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24226"/>
  <mc:AlternateContent xmlns:mc="http://schemas.openxmlformats.org/markup-compatibility/2006">
    <mc:Choice Requires="x15">
      <x15ac:absPath xmlns:x15ac="http://schemas.microsoft.com/office/spreadsheetml/2010/11/ac" url="C:\Users\NANDAN MUKHERJEE\Downloads\"/>
    </mc:Choice>
  </mc:AlternateContent>
  <xr:revisionPtr revIDLastSave="0" documentId="8_{973340CF-CDFB-440A-81A9-5AAE78B03C03}" xr6:coauthVersionLast="47" xr6:coauthVersionMax="47" xr10:uidLastSave="{00000000-0000-0000-0000-000000000000}"/>
  <bookViews>
    <workbookView xWindow="-120" yWindow="-120" windowWidth="20730" windowHeight="11160" tabRatio="566" xr2:uid="{00000000-000D-0000-FFFF-FFFF00000000}"/>
  </bookViews>
  <sheets>
    <sheet name="Main Data" sheetId="1" r:id="rId1"/>
    <sheet name="Main BI" sheetId="7" r:id="rId2"/>
    <sheet name="Summary" sheetId="8" r:id="rId3"/>
    <sheet name="Confusion_Table" sheetId="5" r:id="rId4"/>
    <sheet name="Model Impact" sheetId="3" r:id="rId5"/>
    <sheet name="EDA" sheetId="2" r:id="rId6"/>
  </sheets>
  <definedNames>
    <definedName name="_xlnm._FilterDatabase" localSheetId="1" hidden="1">'Main BI'!$A$1:$AE$501</definedName>
    <definedName name="_xlnm._FilterDatabase" localSheetId="0" hidden="1">'Main Data'!$A$1:$AE$16</definedName>
    <definedName name="_xlnm._FilterDatabase" localSheetId="4" hidden="1">'Model Impact'!$A$2:$D$18</definedName>
    <definedName name="solver_adj" localSheetId="0" hidden="1">'Main Data'!$AG$5:$AP$5</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opt" localSheetId="0" hidden="1">'Main Data'!$AG$2</definedName>
    <definedName name="solver_pre" localSheetId="0" hidden="1">0.000001</definedName>
    <definedName name="solver_rbv"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9"/>
  <pivotCaches>
    <pivotCache cacheId="0" r:id="rId7"/>
    <pivotCache cacheId="1" r:id="rId8"/>
    <pivotCache cacheId="2" r:id="rId9"/>
    <pivotCache cacheId="3"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1" l="1"/>
  <c r="L14" i="8"/>
  <c r="B1" i="8"/>
  <c r="B19" i="8"/>
  <c r="B18" i="8"/>
  <c r="B17" i="8"/>
  <c r="G22" i="8"/>
  <c r="I22" i="8" s="1"/>
  <c r="F32" i="8"/>
  <c r="F27" i="8"/>
  <c r="F29" i="8"/>
  <c r="F28" i="8"/>
  <c r="L33" i="8"/>
  <c r="G10" i="8"/>
  <c r="H22" i="8"/>
  <c r="H21" i="8"/>
  <c r="H20" i="8"/>
  <c r="G21" i="8"/>
  <c r="G20" i="8"/>
  <c r="I20" i="8" s="1"/>
  <c r="L13" i="8"/>
  <c r="M4" i="8"/>
  <c r="N4" i="8" s="1"/>
  <c r="M3" i="8"/>
  <c r="L4" i="8"/>
  <c r="L3" i="8"/>
  <c r="L8" i="8" s="1"/>
  <c r="G11" i="8"/>
  <c r="H11" i="8"/>
  <c r="H10" i="8"/>
  <c r="I10" i="8" s="1"/>
  <c r="B14" i="8"/>
  <c r="B13" i="8"/>
  <c r="B12" i="8"/>
  <c r="B9" i="8"/>
  <c r="B8" i="8"/>
  <c r="B7" i="8"/>
  <c r="B4" i="8"/>
  <c r="B3" i="8"/>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342" i="5"/>
  <c r="B343" i="5"/>
  <c r="B344" i="5"/>
  <c r="B345" i="5"/>
  <c r="B346" i="5"/>
  <c r="B347" i="5"/>
  <c r="B348" i="5"/>
  <c r="B349" i="5"/>
  <c r="B350" i="5"/>
  <c r="B351" i="5"/>
  <c r="B352" i="5"/>
  <c r="B353" i="5"/>
  <c r="B354" i="5"/>
  <c r="B355" i="5"/>
  <c r="B356" i="5"/>
  <c r="B357" i="5"/>
  <c r="B358" i="5"/>
  <c r="B359" i="5"/>
  <c r="B360" i="5"/>
  <c r="B361" i="5"/>
  <c r="B362" i="5"/>
  <c r="B363" i="5"/>
  <c r="B364" i="5"/>
  <c r="B365" i="5"/>
  <c r="B366" i="5"/>
  <c r="B367" i="5"/>
  <c r="B368" i="5"/>
  <c r="B369" i="5"/>
  <c r="B370" i="5"/>
  <c r="B371" i="5"/>
  <c r="B372" i="5"/>
  <c r="B373" i="5"/>
  <c r="B374" i="5"/>
  <c r="B375" i="5"/>
  <c r="B376" i="5"/>
  <c r="B377" i="5"/>
  <c r="B378" i="5"/>
  <c r="B379" i="5"/>
  <c r="B380" i="5"/>
  <c r="B381" i="5"/>
  <c r="B382" i="5"/>
  <c r="B383" i="5"/>
  <c r="B384" i="5"/>
  <c r="B385" i="5"/>
  <c r="B386" i="5"/>
  <c r="B387" i="5"/>
  <c r="B388" i="5"/>
  <c r="B389" i="5"/>
  <c r="B390" i="5"/>
  <c r="B391" i="5"/>
  <c r="B392" i="5"/>
  <c r="B393"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436" i="5"/>
  <c r="B437" i="5"/>
  <c r="B438" i="5"/>
  <c r="B439" i="5"/>
  <c r="B440" i="5"/>
  <c r="B441" i="5"/>
  <c r="B442" i="5"/>
  <c r="B443" i="5"/>
  <c r="B444" i="5"/>
  <c r="B445" i="5"/>
  <c r="B446" i="5"/>
  <c r="B447" i="5"/>
  <c r="B448" i="5"/>
  <c r="B449" i="5"/>
  <c r="B450" i="5"/>
  <c r="B451" i="5"/>
  <c r="B452" i="5"/>
  <c r="B453" i="5"/>
  <c r="B454" i="5"/>
  <c r="B455" i="5"/>
  <c r="B456" i="5"/>
  <c r="B457" i="5"/>
  <c r="B458" i="5"/>
  <c r="B459" i="5"/>
  <c r="B460" i="5"/>
  <c r="B461" i="5"/>
  <c r="B462" i="5"/>
  <c r="B463" i="5"/>
  <c r="B464" i="5"/>
  <c r="B465" i="5"/>
  <c r="B466" i="5"/>
  <c r="B467" i="5"/>
  <c r="B468" i="5"/>
  <c r="B469" i="5"/>
  <c r="B470" i="5"/>
  <c r="B471" i="5"/>
  <c r="B472" i="5"/>
  <c r="B473" i="5"/>
  <c r="B474" i="5"/>
  <c r="B475" i="5"/>
  <c r="B476" i="5"/>
  <c r="B477" i="5"/>
  <c r="B478" i="5"/>
  <c r="B479" i="5"/>
  <c r="B480" i="5"/>
  <c r="B481" i="5"/>
  <c r="B482" i="5"/>
  <c r="B483" i="5"/>
  <c r="B484" i="5"/>
  <c r="B485" i="5"/>
  <c r="B486" i="5"/>
  <c r="B487" i="5"/>
  <c r="B488" i="5"/>
  <c r="B489" i="5"/>
  <c r="B490" i="5"/>
  <c r="B491" i="5"/>
  <c r="B492" i="5"/>
  <c r="B493" i="5"/>
  <c r="B494" i="5"/>
  <c r="B495" i="5"/>
  <c r="B496" i="5"/>
  <c r="B497" i="5"/>
  <c r="B498" i="5"/>
  <c r="B499" i="5"/>
  <c r="B500" i="5"/>
  <c r="B501" i="5"/>
  <c r="B2" i="5"/>
  <c r="AH11" i="1"/>
  <c r="AI11" i="1" s="1"/>
  <c r="AH10" i="1"/>
  <c r="AI10" i="1" s="1"/>
  <c r="AK9" i="1"/>
  <c r="L2" i="1"/>
  <c r="C2" i="5" s="1"/>
  <c r="L3" i="1"/>
  <c r="M3" i="1" s="1"/>
  <c r="L4" i="1"/>
  <c r="L5" i="1"/>
  <c r="L6" i="1"/>
  <c r="L7" i="1"/>
  <c r="L8" i="1"/>
  <c r="L9" i="1"/>
  <c r="L10" i="1"/>
  <c r="L11" i="1"/>
  <c r="M11" i="1" s="1"/>
  <c r="L12" i="1"/>
  <c r="L13" i="1"/>
  <c r="L14" i="1"/>
  <c r="L15" i="1"/>
  <c r="L16" i="1"/>
  <c r="L17" i="1"/>
  <c r="L18" i="1"/>
  <c r="L19" i="1"/>
  <c r="M19" i="1" s="1"/>
  <c r="D19" i="5" s="1"/>
  <c r="L20" i="1"/>
  <c r="L21" i="1"/>
  <c r="L22" i="1"/>
  <c r="L23" i="1"/>
  <c r="L24" i="1"/>
  <c r="L25" i="1"/>
  <c r="L26" i="1"/>
  <c r="L27" i="1"/>
  <c r="M27" i="1" s="1"/>
  <c r="L28" i="1"/>
  <c r="L29" i="1"/>
  <c r="L30" i="1"/>
  <c r="L31" i="1"/>
  <c r="L32" i="1"/>
  <c r="L33" i="1"/>
  <c r="L34" i="1"/>
  <c r="L35" i="1"/>
  <c r="M35" i="1" s="1"/>
  <c r="L36" i="1"/>
  <c r="L37" i="1"/>
  <c r="L38" i="1"/>
  <c r="L39" i="1"/>
  <c r="L40" i="1"/>
  <c r="L41" i="1"/>
  <c r="L42" i="1"/>
  <c r="L43" i="1"/>
  <c r="M43" i="1" s="1"/>
  <c r="L44" i="1"/>
  <c r="L45" i="1"/>
  <c r="L46" i="1"/>
  <c r="L47" i="1"/>
  <c r="L48" i="1"/>
  <c r="L49" i="1"/>
  <c r="L50" i="1"/>
  <c r="L51" i="1"/>
  <c r="M51" i="1" s="1"/>
  <c r="L52" i="1"/>
  <c r="L53" i="1"/>
  <c r="L54" i="1"/>
  <c r="L55" i="1"/>
  <c r="L56" i="1"/>
  <c r="L57" i="1"/>
  <c r="L58" i="1"/>
  <c r="L59" i="1"/>
  <c r="M59" i="1" s="1"/>
  <c r="L60" i="1"/>
  <c r="L61" i="1"/>
  <c r="L62" i="1"/>
  <c r="L63" i="1"/>
  <c r="L64" i="1"/>
  <c r="L65" i="1"/>
  <c r="L66" i="1"/>
  <c r="L67" i="1"/>
  <c r="M67" i="1" s="1"/>
  <c r="L68" i="1"/>
  <c r="L69" i="1"/>
  <c r="L70" i="1"/>
  <c r="L71" i="1"/>
  <c r="L72" i="1"/>
  <c r="L73" i="1"/>
  <c r="L74" i="1"/>
  <c r="L75" i="1"/>
  <c r="M75" i="1" s="1"/>
  <c r="L76" i="1"/>
  <c r="L77" i="1"/>
  <c r="L78" i="1"/>
  <c r="L79" i="1"/>
  <c r="L80" i="1"/>
  <c r="M80" i="1" s="1"/>
  <c r="L81" i="1"/>
  <c r="L82" i="1"/>
  <c r="L83" i="1"/>
  <c r="L84" i="1"/>
  <c r="M84" i="1" s="1"/>
  <c r="L85" i="1"/>
  <c r="L86" i="1"/>
  <c r="L87" i="1"/>
  <c r="L88" i="1"/>
  <c r="M88" i="1" s="1"/>
  <c r="L89" i="1"/>
  <c r="L90" i="1"/>
  <c r="L91" i="1"/>
  <c r="M91" i="1" s="1"/>
  <c r="L92" i="1"/>
  <c r="M92" i="1" s="1"/>
  <c r="L93" i="1"/>
  <c r="L94" i="1"/>
  <c r="L95" i="1"/>
  <c r="M95" i="1" s="1"/>
  <c r="L96" i="1"/>
  <c r="M96" i="1" s="1"/>
  <c r="L97" i="1"/>
  <c r="L98" i="1"/>
  <c r="L99" i="1"/>
  <c r="M99" i="1" s="1"/>
  <c r="L100" i="1"/>
  <c r="M100" i="1" s="1"/>
  <c r="L101" i="1"/>
  <c r="L102" i="1"/>
  <c r="L103" i="1"/>
  <c r="M103" i="1" s="1"/>
  <c r="L104" i="1"/>
  <c r="M104" i="1" s="1"/>
  <c r="L105" i="1"/>
  <c r="L106" i="1"/>
  <c r="L107" i="1"/>
  <c r="M107" i="1" s="1"/>
  <c r="L108" i="1"/>
  <c r="M108" i="1" s="1"/>
  <c r="L109" i="1"/>
  <c r="L110" i="1"/>
  <c r="L111" i="1"/>
  <c r="M111" i="1" s="1"/>
  <c r="L112" i="1"/>
  <c r="M112" i="1" s="1"/>
  <c r="L113" i="1"/>
  <c r="L114" i="1"/>
  <c r="L115" i="1"/>
  <c r="M115" i="1" s="1"/>
  <c r="L116" i="1"/>
  <c r="M116" i="1" s="1"/>
  <c r="L117" i="1"/>
  <c r="L118" i="1"/>
  <c r="L119" i="1"/>
  <c r="M119" i="1" s="1"/>
  <c r="L120" i="1"/>
  <c r="M120" i="1" s="1"/>
  <c r="L121" i="1"/>
  <c r="L122" i="1"/>
  <c r="L123" i="1"/>
  <c r="M123" i="1" s="1"/>
  <c r="L124" i="1"/>
  <c r="M124" i="1" s="1"/>
  <c r="L125" i="1"/>
  <c r="L126" i="1"/>
  <c r="L127" i="1"/>
  <c r="M127" i="1" s="1"/>
  <c r="L128" i="1"/>
  <c r="M128" i="1" s="1"/>
  <c r="L129" i="1"/>
  <c r="L130" i="1"/>
  <c r="L131" i="1"/>
  <c r="M131" i="1" s="1"/>
  <c r="L132" i="1"/>
  <c r="M132" i="1" s="1"/>
  <c r="L133" i="1"/>
  <c r="L134" i="1"/>
  <c r="L135" i="1"/>
  <c r="M135" i="1" s="1"/>
  <c r="L136" i="1"/>
  <c r="M136" i="1" s="1"/>
  <c r="L137" i="1"/>
  <c r="L138" i="1"/>
  <c r="L139" i="1"/>
  <c r="M139" i="1" s="1"/>
  <c r="L140" i="1"/>
  <c r="M140" i="1" s="1"/>
  <c r="L141" i="1"/>
  <c r="L142" i="1"/>
  <c r="L143" i="1"/>
  <c r="M143" i="1" s="1"/>
  <c r="L144" i="1"/>
  <c r="M144" i="1" s="1"/>
  <c r="L145" i="1"/>
  <c r="L146" i="1"/>
  <c r="L147" i="1"/>
  <c r="M147" i="1" s="1"/>
  <c r="L148" i="1"/>
  <c r="M148" i="1" s="1"/>
  <c r="L149" i="1"/>
  <c r="L150" i="1"/>
  <c r="L151" i="1"/>
  <c r="M151" i="1" s="1"/>
  <c r="L152" i="1"/>
  <c r="M152" i="1" s="1"/>
  <c r="L153" i="1"/>
  <c r="L154" i="1"/>
  <c r="L155" i="1"/>
  <c r="M155" i="1" s="1"/>
  <c r="L156" i="1"/>
  <c r="M156" i="1" s="1"/>
  <c r="L157" i="1"/>
  <c r="L158" i="1"/>
  <c r="L159" i="1"/>
  <c r="M159" i="1" s="1"/>
  <c r="L160" i="1"/>
  <c r="M160" i="1" s="1"/>
  <c r="L161" i="1"/>
  <c r="L162" i="1"/>
  <c r="L163" i="1"/>
  <c r="M163" i="1" s="1"/>
  <c r="L164" i="1"/>
  <c r="M164" i="1" s="1"/>
  <c r="L165" i="1"/>
  <c r="L166" i="1"/>
  <c r="L167" i="1"/>
  <c r="M167" i="1" s="1"/>
  <c r="L168" i="1"/>
  <c r="M168" i="1" s="1"/>
  <c r="L169" i="1"/>
  <c r="L170" i="1"/>
  <c r="L171" i="1"/>
  <c r="M171" i="1" s="1"/>
  <c r="L172" i="1"/>
  <c r="M172" i="1" s="1"/>
  <c r="L173" i="1"/>
  <c r="L174" i="1"/>
  <c r="L175" i="1"/>
  <c r="M175" i="1" s="1"/>
  <c r="L176" i="1"/>
  <c r="M176" i="1" s="1"/>
  <c r="L177" i="1"/>
  <c r="L178" i="1"/>
  <c r="L179" i="1"/>
  <c r="M179" i="1" s="1"/>
  <c r="L180" i="1"/>
  <c r="M180" i="1" s="1"/>
  <c r="L181" i="1"/>
  <c r="L182" i="1"/>
  <c r="L183" i="1"/>
  <c r="M183" i="1" s="1"/>
  <c r="L184" i="1"/>
  <c r="M184" i="1" s="1"/>
  <c r="L185" i="1"/>
  <c r="L186" i="1"/>
  <c r="L187" i="1"/>
  <c r="M187" i="1" s="1"/>
  <c r="L188" i="1"/>
  <c r="M188" i="1" s="1"/>
  <c r="L189" i="1"/>
  <c r="L190" i="1"/>
  <c r="L191" i="1"/>
  <c r="M191" i="1" s="1"/>
  <c r="L192" i="1"/>
  <c r="M192" i="1" s="1"/>
  <c r="L193" i="1"/>
  <c r="L194" i="1"/>
  <c r="L195" i="1"/>
  <c r="M195" i="1" s="1"/>
  <c r="L196" i="1"/>
  <c r="M196" i="1" s="1"/>
  <c r="L197" i="1"/>
  <c r="L198" i="1"/>
  <c r="L199" i="1"/>
  <c r="M199" i="1" s="1"/>
  <c r="L200" i="1"/>
  <c r="M200" i="1" s="1"/>
  <c r="L201" i="1"/>
  <c r="L202" i="1"/>
  <c r="L203" i="1"/>
  <c r="M203" i="1" s="1"/>
  <c r="L204" i="1"/>
  <c r="M204" i="1" s="1"/>
  <c r="L205" i="1"/>
  <c r="L206" i="1"/>
  <c r="L207" i="1"/>
  <c r="M207" i="1" s="1"/>
  <c r="L208" i="1"/>
  <c r="M208" i="1" s="1"/>
  <c r="L209" i="1"/>
  <c r="L210" i="1"/>
  <c r="L211" i="1"/>
  <c r="M211" i="1" s="1"/>
  <c r="L212" i="1"/>
  <c r="M212" i="1" s="1"/>
  <c r="L213" i="1"/>
  <c r="L214" i="1"/>
  <c r="L215" i="1"/>
  <c r="M215" i="1" s="1"/>
  <c r="L216" i="1"/>
  <c r="M216" i="1" s="1"/>
  <c r="L217" i="1"/>
  <c r="L218" i="1"/>
  <c r="L219" i="1"/>
  <c r="M219" i="1" s="1"/>
  <c r="L220" i="1"/>
  <c r="M220" i="1" s="1"/>
  <c r="L221" i="1"/>
  <c r="L222" i="1"/>
  <c r="L223" i="1"/>
  <c r="M223" i="1" s="1"/>
  <c r="L224" i="1"/>
  <c r="M224" i="1" s="1"/>
  <c r="L225" i="1"/>
  <c r="L226" i="1"/>
  <c r="L227" i="1"/>
  <c r="M227" i="1" s="1"/>
  <c r="L228" i="1"/>
  <c r="M228" i="1" s="1"/>
  <c r="L229" i="1"/>
  <c r="L230" i="1"/>
  <c r="L231" i="1"/>
  <c r="M231" i="1" s="1"/>
  <c r="L232" i="1"/>
  <c r="M232" i="1" s="1"/>
  <c r="L233" i="1"/>
  <c r="L234" i="1"/>
  <c r="L235" i="1"/>
  <c r="M235" i="1" s="1"/>
  <c r="L236" i="1"/>
  <c r="M236" i="1" s="1"/>
  <c r="L237" i="1"/>
  <c r="L238" i="1"/>
  <c r="L239" i="1"/>
  <c r="M239" i="1" s="1"/>
  <c r="L240" i="1"/>
  <c r="M240" i="1" s="1"/>
  <c r="L241" i="1"/>
  <c r="L242" i="1"/>
  <c r="L243" i="1"/>
  <c r="M243" i="1" s="1"/>
  <c r="L244" i="1"/>
  <c r="M244" i="1" s="1"/>
  <c r="L245" i="1"/>
  <c r="L246" i="1"/>
  <c r="L247" i="1"/>
  <c r="M247" i="1" s="1"/>
  <c r="L248" i="1"/>
  <c r="M248" i="1" s="1"/>
  <c r="L249" i="1"/>
  <c r="L250" i="1"/>
  <c r="L251" i="1"/>
  <c r="M251" i="1" s="1"/>
  <c r="L252" i="1"/>
  <c r="M252" i="1" s="1"/>
  <c r="L253" i="1"/>
  <c r="L254" i="1"/>
  <c r="L255" i="1"/>
  <c r="M255" i="1" s="1"/>
  <c r="L256" i="1"/>
  <c r="M256" i="1" s="1"/>
  <c r="L257" i="1"/>
  <c r="L258" i="1"/>
  <c r="L259" i="1"/>
  <c r="M259" i="1" s="1"/>
  <c r="L260" i="1"/>
  <c r="M260" i="1" s="1"/>
  <c r="L261" i="1"/>
  <c r="L262" i="1"/>
  <c r="L263" i="1"/>
  <c r="M263" i="1" s="1"/>
  <c r="E263" i="5" s="1"/>
  <c r="L264" i="1"/>
  <c r="M264" i="1" s="1"/>
  <c r="L265" i="1"/>
  <c r="L266" i="1"/>
  <c r="L267" i="1"/>
  <c r="M267" i="1" s="1"/>
  <c r="L268" i="1"/>
  <c r="M268" i="1" s="1"/>
  <c r="L269" i="1"/>
  <c r="L270" i="1"/>
  <c r="L271" i="1"/>
  <c r="M271" i="1" s="1"/>
  <c r="L272" i="1"/>
  <c r="M272" i="1" s="1"/>
  <c r="L273" i="1"/>
  <c r="L274" i="1"/>
  <c r="L275" i="1"/>
  <c r="M275" i="1" s="1"/>
  <c r="L276" i="1"/>
  <c r="M276" i="1" s="1"/>
  <c r="L277" i="1"/>
  <c r="L278" i="1"/>
  <c r="L279" i="1"/>
  <c r="M279" i="1" s="1"/>
  <c r="L280" i="1"/>
  <c r="M280" i="1" s="1"/>
  <c r="L281" i="1"/>
  <c r="L282" i="1"/>
  <c r="L283" i="1"/>
  <c r="M283" i="1" s="1"/>
  <c r="L284" i="1"/>
  <c r="M284" i="1" s="1"/>
  <c r="L285" i="1"/>
  <c r="L286" i="1"/>
  <c r="L287" i="1"/>
  <c r="M287" i="1" s="1"/>
  <c r="L288" i="1"/>
  <c r="M288" i="1" s="1"/>
  <c r="L289" i="1"/>
  <c r="L290" i="1"/>
  <c r="L291" i="1"/>
  <c r="M291" i="1" s="1"/>
  <c r="L292" i="1"/>
  <c r="M292" i="1" s="1"/>
  <c r="L293" i="1"/>
  <c r="L294" i="1"/>
  <c r="L295" i="1"/>
  <c r="M295" i="1" s="1"/>
  <c r="L296" i="1"/>
  <c r="M296" i="1" s="1"/>
  <c r="L297" i="1"/>
  <c r="L298" i="1"/>
  <c r="L299" i="1"/>
  <c r="M299" i="1" s="1"/>
  <c r="L300" i="1"/>
  <c r="M300" i="1" s="1"/>
  <c r="L301" i="1"/>
  <c r="L302" i="1"/>
  <c r="L303" i="1"/>
  <c r="M303" i="1" s="1"/>
  <c r="L304" i="1"/>
  <c r="M304" i="1" s="1"/>
  <c r="L305" i="1"/>
  <c r="L306" i="1"/>
  <c r="L307" i="1"/>
  <c r="M307" i="1" s="1"/>
  <c r="L308" i="1"/>
  <c r="M308" i="1" s="1"/>
  <c r="L309" i="1"/>
  <c r="L310" i="1"/>
  <c r="L311" i="1"/>
  <c r="M311" i="1" s="1"/>
  <c r="L312" i="1"/>
  <c r="M312" i="1" s="1"/>
  <c r="L313" i="1"/>
  <c r="L314" i="1"/>
  <c r="L315" i="1"/>
  <c r="M315" i="1" s="1"/>
  <c r="L316" i="1"/>
  <c r="M316" i="1" s="1"/>
  <c r="L317" i="1"/>
  <c r="L318" i="1"/>
  <c r="L319" i="1"/>
  <c r="M319" i="1" s="1"/>
  <c r="L320" i="1"/>
  <c r="M320" i="1" s="1"/>
  <c r="L321" i="1"/>
  <c r="L322" i="1"/>
  <c r="L323" i="1"/>
  <c r="M323" i="1" s="1"/>
  <c r="L324" i="1"/>
  <c r="M324" i="1" s="1"/>
  <c r="L325" i="1"/>
  <c r="L326" i="1"/>
  <c r="L327" i="1"/>
  <c r="M327" i="1" s="1"/>
  <c r="E327" i="5" s="1"/>
  <c r="L328" i="1"/>
  <c r="M328" i="1" s="1"/>
  <c r="L329" i="1"/>
  <c r="L330" i="1"/>
  <c r="L331" i="1"/>
  <c r="M331" i="1" s="1"/>
  <c r="L332" i="1"/>
  <c r="M332" i="1" s="1"/>
  <c r="L333" i="1"/>
  <c r="L334" i="1"/>
  <c r="L335" i="1"/>
  <c r="M335" i="1" s="1"/>
  <c r="L336" i="1"/>
  <c r="M336" i="1" s="1"/>
  <c r="L337" i="1"/>
  <c r="L338" i="1"/>
  <c r="L339" i="1"/>
  <c r="M339" i="1" s="1"/>
  <c r="L340" i="1"/>
  <c r="M340" i="1" s="1"/>
  <c r="L341" i="1"/>
  <c r="L342" i="1"/>
  <c r="L343" i="1"/>
  <c r="M343" i="1" s="1"/>
  <c r="L344" i="1"/>
  <c r="M344" i="1" s="1"/>
  <c r="L345" i="1"/>
  <c r="L346" i="1"/>
  <c r="L347" i="1"/>
  <c r="M347" i="1" s="1"/>
  <c r="L348" i="1"/>
  <c r="M348" i="1" s="1"/>
  <c r="L349" i="1"/>
  <c r="L350" i="1"/>
  <c r="L351" i="1"/>
  <c r="M351" i="1" s="1"/>
  <c r="E351" i="5" s="1"/>
  <c r="L352" i="1"/>
  <c r="M352" i="1" s="1"/>
  <c r="L353" i="1"/>
  <c r="L354" i="1"/>
  <c r="L355" i="1"/>
  <c r="M355" i="1" s="1"/>
  <c r="L356" i="1"/>
  <c r="M356" i="1" s="1"/>
  <c r="L357" i="1"/>
  <c r="L358" i="1"/>
  <c r="L359" i="1"/>
  <c r="M359" i="1" s="1"/>
  <c r="L360" i="1"/>
  <c r="M360" i="1" s="1"/>
  <c r="L361" i="1"/>
  <c r="L362" i="1"/>
  <c r="L363" i="1"/>
  <c r="M363" i="1" s="1"/>
  <c r="L364" i="1"/>
  <c r="M364" i="1" s="1"/>
  <c r="L365" i="1"/>
  <c r="L366" i="1"/>
  <c r="L367" i="1"/>
  <c r="M367" i="1" s="1"/>
  <c r="E367" i="5" s="1"/>
  <c r="L368" i="1"/>
  <c r="M368" i="1" s="1"/>
  <c r="L369" i="1"/>
  <c r="L370" i="1"/>
  <c r="L371" i="1"/>
  <c r="M371" i="1" s="1"/>
  <c r="L372" i="1"/>
  <c r="M372" i="1" s="1"/>
  <c r="L373" i="1"/>
  <c r="L374" i="1"/>
  <c r="L375" i="1"/>
  <c r="M375" i="1" s="1"/>
  <c r="L376" i="1"/>
  <c r="M376" i="1" s="1"/>
  <c r="L377" i="1"/>
  <c r="L378" i="1"/>
  <c r="L379" i="1"/>
  <c r="M379" i="1" s="1"/>
  <c r="L380" i="1"/>
  <c r="M380" i="1" s="1"/>
  <c r="L381" i="1"/>
  <c r="L382" i="1"/>
  <c r="L383" i="1"/>
  <c r="M383" i="1" s="1"/>
  <c r="L384" i="1"/>
  <c r="M384" i="1" s="1"/>
  <c r="L385" i="1"/>
  <c r="L386" i="1"/>
  <c r="L387" i="1"/>
  <c r="M387" i="1" s="1"/>
  <c r="L388" i="1"/>
  <c r="M388" i="1" s="1"/>
  <c r="L389" i="1"/>
  <c r="L390" i="1"/>
  <c r="L391" i="1"/>
  <c r="M391" i="1" s="1"/>
  <c r="L392" i="1"/>
  <c r="M392" i="1" s="1"/>
  <c r="L393" i="1"/>
  <c r="L394" i="1"/>
  <c r="L395" i="1"/>
  <c r="M395" i="1" s="1"/>
  <c r="L396" i="1"/>
  <c r="M396" i="1" s="1"/>
  <c r="L397" i="1"/>
  <c r="L398" i="1"/>
  <c r="L399" i="1"/>
  <c r="M399" i="1" s="1"/>
  <c r="E399" i="5" s="1"/>
  <c r="L400" i="1"/>
  <c r="M400" i="1" s="1"/>
  <c r="L401" i="1"/>
  <c r="L402" i="1"/>
  <c r="L403" i="1"/>
  <c r="M403" i="1" s="1"/>
  <c r="L404" i="1"/>
  <c r="M404" i="1" s="1"/>
  <c r="L405" i="1"/>
  <c r="L406" i="1"/>
  <c r="L407" i="1"/>
  <c r="M407" i="1" s="1"/>
  <c r="L408" i="1"/>
  <c r="M408" i="1" s="1"/>
  <c r="L409" i="1"/>
  <c r="L410" i="1"/>
  <c r="L411" i="1"/>
  <c r="M411" i="1" s="1"/>
  <c r="L412" i="1"/>
  <c r="M412" i="1" s="1"/>
  <c r="L413" i="1"/>
  <c r="L414" i="1"/>
  <c r="L415" i="1"/>
  <c r="M415" i="1" s="1"/>
  <c r="E415" i="5" s="1"/>
  <c r="L416" i="1"/>
  <c r="M416" i="1" s="1"/>
  <c r="L417" i="1"/>
  <c r="L418" i="1"/>
  <c r="L419" i="1"/>
  <c r="M419" i="1" s="1"/>
  <c r="L420" i="1"/>
  <c r="M420" i="1" s="1"/>
  <c r="L421" i="1"/>
  <c r="M421" i="1" s="1"/>
  <c r="L422" i="1"/>
  <c r="L423" i="1"/>
  <c r="M423" i="1" s="1"/>
  <c r="L424" i="1"/>
  <c r="M424" i="1" s="1"/>
  <c r="L425" i="1"/>
  <c r="M425" i="1" s="1"/>
  <c r="L426" i="1"/>
  <c r="L427" i="1"/>
  <c r="M427" i="1" s="1"/>
  <c r="L428" i="1"/>
  <c r="M428" i="1" s="1"/>
  <c r="L429" i="1"/>
  <c r="M429" i="1" s="1"/>
  <c r="L430" i="1"/>
  <c r="L431" i="1"/>
  <c r="M431" i="1" s="1"/>
  <c r="E431" i="5" s="1"/>
  <c r="L432" i="1"/>
  <c r="M432" i="1" s="1"/>
  <c r="L433" i="1"/>
  <c r="M433" i="1" s="1"/>
  <c r="L434" i="1"/>
  <c r="L435" i="1"/>
  <c r="M435" i="1" s="1"/>
  <c r="L436" i="1"/>
  <c r="M436" i="1" s="1"/>
  <c r="L437" i="1"/>
  <c r="M437" i="1" s="1"/>
  <c r="L438" i="1"/>
  <c r="L439" i="1"/>
  <c r="M439" i="1" s="1"/>
  <c r="L440" i="1"/>
  <c r="M440" i="1" s="1"/>
  <c r="L441" i="1"/>
  <c r="M441" i="1" s="1"/>
  <c r="L442" i="1"/>
  <c r="L443" i="1"/>
  <c r="M443" i="1" s="1"/>
  <c r="L444" i="1"/>
  <c r="M444" i="1" s="1"/>
  <c r="L445" i="1"/>
  <c r="M445" i="1" s="1"/>
  <c r="L446" i="1"/>
  <c r="L447" i="1"/>
  <c r="M447" i="1" s="1"/>
  <c r="L448" i="1"/>
  <c r="M448" i="1" s="1"/>
  <c r="L449" i="1"/>
  <c r="M449" i="1" s="1"/>
  <c r="L450" i="1"/>
  <c r="L451" i="1"/>
  <c r="M451" i="1" s="1"/>
  <c r="L452" i="1"/>
  <c r="M452" i="1" s="1"/>
  <c r="L453" i="1"/>
  <c r="M453" i="1" s="1"/>
  <c r="L454" i="1"/>
  <c r="L455" i="1"/>
  <c r="M455" i="1" s="1"/>
  <c r="L456" i="1"/>
  <c r="M456" i="1" s="1"/>
  <c r="L457" i="1"/>
  <c r="M457" i="1" s="1"/>
  <c r="L458" i="1"/>
  <c r="L459" i="1"/>
  <c r="M459" i="1" s="1"/>
  <c r="L460" i="1"/>
  <c r="M460" i="1" s="1"/>
  <c r="L461" i="1"/>
  <c r="M461" i="1" s="1"/>
  <c r="L462" i="1"/>
  <c r="L463" i="1"/>
  <c r="M463" i="1" s="1"/>
  <c r="E463" i="5" s="1"/>
  <c r="L464" i="1"/>
  <c r="M464" i="1" s="1"/>
  <c r="L465" i="1"/>
  <c r="M465" i="1" s="1"/>
  <c r="L466" i="1"/>
  <c r="L467" i="1"/>
  <c r="M467" i="1" s="1"/>
  <c r="L468" i="1"/>
  <c r="M468" i="1" s="1"/>
  <c r="L469" i="1"/>
  <c r="M469" i="1" s="1"/>
  <c r="L470" i="1"/>
  <c r="L471" i="1"/>
  <c r="M471" i="1" s="1"/>
  <c r="L472" i="1"/>
  <c r="M472" i="1" s="1"/>
  <c r="L473" i="1"/>
  <c r="M473" i="1" s="1"/>
  <c r="L474" i="1"/>
  <c r="L475" i="1"/>
  <c r="M475" i="1" s="1"/>
  <c r="L476" i="1"/>
  <c r="M476" i="1" s="1"/>
  <c r="L477" i="1"/>
  <c r="M477" i="1" s="1"/>
  <c r="L478" i="1"/>
  <c r="L479" i="1"/>
  <c r="M479" i="1" s="1"/>
  <c r="E479" i="5" s="1"/>
  <c r="L480" i="1"/>
  <c r="M480" i="1" s="1"/>
  <c r="L481" i="1"/>
  <c r="M481" i="1" s="1"/>
  <c r="L482" i="1"/>
  <c r="L483" i="1"/>
  <c r="M483" i="1" s="1"/>
  <c r="L484" i="1"/>
  <c r="M484" i="1" s="1"/>
  <c r="L485" i="1"/>
  <c r="M485" i="1" s="1"/>
  <c r="L486" i="1"/>
  <c r="L487" i="1"/>
  <c r="M487" i="1" s="1"/>
  <c r="L488" i="1"/>
  <c r="M488" i="1" s="1"/>
  <c r="L489" i="1"/>
  <c r="M489" i="1" s="1"/>
  <c r="L490" i="1"/>
  <c r="L491" i="1"/>
  <c r="M491" i="1" s="1"/>
  <c r="L492" i="1"/>
  <c r="M492" i="1" s="1"/>
  <c r="L493" i="1"/>
  <c r="M493" i="1" s="1"/>
  <c r="L494" i="1"/>
  <c r="L495" i="1"/>
  <c r="M495" i="1" s="1"/>
  <c r="E495" i="5" s="1"/>
  <c r="L496" i="1"/>
  <c r="M496" i="1" s="1"/>
  <c r="L497" i="1"/>
  <c r="M497" i="1" s="1"/>
  <c r="L498" i="1"/>
  <c r="L499" i="1"/>
  <c r="M499" i="1" s="1"/>
  <c r="L500" i="1"/>
  <c r="M500" i="1" s="1"/>
  <c r="L501" i="1"/>
  <c r="M501" i="1" s="1"/>
  <c r="M2" i="1"/>
  <c r="L10" i="8" l="1"/>
  <c r="L11" i="8"/>
  <c r="L12" i="8" s="1"/>
  <c r="H23" i="8"/>
  <c r="G12" i="8"/>
  <c r="M5" i="8"/>
  <c r="I11" i="8"/>
  <c r="I12" i="8" s="1"/>
  <c r="L9" i="8"/>
  <c r="I21" i="8"/>
  <c r="I23" i="8" s="1"/>
  <c r="M22" i="8" s="1"/>
  <c r="L31" i="8" s="1"/>
  <c r="H12" i="8"/>
  <c r="L5" i="8"/>
  <c r="N3" i="8"/>
  <c r="N5" i="8" s="1"/>
  <c r="G23" i="8"/>
  <c r="C485" i="5"/>
  <c r="C464" i="5"/>
  <c r="C443" i="5"/>
  <c r="C421" i="5"/>
  <c r="C391" i="5"/>
  <c r="C359" i="5"/>
  <c r="C327" i="5"/>
  <c r="C295" i="5"/>
  <c r="C263" i="5"/>
  <c r="C231" i="5"/>
  <c r="C199" i="5"/>
  <c r="C167" i="5"/>
  <c r="C135" i="5"/>
  <c r="C103" i="5"/>
  <c r="C59" i="5"/>
  <c r="C501" i="5"/>
  <c r="C480" i="5"/>
  <c r="C459" i="5"/>
  <c r="C437" i="5"/>
  <c r="C415" i="5"/>
  <c r="C383" i="5"/>
  <c r="C351" i="5"/>
  <c r="C319" i="5"/>
  <c r="C287" i="5"/>
  <c r="C255" i="5"/>
  <c r="C223" i="5"/>
  <c r="C191" i="5"/>
  <c r="C159" i="5"/>
  <c r="C127" i="5"/>
  <c r="C95" i="5"/>
  <c r="C27" i="5"/>
  <c r="C496" i="5"/>
  <c r="C475" i="5"/>
  <c r="C453" i="5"/>
  <c r="C432" i="5"/>
  <c r="C407" i="5"/>
  <c r="C375" i="5"/>
  <c r="C343" i="5"/>
  <c r="C311" i="5"/>
  <c r="C279" i="5"/>
  <c r="C247" i="5"/>
  <c r="C215" i="5"/>
  <c r="C183" i="5"/>
  <c r="C151" i="5"/>
  <c r="C119" i="5"/>
  <c r="C84" i="5"/>
  <c r="C19" i="5"/>
  <c r="C491" i="5"/>
  <c r="C469" i="5"/>
  <c r="C448" i="5"/>
  <c r="C427" i="5"/>
  <c r="C399" i="5"/>
  <c r="C367" i="5"/>
  <c r="C335" i="5"/>
  <c r="C303" i="5"/>
  <c r="C271" i="5"/>
  <c r="C239" i="5"/>
  <c r="C207" i="5"/>
  <c r="C175" i="5"/>
  <c r="C143" i="5"/>
  <c r="C111" i="5"/>
  <c r="C80" i="5"/>
  <c r="AE2" i="1"/>
  <c r="E2" i="5"/>
  <c r="D2" i="5"/>
  <c r="M494" i="1"/>
  <c r="C494" i="5"/>
  <c r="M486" i="1"/>
  <c r="C486" i="5"/>
  <c r="M478" i="1"/>
  <c r="C478" i="5"/>
  <c r="M470" i="1"/>
  <c r="C470" i="5"/>
  <c r="M462" i="1"/>
  <c r="C462" i="5"/>
  <c r="M454" i="1"/>
  <c r="C454" i="5"/>
  <c r="M446" i="1"/>
  <c r="C446" i="5"/>
  <c r="M438" i="1"/>
  <c r="C438" i="5"/>
  <c r="M430" i="1"/>
  <c r="C430" i="5"/>
  <c r="M422" i="1"/>
  <c r="C422" i="5"/>
  <c r="M414" i="1"/>
  <c r="C414" i="5"/>
  <c r="M406" i="1"/>
  <c r="C406" i="5"/>
  <c r="M398" i="1"/>
  <c r="C398" i="5"/>
  <c r="M390" i="1"/>
  <c r="C390" i="5"/>
  <c r="M382" i="1"/>
  <c r="C382" i="5"/>
  <c r="M374" i="1"/>
  <c r="C374" i="5"/>
  <c r="M366" i="1"/>
  <c r="C366" i="5"/>
  <c r="M358" i="1"/>
  <c r="C358" i="5"/>
  <c r="M350" i="1"/>
  <c r="C350" i="5"/>
  <c r="M342" i="1"/>
  <c r="C342" i="5"/>
  <c r="M334" i="1"/>
  <c r="C334" i="5"/>
  <c r="M326" i="1"/>
  <c r="C326" i="5"/>
  <c r="M318" i="1"/>
  <c r="C318" i="5"/>
  <c r="M310" i="1"/>
  <c r="C310" i="5"/>
  <c r="M302" i="1"/>
  <c r="C302" i="5"/>
  <c r="M294" i="1"/>
  <c r="C294" i="5"/>
  <c r="M286" i="1"/>
  <c r="C286" i="5"/>
  <c r="M278" i="1"/>
  <c r="C278" i="5"/>
  <c r="M270" i="1"/>
  <c r="C270" i="5"/>
  <c r="M262" i="1"/>
  <c r="C262" i="5"/>
  <c r="M254" i="1"/>
  <c r="C254" i="5"/>
  <c r="M246" i="1"/>
  <c r="C246" i="5"/>
  <c r="M238" i="1"/>
  <c r="C238" i="5"/>
  <c r="M230" i="1"/>
  <c r="C230" i="5"/>
  <c r="M222" i="1"/>
  <c r="C222" i="5"/>
  <c r="M214" i="1"/>
  <c r="C214" i="5"/>
  <c r="M206" i="1"/>
  <c r="C206" i="5"/>
  <c r="M198" i="1"/>
  <c r="C198" i="5"/>
  <c r="M190" i="1"/>
  <c r="C190" i="5"/>
  <c r="M178" i="1"/>
  <c r="C178" i="5"/>
  <c r="M170" i="1"/>
  <c r="C170" i="5"/>
  <c r="M162" i="1"/>
  <c r="C162" i="5"/>
  <c r="M154" i="1"/>
  <c r="C154" i="5"/>
  <c r="M146" i="1"/>
  <c r="C146" i="5"/>
  <c r="M138" i="1"/>
  <c r="C138" i="5"/>
  <c r="M134" i="1"/>
  <c r="C134" i="5"/>
  <c r="M126" i="1"/>
  <c r="C126" i="5"/>
  <c r="M118" i="1"/>
  <c r="C118" i="5"/>
  <c r="M110" i="1"/>
  <c r="C110" i="5"/>
  <c r="M102" i="1"/>
  <c r="C102" i="5"/>
  <c r="M94" i="1"/>
  <c r="C94" i="5"/>
  <c r="M86" i="1"/>
  <c r="C86" i="5"/>
  <c r="M78" i="1"/>
  <c r="C78" i="5"/>
  <c r="M70" i="1"/>
  <c r="C70" i="5"/>
  <c r="M62" i="1"/>
  <c r="C62" i="5"/>
  <c r="M54" i="1"/>
  <c r="C54" i="5"/>
  <c r="M46" i="1"/>
  <c r="C46" i="5"/>
  <c r="M38" i="1"/>
  <c r="C38" i="5"/>
  <c r="M30" i="1"/>
  <c r="C30" i="5"/>
  <c r="M22" i="1"/>
  <c r="C22" i="5"/>
  <c r="M14" i="1"/>
  <c r="C14" i="5"/>
  <c r="M10" i="1"/>
  <c r="C10" i="5"/>
  <c r="M6" i="1"/>
  <c r="C6" i="5"/>
  <c r="AE501" i="1"/>
  <c r="E501" i="5"/>
  <c r="D501" i="5"/>
  <c r="AE497" i="1"/>
  <c r="E497" i="5"/>
  <c r="D497" i="5"/>
  <c r="AE493" i="1"/>
  <c r="E493" i="5"/>
  <c r="D493" i="5"/>
  <c r="AE489" i="1"/>
  <c r="E489" i="5"/>
  <c r="D489" i="5"/>
  <c r="AE485" i="1"/>
  <c r="E485" i="5"/>
  <c r="D485" i="5"/>
  <c r="AE481" i="1"/>
  <c r="E481" i="5"/>
  <c r="D481" i="5"/>
  <c r="AE477" i="1"/>
  <c r="E477" i="5"/>
  <c r="D477" i="5"/>
  <c r="AE473" i="1"/>
  <c r="E473" i="5"/>
  <c r="D473" i="5"/>
  <c r="AE469" i="1"/>
  <c r="E469" i="5"/>
  <c r="D469" i="5"/>
  <c r="AE465" i="1"/>
  <c r="E465" i="5"/>
  <c r="D465" i="5"/>
  <c r="AE461" i="1"/>
  <c r="E461" i="5"/>
  <c r="D461" i="5"/>
  <c r="AE457" i="1"/>
  <c r="E457" i="5"/>
  <c r="D457" i="5"/>
  <c r="AE453" i="1"/>
  <c r="E453" i="5"/>
  <c r="D453" i="5"/>
  <c r="AE449" i="1"/>
  <c r="E449" i="5"/>
  <c r="D449" i="5"/>
  <c r="AE445" i="1"/>
  <c r="E445" i="5"/>
  <c r="D445" i="5"/>
  <c r="AE441" i="1"/>
  <c r="E441" i="5"/>
  <c r="D441" i="5"/>
  <c r="AE437" i="1"/>
  <c r="E437" i="5"/>
  <c r="D437" i="5"/>
  <c r="AE433" i="1"/>
  <c r="E433" i="5"/>
  <c r="D433" i="5"/>
  <c r="AE429" i="1"/>
  <c r="E429" i="5"/>
  <c r="D429" i="5"/>
  <c r="AE425" i="1"/>
  <c r="E425" i="5"/>
  <c r="D425" i="5"/>
  <c r="AE421" i="1"/>
  <c r="E421" i="5"/>
  <c r="D421" i="5"/>
  <c r="M417" i="1"/>
  <c r="C417" i="5"/>
  <c r="M413" i="1"/>
  <c r="C413" i="5"/>
  <c r="M409" i="1"/>
  <c r="C409" i="5"/>
  <c r="M405" i="1"/>
  <c r="C405" i="5"/>
  <c r="M401" i="1"/>
  <c r="C401" i="5"/>
  <c r="M397" i="1"/>
  <c r="C397" i="5"/>
  <c r="M393" i="1"/>
  <c r="C393" i="5"/>
  <c r="M389" i="1"/>
  <c r="C389" i="5"/>
  <c r="M385" i="1"/>
  <c r="C385" i="5"/>
  <c r="M381" i="1"/>
  <c r="C381" i="5"/>
  <c r="M377" i="1"/>
  <c r="C377" i="5"/>
  <c r="M373" i="1"/>
  <c r="C373" i="5"/>
  <c r="M369" i="1"/>
  <c r="C369" i="5"/>
  <c r="M365" i="1"/>
  <c r="C365" i="5"/>
  <c r="M361" i="1"/>
  <c r="C361" i="5"/>
  <c r="M357" i="1"/>
  <c r="C357" i="5"/>
  <c r="M353" i="1"/>
  <c r="C353" i="5"/>
  <c r="M349" i="1"/>
  <c r="C349" i="5"/>
  <c r="M345" i="1"/>
  <c r="C345" i="5"/>
  <c r="M341" i="1"/>
  <c r="C341" i="5"/>
  <c r="M337" i="1"/>
  <c r="C337" i="5"/>
  <c r="M333" i="1"/>
  <c r="C333" i="5"/>
  <c r="M329" i="1"/>
  <c r="C329" i="5"/>
  <c r="M325" i="1"/>
  <c r="C325" i="5"/>
  <c r="M321" i="1"/>
  <c r="C321" i="5"/>
  <c r="M317" i="1"/>
  <c r="C317" i="5"/>
  <c r="M313" i="1"/>
  <c r="C313" i="5"/>
  <c r="M309" i="1"/>
  <c r="C309" i="5"/>
  <c r="M305" i="1"/>
  <c r="C305" i="5"/>
  <c r="M301" i="1"/>
  <c r="C301" i="5"/>
  <c r="M297" i="1"/>
  <c r="C297" i="5"/>
  <c r="M293" i="1"/>
  <c r="C293" i="5"/>
  <c r="M289" i="1"/>
  <c r="C289" i="5"/>
  <c r="M285" i="1"/>
  <c r="C285" i="5"/>
  <c r="M281" i="1"/>
  <c r="C281" i="5"/>
  <c r="M277" i="1"/>
  <c r="C277" i="5"/>
  <c r="M273" i="1"/>
  <c r="C273" i="5"/>
  <c r="M269" i="1"/>
  <c r="C269" i="5"/>
  <c r="M265" i="1"/>
  <c r="C265" i="5"/>
  <c r="M261" i="1"/>
  <c r="C261" i="5"/>
  <c r="M257" i="1"/>
  <c r="C257" i="5"/>
  <c r="M253" i="1"/>
  <c r="C253" i="5"/>
  <c r="M249" i="1"/>
  <c r="C249" i="5"/>
  <c r="M245" i="1"/>
  <c r="C245" i="5"/>
  <c r="M241" i="1"/>
  <c r="C241" i="5"/>
  <c r="M237" i="1"/>
  <c r="C237" i="5"/>
  <c r="M233" i="1"/>
  <c r="C233" i="5"/>
  <c r="M229" i="1"/>
  <c r="C229" i="5"/>
  <c r="M225" i="1"/>
  <c r="C225" i="5"/>
  <c r="M221" i="1"/>
  <c r="C221" i="5"/>
  <c r="M217" i="1"/>
  <c r="C217" i="5"/>
  <c r="M213" i="1"/>
  <c r="C213" i="5"/>
  <c r="M209" i="1"/>
  <c r="C209" i="5"/>
  <c r="M205" i="1"/>
  <c r="C205" i="5"/>
  <c r="M201" i="1"/>
  <c r="C201" i="5"/>
  <c r="M197" i="1"/>
  <c r="C197" i="5"/>
  <c r="M193" i="1"/>
  <c r="C193" i="5"/>
  <c r="M189" i="1"/>
  <c r="C189" i="5"/>
  <c r="M185" i="1"/>
  <c r="C185" i="5"/>
  <c r="M181" i="1"/>
  <c r="C181" i="5"/>
  <c r="M177" i="1"/>
  <c r="C177" i="5"/>
  <c r="M173" i="1"/>
  <c r="C173" i="5"/>
  <c r="M169" i="1"/>
  <c r="C169" i="5"/>
  <c r="M165" i="1"/>
  <c r="C165" i="5"/>
  <c r="M161" i="1"/>
  <c r="C161" i="5"/>
  <c r="M157" i="1"/>
  <c r="C157" i="5"/>
  <c r="M153" i="1"/>
  <c r="C153" i="5"/>
  <c r="M149" i="1"/>
  <c r="C149" i="5"/>
  <c r="M145" i="1"/>
  <c r="C145" i="5"/>
  <c r="M141" i="1"/>
  <c r="C141" i="5"/>
  <c r="M137" i="1"/>
  <c r="C137" i="5"/>
  <c r="M133" i="1"/>
  <c r="C133" i="5"/>
  <c r="M129" i="1"/>
  <c r="C129" i="5"/>
  <c r="M125" i="1"/>
  <c r="C125" i="5"/>
  <c r="M121" i="1"/>
  <c r="C121" i="5"/>
  <c r="M117" i="1"/>
  <c r="C117" i="5"/>
  <c r="M113" i="1"/>
  <c r="C113" i="5"/>
  <c r="M109" i="1"/>
  <c r="C109" i="5"/>
  <c r="M105" i="1"/>
  <c r="C105" i="5"/>
  <c r="M101" i="1"/>
  <c r="C101" i="5"/>
  <c r="M97" i="1"/>
  <c r="C97" i="5"/>
  <c r="M93" i="1"/>
  <c r="C93" i="5"/>
  <c r="M89" i="1"/>
  <c r="C89" i="5"/>
  <c r="M85" i="1"/>
  <c r="C85" i="5"/>
  <c r="M81" i="1"/>
  <c r="C81" i="5"/>
  <c r="M77" i="1"/>
  <c r="C77" i="5"/>
  <c r="M73" i="1"/>
  <c r="C73" i="5"/>
  <c r="M69" i="1"/>
  <c r="C69" i="5"/>
  <c r="M65" i="1"/>
  <c r="C65" i="5"/>
  <c r="M61" i="1"/>
  <c r="C61" i="5"/>
  <c r="M57" i="1"/>
  <c r="C57" i="5"/>
  <c r="M53" i="1"/>
  <c r="C53" i="5"/>
  <c r="M49" i="1"/>
  <c r="C49" i="5"/>
  <c r="M45" i="1"/>
  <c r="C45" i="5"/>
  <c r="M41" i="1"/>
  <c r="C41" i="5"/>
  <c r="M37" i="1"/>
  <c r="C37" i="5"/>
  <c r="M33" i="1"/>
  <c r="C33" i="5"/>
  <c r="M29" i="1"/>
  <c r="C29" i="5"/>
  <c r="M25" i="1"/>
  <c r="C25" i="5"/>
  <c r="M21" i="1"/>
  <c r="C21" i="5"/>
  <c r="M17" i="1"/>
  <c r="C17" i="5"/>
  <c r="M13" i="1"/>
  <c r="C13" i="5"/>
  <c r="M9" i="1"/>
  <c r="C9" i="5"/>
  <c r="M5" i="1"/>
  <c r="C5" i="5"/>
  <c r="C500" i="5"/>
  <c r="C495" i="5"/>
  <c r="C489" i="5"/>
  <c r="C484" i="5"/>
  <c r="C479" i="5"/>
  <c r="C473" i="5"/>
  <c r="C468" i="5"/>
  <c r="C463" i="5"/>
  <c r="C457" i="5"/>
  <c r="C452" i="5"/>
  <c r="C447" i="5"/>
  <c r="C441" i="5"/>
  <c r="C436" i="5"/>
  <c r="C431" i="5"/>
  <c r="C425" i="5"/>
  <c r="C420" i="5"/>
  <c r="C412" i="5"/>
  <c r="C404" i="5"/>
  <c r="C396" i="5"/>
  <c r="C388" i="5"/>
  <c r="C380" i="5"/>
  <c r="C372" i="5"/>
  <c r="C364" i="5"/>
  <c r="C356" i="5"/>
  <c r="C348" i="5"/>
  <c r="C340" i="5"/>
  <c r="C332" i="5"/>
  <c r="C324" i="5"/>
  <c r="C316" i="5"/>
  <c r="C308" i="5"/>
  <c r="C300" i="5"/>
  <c r="C292" i="5"/>
  <c r="C284" i="5"/>
  <c r="C276" i="5"/>
  <c r="C268" i="5"/>
  <c r="C260" i="5"/>
  <c r="C252" i="5"/>
  <c r="C244" i="5"/>
  <c r="C236" i="5"/>
  <c r="C228" i="5"/>
  <c r="C220" i="5"/>
  <c r="C212" i="5"/>
  <c r="C204" i="5"/>
  <c r="C196" i="5"/>
  <c r="C188" i="5"/>
  <c r="C180" i="5"/>
  <c r="C172" i="5"/>
  <c r="C164" i="5"/>
  <c r="C156" i="5"/>
  <c r="C148" i="5"/>
  <c r="C140" i="5"/>
  <c r="C132" i="5"/>
  <c r="C124" i="5"/>
  <c r="C116" i="5"/>
  <c r="C108" i="5"/>
  <c r="C100" i="5"/>
  <c r="C92" i="5"/>
  <c r="C51" i="5"/>
  <c r="AE80" i="1"/>
  <c r="E80" i="5"/>
  <c r="D80" i="5"/>
  <c r="M76" i="1"/>
  <c r="C76" i="5"/>
  <c r="M72" i="1"/>
  <c r="C72" i="5"/>
  <c r="M68" i="1"/>
  <c r="C68" i="5"/>
  <c r="M64" i="1"/>
  <c r="C64" i="5"/>
  <c r="M60" i="1"/>
  <c r="C60" i="5"/>
  <c r="M56" i="1"/>
  <c r="C56" i="5"/>
  <c r="M52" i="1"/>
  <c r="C52" i="5"/>
  <c r="M48" i="1"/>
  <c r="C48" i="5"/>
  <c r="M44" i="1"/>
  <c r="C44" i="5"/>
  <c r="M40" i="1"/>
  <c r="C40" i="5"/>
  <c r="M36" i="1"/>
  <c r="C36" i="5"/>
  <c r="M32" i="1"/>
  <c r="C32" i="5"/>
  <c r="M28" i="1"/>
  <c r="C28" i="5"/>
  <c r="M24" i="1"/>
  <c r="C24" i="5"/>
  <c r="M20" i="1"/>
  <c r="C20" i="5"/>
  <c r="M16" i="1"/>
  <c r="C16" i="5"/>
  <c r="M12" i="1"/>
  <c r="C12" i="5"/>
  <c r="M8" i="1"/>
  <c r="C8" i="5"/>
  <c r="M4" i="1"/>
  <c r="C4" i="5"/>
  <c r="C499" i="5"/>
  <c r="C493" i="5"/>
  <c r="C488" i="5"/>
  <c r="C483" i="5"/>
  <c r="C477" i="5"/>
  <c r="C472" i="5"/>
  <c r="C467" i="5"/>
  <c r="C461" i="5"/>
  <c r="C456" i="5"/>
  <c r="C451" i="5"/>
  <c r="C445" i="5"/>
  <c r="C440" i="5"/>
  <c r="C435" i="5"/>
  <c r="C429" i="5"/>
  <c r="C424" i="5"/>
  <c r="C419" i="5"/>
  <c r="C411" i="5"/>
  <c r="C403" i="5"/>
  <c r="C395" i="5"/>
  <c r="C387" i="5"/>
  <c r="C379" i="5"/>
  <c r="C371" i="5"/>
  <c r="C363" i="5"/>
  <c r="C355" i="5"/>
  <c r="C347" i="5"/>
  <c r="C339" i="5"/>
  <c r="C331" i="5"/>
  <c r="C323" i="5"/>
  <c r="C315" i="5"/>
  <c r="C307" i="5"/>
  <c r="C299" i="5"/>
  <c r="C291" i="5"/>
  <c r="C283" i="5"/>
  <c r="C275" i="5"/>
  <c r="C267" i="5"/>
  <c r="C259" i="5"/>
  <c r="C251" i="5"/>
  <c r="C243" i="5"/>
  <c r="C235" i="5"/>
  <c r="C227" i="5"/>
  <c r="C219" i="5"/>
  <c r="C211" i="5"/>
  <c r="C203" i="5"/>
  <c r="C195" i="5"/>
  <c r="C187" i="5"/>
  <c r="C179" i="5"/>
  <c r="C171" i="5"/>
  <c r="C163" i="5"/>
  <c r="C155" i="5"/>
  <c r="C147" i="5"/>
  <c r="C139" i="5"/>
  <c r="C131" i="5"/>
  <c r="C123" i="5"/>
  <c r="C115" i="5"/>
  <c r="C107" i="5"/>
  <c r="C99" i="5"/>
  <c r="C91" i="5"/>
  <c r="C75" i="5"/>
  <c r="C43" i="5"/>
  <c r="C11" i="5"/>
  <c r="M498" i="1"/>
  <c r="C498" i="5"/>
  <c r="M490" i="1"/>
  <c r="C490" i="5"/>
  <c r="M482" i="1"/>
  <c r="C482" i="5"/>
  <c r="M474" i="1"/>
  <c r="C474" i="5"/>
  <c r="M466" i="1"/>
  <c r="C466" i="5"/>
  <c r="M458" i="1"/>
  <c r="C458" i="5"/>
  <c r="M450" i="1"/>
  <c r="C450" i="5"/>
  <c r="M442" i="1"/>
  <c r="C442" i="5"/>
  <c r="M434" i="1"/>
  <c r="C434" i="5"/>
  <c r="M426" i="1"/>
  <c r="C426" i="5"/>
  <c r="M418" i="1"/>
  <c r="C418" i="5"/>
  <c r="M410" i="1"/>
  <c r="C410" i="5"/>
  <c r="M402" i="1"/>
  <c r="C402" i="5"/>
  <c r="M394" i="1"/>
  <c r="C394" i="5"/>
  <c r="M386" i="1"/>
  <c r="C386" i="5"/>
  <c r="M378" i="1"/>
  <c r="C378" i="5"/>
  <c r="M370" i="1"/>
  <c r="C370" i="5"/>
  <c r="M362" i="1"/>
  <c r="C362" i="5"/>
  <c r="M354" i="1"/>
  <c r="C354" i="5"/>
  <c r="M346" i="1"/>
  <c r="C346" i="5"/>
  <c r="M338" i="1"/>
  <c r="C338" i="5"/>
  <c r="M330" i="1"/>
  <c r="C330" i="5"/>
  <c r="M322" i="1"/>
  <c r="C322" i="5"/>
  <c r="M314" i="1"/>
  <c r="C314" i="5"/>
  <c r="M306" i="1"/>
  <c r="C306" i="5"/>
  <c r="M298" i="1"/>
  <c r="C298" i="5"/>
  <c r="M290" i="1"/>
  <c r="C290" i="5"/>
  <c r="M282" i="1"/>
  <c r="C282" i="5"/>
  <c r="M274" i="1"/>
  <c r="C274" i="5"/>
  <c r="M266" i="1"/>
  <c r="C266" i="5"/>
  <c r="M258" i="1"/>
  <c r="C258" i="5"/>
  <c r="M250" i="1"/>
  <c r="C250" i="5"/>
  <c r="M242" i="1"/>
  <c r="C242" i="5"/>
  <c r="M234" i="1"/>
  <c r="C234" i="5"/>
  <c r="M226" i="1"/>
  <c r="C226" i="5"/>
  <c r="M218" i="1"/>
  <c r="C218" i="5"/>
  <c r="M210" i="1"/>
  <c r="C210" i="5"/>
  <c r="M202" i="1"/>
  <c r="C202" i="5"/>
  <c r="M194" i="1"/>
  <c r="C194" i="5"/>
  <c r="M186" i="1"/>
  <c r="C186" i="5"/>
  <c r="M182" i="1"/>
  <c r="C182" i="5"/>
  <c r="M174" i="1"/>
  <c r="C174" i="5"/>
  <c r="M166" i="1"/>
  <c r="C166" i="5"/>
  <c r="M158" i="1"/>
  <c r="C158" i="5"/>
  <c r="M150" i="1"/>
  <c r="C150" i="5"/>
  <c r="M142" i="1"/>
  <c r="C142" i="5"/>
  <c r="M130" i="1"/>
  <c r="C130" i="5"/>
  <c r="M122" i="1"/>
  <c r="C122" i="5"/>
  <c r="M114" i="1"/>
  <c r="C114" i="5"/>
  <c r="M106" i="1"/>
  <c r="C106" i="5"/>
  <c r="M98" i="1"/>
  <c r="C98" i="5"/>
  <c r="M90" i="1"/>
  <c r="C90" i="5"/>
  <c r="M82" i="1"/>
  <c r="C82" i="5"/>
  <c r="M74" i="1"/>
  <c r="C74" i="5"/>
  <c r="M66" i="1"/>
  <c r="C66" i="5"/>
  <c r="M58" i="1"/>
  <c r="C58" i="5"/>
  <c r="M50" i="1"/>
  <c r="C50" i="5"/>
  <c r="M42" i="1"/>
  <c r="C42" i="5"/>
  <c r="M34" i="1"/>
  <c r="C34" i="5"/>
  <c r="M26" i="1"/>
  <c r="C26" i="5"/>
  <c r="M18" i="1"/>
  <c r="C18" i="5"/>
  <c r="AE500" i="1"/>
  <c r="D500" i="5"/>
  <c r="E500" i="5"/>
  <c r="AE496" i="1"/>
  <c r="D496" i="5"/>
  <c r="E496" i="5"/>
  <c r="AE492" i="1"/>
  <c r="D492" i="5"/>
  <c r="E492" i="5"/>
  <c r="AE488" i="1"/>
  <c r="D488" i="5"/>
  <c r="E488" i="5"/>
  <c r="AE484" i="1"/>
  <c r="D484" i="5"/>
  <c r="E484" i="5"/>
  <c r="AE480" i="1"/>
  <c r="D480" i="5"/>
  <c r="E480" i="5"/>
  <c r="AE476" i="1"/>
  <c r="D476" i="5"/>
  <c r="E476" i="5"/>
  <c r="AE472" i="1"/>
  <c r="D472" i="5"/>
  <c r="E472" i="5"/>
  <c r="AE468" i="1"/>
  <c r="D468" i="5"/>
  <c r="E468" i="5"/>
  <c r="AE464" i="1"/>
  <c r="D464" i="5"/>
  <c r="E464" i="5"/>
  <c r="AE460" i="1"/>
  <c r="D460" i="5"/>
  <c r="E460" i="5"/>
  <c r="AE456" i="1"/>
  <c r="D456" i="5"/>
  <c r="E456" i="5"/>
  <c r="AE452" i="1"/>
  <c r="D452" i="5"/>
  <c r="E452" i="5"/>
  <c r="AE448" i="1"/>
  <c r="D448" i="5"/>
  <c r="E448" i="5"/>
  <c r="AE444" i="1"/>
  <c r="D444" i="5"/>
  <c r="E444" i="5"/>
  <c r="AE440" i="1"/>
  <c r="D440" i="5"/>
  <c r="E440" i="5"/>
  <c r="AE436" i="1"/>
  <c r="D436" i="5"/>
  <c r="E436" i="5"/>
  <c r="AE432" i="1"/>
  <c r="D432" i="5"/>
  <c r="E432" i="5"/>
  <c r="AE428" i="1"/>
  <c r="D428" i="5"/>
  <c r="E428" i="5"/>
  <c r="AE424" i="1"/>
  <c r="D424" i="5"/>
  <c r="E424" i="5"/>
  <c r="AE420" i="1"/>
  <c r="D420" i="5"/>
  <c r="E420" i="5"/>
  <c r="AE416" i="1"/>
  <c r="D416" i="5"/>
  <c r="E416" i="5"/>
  <c r="AE412" i="1"/>
  <c r="D412" i="5"/>
  <c r="E412" i="5"/>
  <c r="AE408" i="1"/>
  <c r="D408" i="5"/>
  <c r="E408" i="5"/>
  <c r="AE404" i="1"/>
  <c r="D404" i="5"/>
  <c r="E404" i="5"/>
  <c r="AE400" i="1"/>
  <c r="D400" i="5"/>
  <c r="E400" i="5"/>
  <c r="AE396" i="1"/>
  <c r="D396" i="5"/>
  <c r="E396" i="5"/>
  <c r="AE392" i="1"/>
  <c r="D392" i="5"/>
  <c r="E392" i="5"/>
  <c r="AE388" i="1"/>
  <c r="D388" i="5"/>
  <c r="E388" i="5"/>
  <c r="AE384" i="1"/>
  <c r="D384" i="5"/>
  <c r="E384" i="5"/>
  <c r="AE380" i="1"/>
  <c r="D380" i="5"/>
  <c r="E380" i="5"/>
  <c r="AE376" i="1"/>
  <c r="D376" i="5"/>
  <c r="E376" i="5"/>
  <c r="AE372" i="1"/>
  <c r="D372" i="5"/>
  <c r="E372" i="5"/>
  <c r="AE368" i="1"/>
  <c r="D368" i="5"/>
  <c r="E368" i="5"/>
  <c r="AE364" i="1"/>
  <c r="D364" i="5"/>
  <c r="E364" i="5"/>
  <c r="AE360" i="1"/>
  <c r="D360" i="5"/>
  <c r="E360" i="5"/>
  <c r="AE356" i="1"/>
  <c r="D356" i="5"/>
  <c r="E356" i="5"/>
  <c r="AE352" i="1"/>
  <c r="D352" i="5"/>
  <c r="E352" i="5"/>
  <c r="AE348" i="1"/>
  <c r="D348" i="5"/>
  <c r="E348" i="5"/>
  <c r="AE344" i="1"/>
  <c r="D344" i="5"/>
  <c r="E344" i="5"/>
  <c r="AE340" i="1"/>
  <c r="E340" i="5"/>
  <c r="D340" i="5"/>
  <c r="AE336" i="1"/>
  <c r="E336" i="5"/>
  <c r="D336" i="5"/>
  <c r="AE332" i="1"/>
  <c r="E332" i="5"/>
  <c r="D332" i="5"/>
  <c r="AE328" i="1"/>
  <c r="E328" i="5"/>
  <c r="D328" i="5"/>
  <c r="AE324" i="1"/>
  <c r="E324" i="5"/>
  <c r="D324" i="5"/>
  <c r="AE320" i="1"/>
  <c r="E320" i="5"/>
  <c r="D320" i="5"/>
  <c r="AE316" i="1"/>
  <c r="E316" i="5"/>
  <c r="D316" i="5"/>
  <c r="AE312" i="1"/>
  <c r="E312" i="5"/>
  <c r="D312" i="5"/>
  <c r="AE308" i="1"/>
  <c r="E308" i="5"/>
  <c r="D308" i="5"/>
  <c r="AE304" i="1"/>
  <c r="E304" i="5"/>
  <c r="D304" i="5"/>
  <c r="AE300" i="1"/>
  <c r="E300" i="5"/>
  <c r="D300" i="5"/>
  <c r="AE296" i="1"/>
  <c r="E296" i="5"/>
  <c r="D296" i="5"/>
  <c r="AE292" i="1"/>
  <c r="E292" i="5"/>
  <c r="D292" i="5"/>
  <c r="AE288" i="1"/>
  <c r="E288" i="5"/>
  <c r="D288" i="5"/>
  <c r="AE284" i="1"/>
  <c r="E284" i="5"/>
  <c r="D284" i="5"/>
  <c r="AE280" i="1"/>
  <c r="E280" i="5"/>
  <c r="D280" i="5"/>
  <c r="AE276" i="1"/>
  <c r="E276" i="5"/>
  <c r="D276" i="5"/>
  <c r="AE272" i="1"/>
  <c r="E272" i="5"/>
  <c r="D272" i="5"/>
  <c r="AE268" i="1"/>
  <c r="E268" i="5"/>
  <c r="D268" i="5"/>
  <c r="AE264" i="1"/>
  <c r="E264" i="5"/>
  <c r="D264" i="5"/>
  <c r="AE260" i="1"/>
  <c r="E260" i="5"/>
  <c r="D260" i="5"/>
  <c r="AE256" i="1"/>
  <c r="E256" i="5"/>
  <c r="D256" i="5"/>
  <c r="AE252" i="1"/>
  <c r="E252" i="5"/>
  <c r="D252" i="5"/>
  <c r="AE248" i="1"/>
  <c r="E248" i="5"/>
  <c r="D248" i="5"/>
  <c r="AE244" i="1"/>
  <c r="E244" i="5"/>
  <c r="D244" i="5"/>
  <c r="AE240" i="1"/>
  <c r="E240" i="5"/>
  <c r="D240" i="5"/>
  <c r="AE236" i="1"/>
  <c r="E236" i="5"/>
  <c r="D236" i="5"/>
  <c r="AE232" i="1"/>
  <c r="E232" i="5"/>
  <c r="D232" i="5"/>
  <c r="AE228" i="1"/>
  <c r="E228" i="5"/>
  <c r="D228" i="5"/>
  <c r="AE224" i="1"/>
  <c r="E224" i="5"/>
  <c r="D224" i="5"/>
  <c r="AE220" i="1"/>
  <c r="E220" i="5"/>
  <c r="D220" i="5"/>
  <c r="AE216" i="1"/>
  <c r="E216" i="5"/>
  <c r="D216" i="5"/>
  <c r="AE212" i="1"/>
  <c r="E212" i="5"/>
  <c r="D212" i="5"/>
  <c r="AE208" i="1"/>
  <c r="E208" i="5"/>
  <c r="D208" i="5"/>
  <c r="AE204" i="1"/>
  <c r="E204" i="5"/>
  <c r="D204" i="5"/>
  <c r="AE200" i="1"/>
  <c r="E200" i="5"/>
  <c r="D200" i="5"/>
  <c r="AE196" i="1"/>
  <c r="E196" i="5"/>
  <c r="D196" i="5"/>
  <c r="AE192" i="1"/>
  <c r="E192" i="5"/>
  <c r="D192" i="5"/>
  <c r="AE188" i="1"/>
  <c r="E188" i="5"/>
  <c r="D188" i="5"/>
  <c r="AE184" i="1"/>
  <c r="E184" i="5"/>
  <c r="D184" i="5"/>
  <c r="AE180" i="1"/>
  <c r="E180" i="5"/>
  <c r="D180" i="5"/>
  <c r="AE176" i="1"/>
  <c r="E176" i="5"/>
  <c r="D176" i="5"/>
  <c r="AE172" i="1"/>
  <c r="E172" i="5"/>
  <c r="D172" i="5"/>
  <c r="AE168" i="1"/>
  <c r="E168" i="5"/>
  <c r="D168" i="5"/>
  <c r="AE164" i="1"/>
  <c r="E164" i="5"/>
  <c r="D164" i="5"/>
  <c r="AE160" i="1"/>
  <c r="E160" i="5"/>
  <c r="D160" i="5"/>
  <c r="AE156" i="1"/>
  <c r="E156" i="5"/>
  <c r="D156" i="5"/>
  <c r="AE152" i="1"/>
  <c r="E152" i="5"/>
  <c r="D152" i="5"/>
  <c r="AE148" i="1"/>
  <c r="E148" i="5"/>
  <c r="D148" i="5"/>
  <c r="AE144" i="1"/>
  <c r="E144" i="5"/>
  <c r="D144" i="5"/>
  <c r="AE140" i="1"/>
  <c r="E140" i="5"/>
  <c r="D140" i="5"/>
  <c r="AE136" i="1"/>
  <c r="E136" i="5"/>
  <c r="D136" i="5"/>
  <c r="AE132" i="1"/>
  <c r="E132" i="5"/>
  <c r="D132" i="5"/>
  <c r="AE128" i="1"/>
  <c r="E128" i="5"/>
  <c r="D128" i="5"/>
  <c r="AE124" i="1"/>
  <c r="E124" i="5"/>
  <c r="D124" i="5"/>
  <c r="AE120" i="1"/>
  <c r="E120" i="5"/>
  <c r="D120" i="5"/>
  <c r="AE116" i="1"/>
  <c r="E116" i="5"/>
  <c r="D116" i="5"/>
  <c r="AE112" i="1"/>
  <c r="E112" i="5"/>
  <c r="D112" i="5"/>
  <c r="AE108" i="1"/>
  <c r="E108" i="5"/>
  <c r="D108" i="5"/>
  <c r="AE104" i="1"/>
  <c r="E104" i="5"/>
  <c r="D104" i="5"/>
  <c r="AE100" i="1"/>
  <c r="E100" i="5"/>
  <c r="D100" i="5"/>
  <c r="AE96" i="1"/>
  <c r="E96" i="5"/>
  <c r="D96" i="5"/>
  <c r="AE92" i="1"/>
  <c r="E92" i="5"/>
  <c r="D92" i="5"/>
  <c r="AE88" i="1"/>
  <c r="E88" i="5"/>
  <c r="D88" i="5"/>
  <c r="AE84" i="1"/>
  <c r="E84" i="5"/>
  <c r="D84" i="5"/>
  <c r="AE499" i="1"/>
  <c r="E499" i="5"/>
  <c r="D499" i="5"/>
  <c r="AE495" i="1"/>
  <c r="D495" i="5"/>
  <c r="AE491" i="1"/>
  <c r="E491" i="5"/>
  <c r="D491" i="5"/>
  <c r="AE487" i="1"/>
  <c r="D487" i="5"/>
  <c r="E487" i="5"/>
  <c r="AE483" i="1"/>
  <c r="E483" i="5"/>
  <c r="D483" i="5"/>
  <c r="AE479" i="1"/>
  <c r="D479" i="5"/>
  <c r="AE475" i="1"/>
  <c r="E475" i="5"/>
  <c r="D475" i="5"/>
  <c r="AE471" i="1"/>
  <c r="D471" i="5"/>
  <c r="E471" i="5"/>
  <c r="AE467" i="1"/>
  <c r="E467" i="5"/>
  <c r="D467" i="5"/>
  <c r="AE463" i="1"/>
  <c r="D463" i="5"/>
  <c r="AE459" i="1"/>
  <c r="E459" i="5"/>
  <c r="D459" i="5"/>
  <c r="AE455" i="1"/>
  <c r="D455" i="5"/>
  <c r="E455" i="5"/>
  <c r="AE451" i="1"/>
  <c r="E451" i="5"/>
  <c r="D451" i="5"/>
  <c r="AE447" i="1"/>
  <c r="D447" i="5"/>
  <c r="AE443" i="1"/>
  <c r="E443" i="5"/>
  <c r="D443" i="5"/>
  <c r="AE439" i="1"/>
  <c r="D439" i="5"/>
  <c r="E439" i="5"/>
  <c r="AE435" i="1"/>
  <c r="E435" i="5"/>
  <c r="D435" i="5"/>
  <c r="AE431" i="1"/>
  <c r="D431" i="5"/>
  <c r="AE427" i="1"/>
  <c r="E427" i="5"/>
  <c r="D427" i="5"/>
  <c r="AE423" i="1"/>
  <c r="D423" i="5"/>
  <c r="E423" i="5"/>
  <c r="AE419" i="1"/>
  <c r="E419" i="5"/>
  <c r="D419" i="5"/>
  <c r="AE415" i="1"/>
  <c r="D415" i="5"/>
  <c r="AE411" i="1"/>
  <c r="E411" i="5"/>
  <c r="D411" i="5"/>
  <c r="AE407" i="1"/>
  <c r="D407" i="5"/>
  <c r="E407" i="5"/>
  <c r="AE403" i="1"/>
  <c r="E403" i="5"/>
  <c r="D403" i="5"/>
  <c r="AE399" i="1"/>
  <c r="D399" i="5"/>
  <c r="AE395" i="1"/>
  <c r="E395" i="5"/>
  <c r="D395" i="5"/>
  <c r="AE391" i="1"/>
  <c r="D391" i="5"/>
  <c r="E391" i="5"/>
  <c r="AE387" i="1"/>
  <c r="E387" i="5"/>
  <c r="D387" i="5"/>
  <c r="AE383" i="1"/>
  <c r="D383" i="5"/>
  <c r="AE379" i="1"/>
  <c r="E379" i="5"/>
  <c r="D379" i="5"/>
  <c r="AE375" i="1"/>
  <c r="D375" i="5"/>
  <c r="E375" i="5"/>
  <c r="AE371" i="1"/>
  <c r="E371" i="5"/>
  <c r="D371" i="5"/>
  <c r="AE367" i="1"/>
  <c r="D367" i="5"/>
  <c r="AE363" i="1"/>
  <c r="E363" i="5"/>
  <c r="D363" i="5"/>
  <c r="AE359" i="1"/>
  <c r="D359" i="5"/>
  <c r="E359" i="5"/>
  <c r="AE355" i="1"/>
  <c r="E355" i="5"/>
  <c r="D355" i="5"/>
  <c r="AE351" i="1"/>
  <c r="D351" i="5"/>
  <c r="AE347" i="1"/>
  <c r="E347" i="5"/>
  <c r="D347" i="5"/>
  <c r="AE343" i="1"/>
  <c r="D343" i="5"/>
  <c r="E343" i="5"/>
  <c r="AE339" i="1"/>
  <c r="E339" i="5"/>
  <c r="D339" i="5"/>
  <c r="AE335" i="1"/>
  <c r="E335" i="5"/>
  <c r="D335" i="5"/>
  <c r="AE331" i="1"/>
  <c r="E331" i="5"/>
  <c r="D331" i="5"/>
  <c r="AE327" i="1"/>
  <c r="D327" i="5"/>
  <c r="AE323" i="1"/>
  <c r="E323" i="5"/>
  <c r="D323" i="5"/>
  <c r="AE319" i="1"/>
  <c r="E319" i="5"/>
  <c r="D319" i="5"/>
  <c r="AE315" i="1"/>
  <c r="E315" i="5"/>
  <c r="D315" i="5"/>
  <c r="AE311" i="1"/>
  <c r="D311" i="5"/>
  <c r="E311" i="5"/>
  <c r="AE307" i="1"/>
  <c r="E307" i="5"/>
  <c r="D307" i="5"/>
  <c r="AE303" i="1"/>
  <c r="E303" i="5"/>
  <c r="D303" i="5"/>
  <c r="AE299" i="1"/>
  <c r="E299" i="5"/>
  <c r="D299" i="5"/>
  <c r="AE295" i="1"/>
  <c r="D295" i="5"/>
  <c r="AE291" i="1"/>
  <c r="E291" i="5"/>
  <c r="D291" i="5"/>
  <c r="AE287" i="1"/>
  <c r="E287" i="5"/>
  <c r="D287" i="5"/>
  <c r="AE283" i="1"/>
  <c r="E283" i="5"/>
  <c r="D283" i="5"/>
  <c r="AE279" i="1"/>
  <c r="D279" i="5"/>
  <c r="E279" i="5"/>
  <c r="AE275" i="1"/>
  <c r="E275" i="5"/>
  <c r="D275" i="5"/>
  <c r="AE271" i="1"/>
  <c r="E271" i="5"/>
  <c r="D271" i="5"/>
  <c r="AE267" i="1"/>
  <c r="E267" i="5"/>
  <c r="D267" i="5"/>
  <c r="AE263" i="1"/>
  <c r="D263" i="5"/>
  <c r="AE259" i="1"/>
  <c r="E259" i="5"/>
  <c r="D259" i="5"/>
  <c r="AE255" i="1"/>
  <c r="E255" i="5"/>
  <c r="D255" i="5"/>
  <c r="AE251" i="1"/>
  <c r="E251" i="5"/>
  <c r="D251" i="5"/>
  <c r="AE247" i="1"/>
  <c r="D247" i="5"/>
  <c r="E247" i="5"/>
  <c r="AE243" i="1"/>
  <c r="E243" i="5"/>
  <c r="D243" i="5"/>
  <c r="AE239" i="1"/>
  <c r="E239" i="5"/>
  <c r="D239" i="5"/>
  <c r="AE235" i="1"/>
  <c r="E235" i="5"/>
  <c r="D235" i="5"/>
  <c r="AE231" i="1"/>
  <c r="E231" i="5"/>
  <c r="D231" i="5"/>
  <c r="AE227" i="1"/>
  <c r="E227" i="5"/>
  <c r="D227" i="5"/>
  <c r="AE223" i="1"/>
  <c r="E223" i="5"/>
  <c r="D223" i="5"/>
  <c r="AE219" i="1"/>
  <c r="E219" i="5"/>
  <c r="D219" i="5"/>
  <c r="AE215" i="1"/>
  <c r="E215" i="5"/>
  <c r="D215" i="5"/>
  <c r="AE211" i="1"/>
  <c r="E211" i="5"/>
  <c r="D211" i="5"/>
  <c r="AE207" i="1"/>
  <c r="E207" i="5"/>
  <c r="D207" i="5"/>
  <c r="AE203" i="1"/>
  <c r="E203" i="5"/>
  <c r="D203" i="5"/>
  <c r="AE199" i="1"/>
  <c r="E199" i="5"/>
  <c r="D199" i="5"/>
  <c r="AE195" i="1"/>
  <c r="E195" i="5"/>
  <c r="D195" i="5"/>
  <c r="AE191" i="1"/>
  <c r="E191" i="5"/>
  <c r="D191" i="5"/>
  <c r="AE187" i="1"/>
  <c r="E187" i="5"/>
  <c r="D187" i="5"/>
  <c r="AE183" i="1"/>
  <c r="E183" i="5"/>
  <c r="D183" i="5"/>
  <c r="AE179" i="1"/>
  <c r="E179" i="5"/>
  <c r="D179" i="5"/>
  <c r="AE175" i="1"/>
  <c r="E175" i="5"/>
  <c r="D175" i="5"/>
  <c r="AE171" i="1"/>
  <c r="E171" i="5"/>
  <c r="D171" i="5"/>
  <c r="AE167" i="1"/>
  <c r="E167" i="5"/>
  <c r="D167" i="5"/>
  <c r="AE163" i="1"/>
  <c r="E163" i="5"/>
  <c r="D163" i="5"/>
  <c r="AE159" i="1"/>
  <c r="E159" i="5"/>
  <c r="D159" i="5"/>
  <c r="AE155" i="1"/>
  <c r="E155" i="5"/>
  <c r="D155" i="5"/>
  <c r="AE151" i="1"/>
  <c r="E151" i="5"/>
  <c r="D151" i="5"/>
  <c r="AE147" i="1"/>
  <c r="E147" i="5"/>
  <c r="D147" i="5"/>
  <c r="AE143" i="1"/>
  <c r="E143" i="5"/>
  <c r="D143" i="5"/>
  <c r="AE139" i="1"/>
  <c r="E139" i="5"/>
  <c r="D139" i="5"/>
  <c r="AE135" i="1"/>
  <c r="E135" i="5"/>
  <c r="D135" i="5"/>
  <c r="AE131" i="1"/>
  <c r="E131" i="5"/>
  <c r="D131" i="5"/>
  <c r="AE127" i="1"/>
  <c r="E127" i="5"/>
  <c r="D127" i="5"/>
  <c r="AE123" i="1"/>
  <c r="E123" i="5"/>
  <c r="D123" i="5"/>
  <c r="AE119" i="1"/>
  <c r="E119" i="5"/>
  <c r="D119" i="5"/>
  <c r="AE115" i="1"/>
  <c r="E115" i="5"/>
  <c r="D115" i="5"/>
  <c r="AE111" i="1"/>
  <c r="E111" i="5"/>
  <c r="D111" i="5"/>
  <c r="AE107" i="1"/>
  <c r="E107" i="5"/>
  <c r="D107" i="5"/>
  <c r="AE103" i="1"/>
  <c r="E103" i="5"/>
  <c r="D103" i="5"/>
  <c r="AE99" i="1"/>
  <c r="E99" i="5"/>
  <c r="D99" i="5"/>
  <c r="AE95" i="1"/>
  <c r="E95" i="5"/>
  <c r="D95" i="5"/>
  <c r="AE91" i="1"/>
  <c r="E91" i="5"/>
  <c r="D91" i="5"/>
  <c r="M87" i="1"/>
  <c r="C87" i="5"/>
  <c r="M83" i="1"/>
  <c r="C83" i="5"/>
  <c r="M79" i="1"/>
  <c r="C79" i="5"/>
  <c r="AE75" i="1"/>
  <c r="E75" i="5"/>
  <c r="D75" i="5"/>
  <c r="M71" i="1"/>
  <c r="C71" i="5"/>
  <c r="AE67" i="1"/>
  <c r="E67" i="5"/>
  <c r="D67" i="5"/>
  <c r="M63" i="1"/>
  <c r="C63" i="5"/>
  <c r="AE59" i="1"/>
  <c r="E59" i="5"/>
  <c r="D59" i="5"/>
  <c r="M55" i="1"/>
  <c r="C55" i="5"/>
  <c r="AE51" i="1"/>
  <c r="E51" i="5"/>
  <c r="M47" i="1"/>
  <c r="C47" i="5"/>
  <c r="AE43" i="1"/>
  <c r="E43" i="5"/>
  <c r="D43" i="5"/>
  <c r="M39" i="1"/>
  <c r="C39" i="5"/>
  <c r="AE35" i="1"/>
  <c r="E35" i="5"/>
  <c r="D35" i="5"/>
  <c r="M31" i="1"/>
  <c r="C31" i="5"/>
  <c r="AE27" i="1"/>
  <c r="E27" i="5"/>
  <c r="D27" i="5"/>
  <c r="M23" i="1"/>
  <c r="C23" i="5"/>
  <c r="AE19" i="1"/>
  <c r="E19" i="5"/>
  <c r="M15" i="1"/>
  <c r="C15" i="5"/>
  <c r="AE11" i="1"/>
  <c r="E11" i="5"/>
  <c r="D11" i="5"/>
  <c r="M7" i="1"/>
  <c r="C7" i="5"/>
  <c r="AE3" i="1"/>
  <c r="E3" i="5"/>
  <c r="D3" i="5"/>
  <c r="C497" i="5"/>
  <c r="C492" i="5"/>
  <c r="C487" i="5"/>
  <c r="C481" i="5"/>
  <c r="C476" i="5"/>
  <c r="C471" i="5"/>
  <c r="C465" i="5"/>
  <c r="C460" i="5"/>
  <c r="C455" i="5"/>
  <c r="C449" i="5"/>
  <c r="C444" i="5"/>
  <c r="C439" i="5"/>
  <c r="C433" i="5"/>
  <c r="C428" i="5"/>
  <c r="C423" i="5"/>
  <c r="C416" i="5"/>
  <c r="C408" i="5"/>
  <c r="C400" i="5"/>
  <c r="C392" i="5"/>
  <c r="C384" i="5"/>
  <c r="C376" i="5"/>
  <c r="C368" i="5"/>
  <c r="C360" i="5"/>
  <c r="C352" i="5"/>
  <c r="C344" i="5"/>
  <c r="C336" i="5"/>
  <c r="C328" i="5"/>
  <c r="C320" i="5"/>
  <c r="C312" i="5"/>
  <c r="C304" i="5"/>
  <c r="C296" i="5"/>
  <c r="C288" i="5"/>
  <c r="C280" i="5"/>
  <c r="C272" i="5"/>
  <c r="C264" i="5"/>
  <c r="C256" i="5"/>
  <c r="C248" i="5"/>
  <c r="C240" i="5"/>
  <c r="C232" i="5"/>
  <c r="C224" i="5"/>
  <c r="C216" i="5"/>
  <c r="C208" i="5"/>
  <c r="C200" i="5"/>
  <c r="C192" i="5"/>
  <c r="C184" i="5"/>
  <c r="C176" i="5"/>
  <c r="C168" i="5"/>
  <c r="C160" i="5"/>
  <c r="C152" i="5"/>
  <c r="C144" i="5"/>
  <c r="C136" i="5"/>
  <c r="C128" i="5"/>
  <c r="C120" i="5"/>
  <c r="C112" i="5"/>
  <c r="C104" i="5"/>
  <c r="C96" i="5"/>
  <c r="C88" i="5"/>
  <c r="C67" i="5"/>
  <c r="C35" i="5"/>
  <c r="C3" i="5"/>
  <c r="D51" i="5"/>
  <c r="E447" i="5"/>
  <c r="E383" i="5"/>
  <c r="E295" i="5"/>
  <c r="AH21" i="1"/>
  <c r="AH20" i="1"/>
  <c r="AH16" i="1"/>
  <c r="AK11" i="1"/>
  <c r="AH17" i="1"/>
  <c r="AH18" i="1"/>
  <c r="AK12" i="1"/>
  <c r="AK13" i="1"/>
  <c r="K23"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2" i="1"/>
  <c r="K3" i="1"/>
  <c r="N3" i="1" s="1"/>
  <c r="O3" i="1" s="1"/>
  <c r="K4" i="1"/>
  <c r="K5" i="1"/>
  <c r="N5" i="1" s="1"/>
  <c r="O5" i="1" s="1"/>
  <c r="K6" i="1"/>
  <c r="N6" i="1" s="1"/>
  <c r="O6" i="1" s="1"/>
  <c r="K7" i="1"/>
  <c r="K8" i="1"/>
  <c r="K9" i="1"/>
  <c r="K10" i="1"/>
  <c r="K11" i="1"/>
  <c r="N11" i="1" s="1"/>
  <c r="O11" i="1" s="1"/>
  <c r="K12" i="1"/>
  <c r="K13" i="1"/>
  <c r="N13" i="1" s="1"/>
  <c r="O13" i="1" s="1"/>
  <c r="K14" i="1"/>
  <c r="N14" i="1" s="1"/>
  <c r="O14" i="1" s="1"/>
  <c r="K15" i="1"/>
  <c r="N15" i="1" s="1"/>
  <c r="O15" i="1" s="1"/>
  <c r="K16" i="1"/>
  <c r="K17" i="1"/>
  <c r="K18" i="1"/>
  <c r="N18" i="1" s="1"/>
  <c r="O18" i="1" s="1"/>
  <c r="K19" i="1"/>
  <c r="N19" i="1" s="1"/>
  <c r="O19" i="1" s="1"/>
  <c r="K20" i="1"/>
  <c r="K21" i="1"/>
  <c r="N21" i="1" s="1"/>
  <c r="O21" i="1" s="1"/>
  <c r="K22" i="1"/>
  <c r="K24" i="1"/>
  <c r="N24" i="1" s="1"/>
  <c r="O24" i="1" s="1"/>
  <c r="K25" i="1"/>
  <c r="K26" i="1"/>
  <c r="K27" i="1"/>
  <c r="N27" i="1" s="1"/>
  <c r="O27" i="1" s="1"/>
  <c r="K28" i="1"/>
  <c r="N28" i="1" s="1"/>
  <c r="O28" i="1" s="1"/>
  <c r="K29" i="1"/>
  <c r="N29" i="1" s="1"/>
  <c r="O29" i="1" s="1"/>
  <c r="K30" i="1"/>
  <c r="N30" i="1" s="1"/>
  <c r="O30" i="1" s="1"/>
  <c r="K31" i="1"/>
  <c r="K32" i="1"/>
  <c r="N32" i="1" s="1"/>
  <c r="O32" i="1" s="1"/>
  <c r="K33" i="1"/>
  <c r="K34" i="1"/>
  <c r="N34" i="1" s="1"/>
  <c r="O34" i="1" s="1"/>
  <c r="K35" i="1"/>
  <c r="N35" i="1" s="1"/>
  <c r="O35" i="1" s="1"/>
  <c r="K36" i="1"/>
  <c r="N36" i="1" s="1"/>
  <c r="O36" i="1" s="1"/>
  <c r="K37" i="1"/>
  <c r="N37" i="1" s="1"/>
  <c r="O37" i="1" s="1"/>
  <c r="K38" i="1"/>
  <c r="K39" i="1"/>
  <c r="N39" i="1" s="1"/>
  <c r="O39" i="1" s="1"/>
  <c r="K40" i="1"/>
  <c r="N40" i="1" s="1"/>
  <c r="O40" i="1" s="1"/>
  <c r="K41" i="1"/>
  <c r="K42" i="1"/>
  <c r="K43" i="1"/>
  <c r="N43" i="1" s="1"/>
  <c r="O43" i="1" s="1"/>
  <c r="K44" i="1"/>
  <c r="N44" i="1" s="1"/>
  <c r="O44" i="1" s="1"/>
  <c r="K45" i="1"/>
  <c r="N45" i="1" s="1"/>
  <c r="O45" i="1" s="1"/>
  <c r="K46" i="1"/>
  <c r="N46" i="1" s="1"/>
  <c r="O46" i="1" s="1"/>
  <c r="K47" i="1"/>
  <c r="K48" i="1"/>
  <c r="N48" i="1" s="1"/>
  <c r="O48" i="1" s="1"/>
  <c r="K49" i="1"/>
  <c r="K50" i="1"/>
  <c r="N50" i="1" s="1"/>
  <c r="O50" i="1" s="1"/>
  <c r="K51" i="1"/>
  <c r="N51" i="1" s="1"/>
  <c r="O51" i="1" s="1"/>
  <c r="K52" i="1"/>
  <c r="N52" i="1" s="1"/>
  <c r="O52" i="1" s="1"/>
  <c r="K53" i="1"/>
  <c r="N53" i="1" s="1"/>
  <c r="O53" i="1" s="1"/>
  <c r="K54" i="1"/>
  <c r="K55" i="1"/>
  <c r="K56" i="1"/>
  <c r="N56" i="1" s="1"/>
  <c r="O56" i="1" s="1"/>
  <c r="K57" i="1"/>
  <c r="K58" i="1"/>
  <c r="K59" i="1"/>
  <c r="N59" i="1" s="1"/>
  <c r="O59" i="1" s="1"/>
  <c r="K60" i="1"/>
  <c r="N60" i="1" s="1"/>
  <c r="O60" i="1" s="1"/>
  <c r="K61" i="1"/>
  <c r="N61" i="1" s="1"/>
  <c r="O61" i="1" s="1"/>
  <c r="K62" i="1"/>
  <c r="N62" i="1" s="1"/>
  <c r="O62" i="1" s="1"/>
  <c r="K63" i="1"/>
  <c r="N63" i="1" s="1"/>
  <c r="O63" i="1" s="1"/>
  <c r="K64" i="1"/>
  <c r="N64" i="1" s="1"/>
  <c r="O64" i="1" s="1"/>
  <c r="K65" i="1"/>
  <c r="K66" i="1"/>
  <c r="N66" i="1" s="1"/>
  <c r="O66" i="1" s="1"/>
  <c r="K67" i="1"/>
  <c r="N67" i="1" s="1"/>
  <c r="O67" i="1" s="1"/>
  <c r="K68" i="1"/>
  <c r="N68" i="1" s="1"/>
  <c r="O68" i="1" s="1"/>
  <c r="K69" i="1"/>
  <c r="N69" i="1" s="1"/>
  <c r="O69" i="1" s="1"/>
  <c r="K70" i="1"/>
  <c r="K71" i="1"/>
  <c r="K72" i="1"/>
  <c r="N72" i="1" s="1"/>
  <c r="O72" i="1" s="1"/>
  <c r="K73" i="1"/>
  <c r="K74" i="1"/>
  <c r="K75" i="1"/>
  <c r="N75" i="1" s="1"/>
  <c r="O75" i="1" s="1"/>
  <c r="K76" i="1"/>
  <c r="N76" i="1" s="1"/>
  <c r="O76" i="1" s="1"/>
  <c r="K77" i="1"/>
  <c r="N77" i="1" s="1"/>
  <c r="O77" i="1" s="1"/>
  <c r="K78" i="1"/>
  <c r="N78" i="1" s="1"/>
  <c r="O78" i="1" s="1"/>
  <c r="K79" i="1"/>
  <c r="N79" i="1" s="1"/>
  <c r="O79" i="1" s="1"/>
  <c r="K80" i="1"/>
  <c r="N80" i="1" s="1"/>
  <c r="O80" i="1" s="1"/>
  <c r="K81" i="1"/>
  <c r="K82" i="1"/>
  <c r="N82" i="1" s="1"/>
  <c r="O82" i="1" s="1"/>
  <c r="K83" i="1"/>
  <c r="N83" i="1" s="1"/>
  <c r="O83" i="1" s="1"/>
  <c r="K84" i="1"/>
  <c r="N84" i="1" s="1"/>
  <c r="O84" i="1" s="1"/>
  <c r="K85" i="1"/>
  <c r="N85" i="1" s="1"/>
  <c r="O85" i="1" s="1"/>
  <c r="K86" i="1"/>
  <c r="K87" i="1"/>
  <c r="N87" i="1" s="1"/>
  <c r="O87" i="1" s="1"/>
  <c r="K88" i="1"/>
  <c r="N88" i="1" s="1"/>
  <c r="O88" i="1" s="1"/>
  <c r="K89" i="1"/>
  <c r="K90" i="1"/>
  <c r="K91" i="1"/>
  <c r="N91" i="1" s="1"/>
  <c r="O91" i="1" s="1"/>
  <c r="K92" i="1"/>
  <c r="N92" i="1" s="1"/>
  <c r="O92" i="1" s="1"/>
  <c r="K93" i="1"/>
  <c r="N93" i="1" s="1"/>
  <c r="O93" i="1" s="1"/>
  <c r="K94" i="1"/>
  <c r="N94" i="1" s="1"/>
  <c r="O94" i="1" s="1"/>
  <c r="K95" i="1"/>
  <c r="N95" i="1" s="1"/>
  <c r="O95" i="1" s="1"/>
  <c r="K96" i="1"/>
  <c r="N96" i="1" s="1"/>
  <c r="O96" i="1" s="1"/>
  <c r="K97" i="1"/>
  <c r="K98" i="1"/>
  <c r="N98" i="1" s="1"/>
  <c r="O98" i="1" s="1"/>
  <c r="K99" i="1"/>
  <c r="N99" i="1" s="1"/>
  <c r="O99" i="1" s="1"/>
  <c r="K100" i="1"/>
  <c r="N100" i="1" s="1"/>
  <c r="O100" i="1" s="1"/>
  <c r="K101" i="1"/>
  <c r="N101" i="1" s="1"/>
  <c r="O101" i="1" s="1"/>
  <c r="K102" i="1"/>
  <c r="K103" i="1"/>
  <c r="N103" i="1" s="1"/>
  <c r="O103" i="1" s="1"/>
  <c r="K104" i="1"/>
  <c r="N104" i="1" s="1"/>
  <c r="O104" i="1" s="1"/>
  <c r="K105" i="1"/>
  <c r="K106" i="1"/>
  <c r="K107" i="1"/>
  <c r="N107" i="1" s="1"/>
  <c r="O107" i="1" s="1"/>
  <c r="K108" i="1"/>
  <c r="N108" i="1" s="1"/>
  <c r="O108" i="1" s="1"/>
  <c r="K109" i="1"/>
  <c r="N109" i="1" s="1"/>
  <c r="O109" i="1" s="1"/>
  <c r="K110" i="1"/>
  <c r="N110" i="1" s="1"/>
  <c r="O110" i="1" s="1"/>
  <c r="K111" i="1"/>
  <c r="N111" i="1" s="1"/>
  <c r="O111" i="1" s="1"/>
  <c r="K112" i="1"/>
  <c r="N112" i="1" s="1"/>
  <c r="O112" i="1" s="1"/>
  <c r="K113" i="1"/>
  <c r="K114" i="1"/>
  <c r="N114" i="1" s="1"/>
  <c r="O114" i="1" s="1"/>
  <c r="K115" i="1"/>
  <c r="N115" i="1" s="1"/>
  <c r="O115" i="1" s="1"/>
  <c r="K116" i="1"/>
  <c r="N116" i="1" s="1"/>
  <c r="O116" i="1" s="1"/>
  <c r="K117" i="1"/>
  <c r="N117" i="1" s="1"/>
  <c r="O117" i="1" s="1"/>
  <c r="K118" i="1"/>
  <c r="K119" i="1"/>
  <c r="N119" i="1" s="1"/>
  <c r="O119" i="1" s="1"/>
  <c r="K120" i="1"/>
  <c r="N120" i="1" s="1"/>
  <c r="O120" i="1" s="1"/>
  <c r="K121" i="1"/>
  <c r="K122" i="1"/>
  <c r="K123" i="1"/>
  <c r="N123" i="1" s="1"/>
  <c r="O123" i="1" s="1"/>
  <c r="K124" i="1"/>
  <c r="N124" i="1" s="1"/>
  <c r="O124" i="1" s="1"/>
  <c r="K125" i="1"/>
  <c r="N125" i="1" s="1"/>
  <c r="O125" i="1" s="1"/>
  <c r="K126" i="1"/>
  <c r="N126" i="1" s="1"/>
  <c r="O126" i="1" s="1"/>
  <c r="K127" i="1"/>
  <c r="N127" i="1" s="1"/>
  <c r="O127" i="1" s="1"/>
  <c r="K128" i="1"/>
  <c r="N128" i="1" s="1"/>
  <c r="O128" i="1" s="1"/>
  <c r="K129" i="1"/>
  <c r="K130" i="1"/>
  <c r="N130" i="1" s="1"/>
  <c r="O130" i="1" s="1"/>
  <c r="K131" i="1"/>
  <c r="N131" i="1" s="1"/>
  <c r="O131" i="1" s="1"/>
  <c r="K132" i="1"/>
  <c r="N132" i="1" s="1"/>
  <c r="O132" i="1" s="1"/>
  <c r="K133" i="1"/>
  <c r="N133" i="1" s="1"/>
  <c r="O133" i="1" s="1"/>
  <c r="K134" i="1"/>
  <c r="K135" i="1"/>
  <c r="N135" i="1" s="1"/>
  <c r="O135" i="1" s="1"/>
  <c r="K136" i="1"/>
  <c r="N136" i="1" s="1"/>
  <c r="O136" i="1" s="1"/>
  <c r="K137" i="1"/>
  <c r="K138" i="1"/>
  <c r="N138" i="1" s="1"/>
  <c r="O138" i="1" s="1"/>
  <c r="K139" i="1"/>
  <c r="N139" i="1" s="1"/>
  <c r="O139" i="1" s="1"/>
  <c r="K140" i="1"/>
  <c r="N140" i="1" s="1"/>
  <c r="O140" i="1" s="1"/>
  <c r="K141" i="1"/>
  <c r="N141" i="1" s="1"/>
  <c r="O141" i="1" s="1"/>
  <c r="K142" i="1"/>
  <c r="K143" i="1"/>
  <c r="N143" i="1" s="1"/>
  <c r="O143" i="1" s="1"/>
  <c r="K144" i="1"/>
  <c r="N144" i="1" s="1"/>
  <c r="O144" i="1" s="1"/>
  <c r="K145" i="1"/>
  <c r="K146" i="1"/>
  <c r="K147" i="1"/>
  <c r="N147" i="1" s="1"/>
  <c r="O147" i="1" s="1"/>
  <c r="K148" i="1"/>
  <c r="N148" i="1" s="1"/>
  <c r="O148" i="1" s="1"/>
  <c r="K149" i="1"/>
  <c r="N149" i="1" s="1"/>
  <c r="O149" i="1" s="1"/>
  <c r="K150" i="1"/>
  <c r="N150" i="1" s="1"/>
  <c r="O150" i="1" s="1"/>
  <c r="K151" i="1"/>
  <c r="N151" i="1" s="1"/>
  <c r="O151" i="1" s="1"/>
  <c r="K152" i="1"/>
  <c r="N152" i="1" s="1"/>
  <c r="O152" i="1" s="1"/>
  <c r="K153" i="1"/>
  <c r="K154" i="1"/>
  <c r="N154" i="1" s="1"/>
  <c r="O154" i="1" s="1"/>
  <c r="K155" i="1"/>
  <c r="N155" i="1" s="1"/>
  <c r="O155" i="1" s="1"/>
  <c r="K156" i="1"/>
  <c r="N156" i="1" s="1"/>
  <c r="O156" i="1" s="1"/>
  <c r="K157" i="1"/>
  <c r="N157" i="1" s="1"/>
  <c r="O157" i="1" s="1"/>
  <c r="K158" i="1"/>
  <c r="K159" i="1"/>
  <c r="N159" i="1" s="1"/>
  <c r="O159" i="1" s="1"/>
  <c r="K160" i="1"/>
  <c r="N160" i="1" s="1"/>
  <c r="O160" i="1" s="1"/>
  <c r="K161" i="1"/>
  <c r="K162" i="1"/>
  <c r="K163" i="1"/>
  <c r="N163" i="1" s="1"/>
  <c r="O163" i="1" s="1"/>
  <c r="K164" i="1"/>
  <c r="N164" i="1" s="1"/>
  <c r="O164" i="1" s="1"/>
  <c r="K165" i="1"/>
  <c r="N165" i="1" s="1"/>
  <c r="O165" i="1" s="1"/>
  <c r="K166" i="1"/>
  <c r="N166" i="1" s="1"/>
  <c r="O166" i="1" s="1"/>
  <c r="K167" i="1"/>
  <c r="N167" i="1" s="1"/>
  <c r="O167" i="1" s="1"/>
  <c r="K168" i="1"/>
  <c r="N168" i="1" s="1"/>
  <c r="O168" i="1" s="1"/>
  <c r="K169" i="1"/>
  <c r="K170" i="1"/>
  <c r="N170" i="1" s="1"/>
  <c r="O170" i="1" s="1"/>
  <c r="K171" i="1"/>
  <c r="N171" i="1" s="1"/>
  <c r="O171" i="1" s="1"/>
  <c r="K172" i="1"/>
  <c r="N172" i="1" s="1"/>
  <c r="O172" i="1" s="1"/>
  <c r="K173" i="1"/>
  <c r="N173" i="1" s="1"/>
  <c r="O173" i="1" s="1"/>
  <c r="K174" i="1"/>
  <c r="K175" i="1"/>
  <c r="N175" i="1" s="1"/>
  <c r="O175" i="1" s="1"/>
  <c r="K176" i="1"/>
  <c r="N176" i="1" s="1"/>
  <c r="O176" i="1" s="1"/>
  <c r="K177" i="1"/>
  <c r="K178" i="1"/>
  <c r="K179" i="1"/>
  <c r="N179" i="1" s="1"/>
  <c r="O179" i="1" s="1"/>
  <c r="K180" i="1"/>
  <c r="N180" i="1" s="1"/>
  <c r="O180" i="1" s="1"/>
  <c r="K181" i="1"/>
  <c r="N181" i="1" s="1"/>
  <c r="O181" i="1" s="1"/>
  <c r="K182" i="1"/>
  <c r="N182" i="1" s="1"/>
  <c r="O182" i="1" s="1"/>
  <c r="K183" i="1"/>
  <c r="N183" i="1" s="1"/>
  <c r="O183" i="1" s="1"/>
  <c r="K184" i="1"/>
  <c r="N184" i="1" s="1"/>
  <c r="O184" i="1" s="1"/>
  <c r="K185" i="1"/>
  <c r="K186" i="1"/>
  <c r="K187" i="1"/>
  <c r="N187" i="1" s="1"/>
  <c r="O187" i="1" s="1"/>
  <c r="K188" i="1"/>
  <c r="N188" i="1" s="1"/>
  <c r="O188" i="1" s="1"/>
  <c r="K189" i="1"/>
  <c r="N189" i="1" s="1"/>
  <c r="O189" i="1" s="1"/>
  <c r="K190" i="1"/>
  <c r="N190" i="1" s="1"/>
  <c r="O190" i="1" s="1"/>
  <c r="K191" i="1"/>
  <c r="N191" i="1" s="1"/>
  <c r="O191" i="1" s="1"/>
  <c r="K192" i="1"/>
  <c r="N192" i="1" s="1"/>
  <c r="O192" i="1" s="1"/>
  <c r="K193" i="1"/>
  <c r="K194" i="1"/>
  <c r="N194" i="1" s="1"/>
  <c r="O194" i="1" s="1"/>
  <c r="K195" i="1"/>
  <c r="N195" i="1" s="1"/>
  <c r="O195" i="1" s="1"/>
  <c r="K196" i="1"/>
  <c r="N196" i="1" s="1"/>
  <c r="O196" i="1" s="1"/>
  <c r="K197" i="1"/>
  <c r="N197" i="1" s="1"/>
  <c r="O197" i="1" s="1"/>
  <c r="K198" i="1"/>
  <c r="K199" i="1"/>
  <c r="N199" i="1" s="1"/>
  <c r="O199" i="1" s="1"/>
  <c r="K200" i="1"/>
  <c r="N200" i="1" s="1"/>
  <c r="O200" i="1" s="1"/>
  <c r="K201" i="1"/>
  <c r="K202" i="1"/>
  <c r="K203" i="1"/>
  <c r="N203" i="1" s="1"/>
  <c r="O203" i="1" s="1"/>
  <c r="K204" i="1"/>
  <c r="N204" i="1" s="1"/>
  <c r="O204" i="1" s="1"/>
  <c r="K205" i="1"/>
  <c r="N205" i="1" s="1"/>
  <c r="O205" i="1" s="1"/>
  <c r="K206" i="1"/>
  <c r="N206" i="1" s="1"/>
  <c r="O206" i="1" s="1"/>
  <c r="K207" i="1"/>
  <c r="N207" i="1" s="1"/>
  <c r="O207" i="1" s="1"/>
  <c r="K208" i="1"/>
  <c r="N208" i="1" s="1"/>
  <c r="O208" i="1" s="1"/>
  <c r="K209" i="1"/>
  <c r="K210" i="1"/>
  <c r="N210" i="1" s="1"/>
  <c r="O210" i="1" s="1"/>
  <c r="K211" i="1"/>
  <c r="N211" i="1" s="1"/>
  <c r="O211" i="1" s="1"/>
  <c r="K212" i="1"/>
  <c r="N212" i="1" s="1"/>
  <c r="O212" i="1" s="1"/>
  <c r="K213" i="1"/>
  <c r="N213" i="1" s="1"/>
  <c r="O213" i="1" s="1"/>
  <c r="K214" i="1"/>
  <c r="K215" i="1"/>
  <c r="N215" i="1" s="1"/>
  <c r="O215" i="1" s="1"/>
  <c r="K216" i="1"/>
  <c r="N216" i="1" s="1"/>
  <c r="O216" i="1" s="1"/>
  <c r="K217" i="1"/>
  <c r="K218" i="1"/>
  <c r="K219" i="1"/>
  <c r="N219" i="1" s="1"/>
  <c r="O219" i="1" s="1"/>
  <c r="K220" i="1"/>
  <c r="N220" i="1" s="1"/>
  <c r="O220" i="1" s="1"/>
  <c r="K221" i="1"/>
  <c r="N221" i="1" s="1"/>
  <c r="O221" i="1" s="1"/>
  <c r="K222" i="1"/>
  <c r="N222" i="1" s="1"/>
  <c r="O222" i="1" s="1"/>
  <c r="K223" i="1"/>
  <c r="N223" i="1" s="1"/>
  <c r="O223" i="1" s="1"/>
  <c r="K224" i="1"/>
  <c r="N224" i="1" s="1"/>
  <c r="O224" i="1" s="1"/>
  <c r="K225" i="1"/>
  <c r="K226" i="1"/>
  <c r="N226" i="1" s="1"/>
  <c r="O226" i="1" s="1"/>
  <c r="K227" i="1"/>
  <c r="N227" i="1" s="1"/>
  <c r="O227" i="1" s="1"/>
  <c r="K228" i="1"/>
  <c r="N228" i="1" s="1"/>
  <c r="O228" i="1" s="1"/>
  <c r="K229" i="1"/>
  <c r="N229" i="1" s="1"/>
  <c r="O229" i="1" s="1"/>
  <c r="K230" i="1"/>
  <c r="K231" i="1"/>
  <c r="N231" i="1" s="1"/>
  <c r="O231" i="1" s="1"/>
  <c r="K232" i="1"/>
  <c r="N232" i="1" s="1"/>
  <c r="O232" i="1" s="1"/>
  <c r="K233" i="1"/>
  <c r="K234" i="1"/>
  <c r="K235" i="1"/>
  <c r="N235" i="1" s="1"/>
  <c r="O235" i="1" s="1"/>
  <c r="K236" i="1"/>
  <c r="N236" i="1" s="1"/>
  <c r="O236" i="1" s="1"/>
  <c r="K237" i="1"/>
  <c r="N237" i="1" s="1"/>
  <c r="O237" i="1" s="1"/>
  <c r="K238" i="1"/>
  <c r="N238" i="1" s="1"/>
  <c r="O238" i="1" s="1"/>
  <c r="K239" i="1"/>
  <c r="N239" i="1" s="1"/>
  <c r="O239" i="1" s="1"/>
  <c r="K240" i="1"/>
  <c r="N240" i="1" s="1"/>
  <c r="O240" i="1" s="1"/>
  <c r="K241" i="1"/>
  <c r="K242" i="1"/>
  <c r="N242" i="1" s="1"/>
  <c r="O242" i="1" s="1"/>
  <c r="K243" i="1"/>
  <c r="N243" i="1" s="1"/>
  <c r="O243" i="1" s="1"/>
  <c r="K244" i="1"/>
  <c r="N244" i="1" s="1"/>
  <c r="O244" i="1" s="1"/>
  <c r="K245" i="1"/>
  <c r="N245" i="1" s="1"/>
  <c r="O245" i="1" s="1"/>
  <c r="K246" i="1"/>
  <c r="K247" i="1"/>
  <c r="N247" i="1" s="1"/>
  <c r="O247" i="1" s="1"/>
  <c r="K248" i="1"/>
  <c r="N248" i="1" s="1"/>
  <c r="O248" i="1" s="1"/>
  <c r="K249" i="1"/>
  <c r="K250" i="1"/>
  <c r="K251" i="1"/>
  <c r="N251" i="1" s="1"/>
  <c r="O251" i="1" s="1"/>
  <c r="K252" i="1"/>
  <c r="N252" i="1" s="1"/>
  <c r="O252" i="1" s="1"/>
  <c r="K253" i="1"/>
  <c r="N253" i="1" s="1"/>
  <c r="O253" i="1" s="1"/>
  <c r="K254" i="1"/>
  <c r="N254" i="1" s="1"/>
  <c r="O254" i="1" s="1"/>
  <c r="K255" i="1"/>
  <c r="N255" i="1" s="1"/>
  <c r="O255" i="1" s="1"/>
  <c r="K256" i="1"/>
  <c r="N256" i="1" s="1"/>
  <c r="O256" i="1" s="1"/>
  <c r="K257" i="1"/>
  <c r="K258" i="1"/>
  <c r="N258" i="1" s="1"/>
  <c r="O258" i="1" s="1"/>
  <c r="K259" i="1"/>
  <c r="N259" i="1" s="1"/>
  <c r="O259" i="1" s="1"/>
  <c r="K260" i="1"/>
  <c r="N260" i="1" s="1"/>
  <c r="O260" i="1" s="1"/>
  <c r="K261" i="1"/>
  <c r="N261" i="1" s="1"/>
  <c r="O261" i="1" s="1"/>
  <c r="K262" i="1"/>
  <c r="K263" i="1"/>
  <c r="N263" i="1" s="1"/>
  <c r="O263" i="1" s="1"/>
  <c r="K264" i="1"/>
  <c r="N264" i="1" s="1"/>
  <c r="O264" i="1" s="1"/>
  <c r="K265" i="1"/>
  <c r="K266" i="1"/>
  <c r="K267" i="1"/>
  <c r="N267" i="1" s="1"/>
  <c r="O267" i="1" s="1"/>
  <c r="K268" i="1"/>
  <c r="N268" i="1" s="1"/>
  <c r="O268" i="1" s="1"/>
  <c r="K269" i="1"/>
  <c r="N269" i="1" s="1"/>
  <c r="O269" i="1" s="1"/>
  <c r="K270" i="1"/>
  <c r="N270" i="1" s="1"/>
  <c r="O270" i="1" s="1"/>
  <c r="K271" i="1"/>
  <c r="N271" i="1" s="1"/>
  <c r="O271" i="1" s="1"/>
  <c r="K272" i="1"/>
  <c r="N272" i="1" s="1"/>
  <c r="O272" i="1" s="1"/>
  <c r="K273" i="1"/>
  <c r="K274" i="1"/>
  <c r="N274" i="1" s="1"/>
  <c r="O274" i="1" s="1"/>
  <c r="K275" i="1"/>
  <c r="N275" i="1" s="1"/>
  <c r="O275" i="1" s="1"/>
  <c r="K276" i="1"/>
  <c r="N276" i="1" s="1"/>
  <c r="O276" i="1" s="1"/>
  <c r="K277" i="1"/>
  <c r="N277" i="1" s="1"/>
  <c r="O277" i="1" s="1"/>
  <c r="K278" i="1"/>
  <c r="K279" i="1"/>
  <c r="N279" i="1" s="1"/>
  <c r="O279" i="1" s="1"/>
  <c r="K280" i="1"/>
  <c r="N280" i="1" s="1"/>
  <c r="O280" i="1" s="1"/>
  <c r="K281" i="1"/>
  <c r="K282" i="1"/>
  <c r="K283" i="1"/>
  <c r="N283" i="1" s="1"/>
  <c r="O283" i="1" s="1"/>
  <c r="K284" i="1"/>
  <c r="N284" i="1" s="1"/>
  <c r="O284" i="1" s="1"/>
  <c r="K285" i="1"/>
  <c r="N285" i="1" s="1"/>
  <c r="O285" i="1" s="1"/>
  <c r="K286" i="1"/>
  <c r="N286" i="1" s="1"/>
  <c r="O286" i="1" s="1"/>
  <c r="K287" i="1"/>
  <c r="N287" i="1" s="1"/>
  <c r="O287" i="1" s="1"/>
  <c r="K288" i="1"/>
  <c r="N288" i="1" s="1"/>
  <c r="O288" i="1" s="1"/>
  <c r="K289" i="1"/>
  <c r="K290" i="1"/>
  <c r="N290" i="1" s="1"/>
  <c r="O290" i="1" s="1"/>
  <c r="K291" i="1"/>
  <c r="N291" i="1" s="1"/>
  <c r="O291" i="1" s="1"/>
  <c r="K292" i="1"/>
  <c r="N292" i="1" s="1"/>
  <c r="O292" i="1" s="1"/>
  <c r="K293" i="1"/>
  <c r="N293" i="1" s="1"/>
  <c r="O293" i="1" s="1"/>
  <c r="K294" i="1"/>
  <c r="K295" i="1"/>
  <c r="N295" i="1" s="1"/>
  <c r="O295" i="1" s="1"/>
  <c r="K296" i="1"/>
  <c r="N296" i="1" s="1"/>
  <c r="O296" i="1" s="1"/>
  <c r="K297" i="1"/>
  <c r="K298" i="1"/>
  <c r="K299" i="1"/>
  <c r="N299" i="1" s="1"/>
  <c r="O299" i="1" s="1"/>
  <c r="K300" i="1"/>
  <c r="N300" i="1" s="1"/>
  <c r="O300" i="1" s="1"/>
  <c r="K301" i="1"/>
  <c r="N301" i="1" s="1"/>
  <c r="O301" i="1" s="1"/>
  <c r="K302" i="1"/>
  <c r="N302" i="1" s="1"/>
  <c r="O302" i="1" s="1"/>
  <c r="K303" i="1"/>
  <c r="N303" i="1" s="1"/>
  <c r="O303" i="1" s="1"/>
  <c r="K304" i="1"/>
  <c r="N304" i="1" s="1"/>
  <c r="O304" i="1" s="1"/>
  <c r="K305" i="1"/>
  <c r="K306" i="1"/>
  <c r="N306" i="1" s="1"/>
  <c r="O306" i="1" s="1"/>
  <c r="K307" i="1"/>
  <c r="N307" i="1" s="1"/>
  <c r="O307" i="1" s="1"/>
  <c r="K308" i="1"/>
  <c r="N308" i="1" s="1"/>
  <c r="O308" i="1" s="1"/>
  <c r="K309" i="1"/>
  <c r="N309" i="1" s="1"/>
  <c r="O309" i="1" s="1"/>
  <c r="K310" i="1"/>
  <c r="K311" i="1"/>
  <c r="N311" i="1" s="1"/>
  <c r="O311" i="1" s="1"/>
  <c r="K312" i="1"/>
  <c r="N312" i="1" s="1"/>
  <c r="O312" i="1" s="1"/>
  <c r="K313" i="1"/>
  <c r="K314" i="1"/>
  <c r="K315" i="1"/>
  <c r="N315" i="1" s="1"/>
  <c r="O315" i="1" s="1"/>
  <c r="K316" i="1"/>
  <c r="N316" i="1" s="1"/>
  <c r="O316" i="1" s="1"/>
  <c r="K317" i="1"/>
  <c r="N317" i="1" s="1"/>
  <c r="O317" i="1" s="1"/>
  <c r="K318" i="1"/>
  <c r="N318" i="1" s="1"/>
  <c r="O318" i="1" s="1"/>
  <c r="K319" i="1"/>
  <c r="N319" i="1" s="1"/>
  <c r="O319" i="1" s="1"/>
  <c r="K320" i="1"/>
  <c r="N320" i="1" s="1"/>
  <c r="O320" i="1" s="1"/>
  <c r="K321" i="1"/>
  <c r="K322" i="1"/>
  <c r="N322" i="1" s="1"/>
  <c r="O322" i="1" s="1"/>
  <c r="K323" i="1"/>
  <c r="N323" i="1" s="1"/>
  <c r="O323" i="1" s="1"/>
  <c r="K324" i="1"/>
  <c r="N324" i="1" s="1"/>
  <c r="O324" i="1" s="1"/>
  <c r="K325" i="1"/>
  <c r="N325" i="1" s="1"/>
  <c r="O325" i="1" s="1"/>
  <c r="K326" i="1"/>
  <c r="K327" i="1"/>
  <c r="N327" i="1" s="1"/>
  <c r="O327" i="1" s="1"/>
  <c r="K328" i="1"/>
  <c r="N328" i="1" s="1"/>
  <c r="O328" i="1" s="1"/>
  <c r="K329" i="1"/>
  <c r="K330" i="1"/>
  <c r="K331" i="1"/>
  <c r="N331" i="1" s="1"/>
  <c r="O331" i="1" s="1"/>
  <c r="K332" i="1"/>
  <c r="N332" i="1" s="1"/>
  <c r="O332" i="1" s="1"/>
  <c r="K333" i="1"/>
  <c r="N333" i="1" s="1"/>
  <c r="O333" i="1" s="1"/>
  <c r="K334" i="1"/>
  <c r="N334" i="1" s="1"/>
  <c r="O334" i="1" s="1"/>
  <c r="K335" i="1"/>
  <c r="N335" i="1" s="1"/>
  <c r="O335" i="1" s="1"/>
  <c r="K336" i="1"/>
  <c r="N336" i="1" s="1"/>
  <c r="O336" i="1" s="1"/>
  <c r="K337" i="1"/>
  <c r="K338" i="1"/>
  <c r="N338" i="1" s="1"/>
  <c r="O338" i="1" s="1"/>
  <c r="K339" i="1"/>
  <c r="N339" i="1" s="1"/>
  <c r="O339" i="1" s="1"/>
  <c r="K340" i="1"/>
  <c r="N340" i="1" s="1"/>
  <c r="O340" i="1" s="1"/>
  <c r="K341" i="1"/>
  <c r="N341" i="1" s="1"/>
  <c r="O341" i="1" s="1"/>
  <c r="K342" i="1"/>
  <c r="K343" i="1"/>
  <c r="N343" i="1" s="1"/>
  <c r="O343" i="1" s="1"/>
  <c r="K344" i="1"/>
  <c r="N344" i="1" s="1"/>
  <c r="O344" i="1" s="1"/>
  <c r="K345" i="1"/>
  <c r="K346" i="1"/>
  <c r="K347" i="1"/>
  <c r="N347" i="1" s="1"/>
  <c r="O347" i="1" s="1"/>
  <c r="K348" i="1"/>
  <c r="N348" i="1" s="1"/>
  <c r="O348" i="1" s="1"/>
  <c r="K349" i="1"/>
  <c r="N349" i="1" s="1"/>
  <c r="O349" i="1" s="1"/>
  <c r="K350" i="1"/>
  <c r="N350" i="1" s="1"/>
  <c r="O350" i="1" s="1"/>
  <c r="K351" i="1"/>
  <c r="N351" i="1" s="1"/>
  <c r="O351" i="1" s="1"/>
  <c r="K352" i="1"/>
  <c r="N352" i="1" s="1"/>
  <c r="O352" i="1" s="1"/>
  <c r="K353" i="1"/>
  <c r="K354" i="1"/>
  <c r="N354" i="1" s="1"/>
  <c r="O354" i="1" s="1"/>
  <c r="K355" i="1"/>
  <c r="N355" i="1" s="1"/>
  <c r="O355" i="1" s="1"/>
  <c r="K356" i="1"/>
  <c r="N356" i="1" s="1"/>
  <c r="O356" i="1" s="1"/>
  <c r="K357" i="1"/>
  <c r="N357" i="1" s="1"/>
  <c r="O357" i="1" s="1"/>
  <c r="K358" i="1"/>
  <c r="K359" i="1"/>
  <c r="N359" i="1" s="1"/>
  <c r="O359" i="1" s="1"/>
  <c r="K360" i="1"/>
  <c r="N360" i="1" s="1"/>
  <c r="O360" i="1" s="1"/>
  <c r="K361" i="1"/>
  <c r="K362" i="1"/>
  <c r="K363" i="1"/>
  <c r="N363" i="1" s="1"/>
  <c r="O363" i="1" s="1"/>
  <c r="K364" i="1"/>
  <c r="N364" i="1" s="1"/>
  <c r="O364" i="1" s="1"/>
  <c r="K365" i="1"/>
  <c r="N365" i="1" s="1"/>
  <c r="O365" i="1" s="1"/>
  <c r="K366" i="1"/>
  <c r="N366" i="1" s="1"/>
  <c r="O366" i="1" s="1"/>
  <c r="K367" i="1"/>
  <c r="N367" i="1" s="1"/>
  <c r="O367" i="1" s="1"/>
  <c r="K368" i="1"/>
  <c r="N368" i="1" s="1"/>
  <c r="O368" i="1" s="1"/>
  <c r="K369" i="1"/>
  <c r="K370" i="1"/>
  <c r="N370" i="1" s="1"/>
  <c r="O370" i="1" s="1"/>
  <c r="K371" i="1"/>
  <c r="N371" i="1" s="1"/>
  <c r="O371" i="1" s="1"/>
  <c r="K372" i="1"/>
  <c r="N372" i="1" s="1"/>
  <c r="O372" i="1" s="1"/>
  <c r="K373" i="1"/>
  <c r="N373" i="1" s="1"/>
  <c r="O373" i="1" s="1"/>
  <c r="K374" i="1"/>
  <c r="K375" i="1"/>
  <c r="N375" i="1" s="1"/>
  <c r="O375" i="1" s="1"/>
  <c r="K376" i="1"/>
  <c r="N376" i="1" s="1"/>
  <c r="O376" i="1" s="1"/>
  <c r="K377" i="1"/>
  <c r="K378" i="1"/>
  <c r="K379" i="1"/>
  <c r="N379" i="1" s="1"/>
  <c r="O379" i="1" s="1"/>
  <c r="K380" i="1"/>
  <c r="N380" i="1" s="1"/>
  <c r="O380" i="1" s="1"/>
  <c r="K381" i="1"/>
  <c r="N381" i="1" s="1"/>
  <c r="O381" i="1" s="1"/>
  <c r="K382" i="1"/>
  <c r="N382" i="1" s="1"/>
  <c r="O382" i="1" s="1"/>
  <c r="K383" i="1"/>
  <c r="N383" i="1" s="1"/>
  <c r="O383" i="1" s="1"/>
  <c r="K384" i="1"/>
  <c r="N384" i="1" s="1"/>
  <c r="O384" i="1" s="1"/>
  <c r="K385" i="1"/>
  <c r="K386" i="1"/>
  <c r="N386" i="1" s="1"/>
  <c r="O386" i="1" s="1"/>
  <c r="K387" i="1"/>
  <c r="N387" i="1" s="1"/>
  <c r="O387" i="1" s="1"/>
  <c r="K388" i="1"/>
  <c r="N388" i="1" s="1"/>
  <c r="O388" i="1" s="1"/>
  <c r="K389" i="1"/>
  <c r="N389" i="1" s="1"/>
  <c r="O389" i="1" s="1"/>
  <c r="K390" i="1"/>
  <c r="K391" i="1"/>
  <c r="N391" i="1" s="1"/>
  <c r="O391" i="1" s="1"/>
  <c r="K392" i="1"/>
  <c r="N392" i="1" s="1"/>
  <c r="O392" i="1" s="1"/>
  <c r="K393" i="1"/>
  <c r="K394" i="1"/>
  <c r="K395" i="1"/>
  <c r="N395" i="1" s="1"/>
  <c r="O395" i="1" s="1"/>
  <c r="K396" i="1"/>
  <c r="N396" i="1" s="1"/>
  <c r="O396" i="1" s="1"/>
  <c r="K397" i="1"/>
  <c r="N397" i="1" s="1"/>
  <c r="O397" i="1" s="1"/>
  <c r="K398" i="1"/>
  <c r="N398" i="1" s="1"/>
  <c r="O398" i="1" s="1"/>
  <c r="K399" i="1"/>
  <c r="N399" i="1" s="1"/>
  <c r="O399" i="1" s="1"/>
  <c r="K400" i="1"/>
  <c r="N400" i="1" s="1"/>
  <c r="O400" i="1" s="1"/>
  <c r="K401" i="1"/>
  <c r="K402" i="1"/>
  <c r="N402" i="1" s="1"/>
  <c r="O402" i="1" s="1"/>
  <c r="K403" i="1"/>
  <c r="N403" i="1" s="1"/>
  <c r="O403" i="1" s="1"/>
  <c r="K404" i="1"/>
  <c r="N404" i="1" s="1"/>
  <c r="O404" i="1" s="1"/>
  <c r="K405" i="1"/>
  <c r="N405" i="1" s="1"/>
  <c r="O405" i="1" s="1"/>
  <c r="K406" i="1"/>
  <c r="K407" i="1"/>
  <c r="N407" i="1" s="1"/>
  <c r="O407" i="1" s="1"/>
  <c r="K408" i="1"/>
  <c r="N408" i="1" s="1"/>
  <c r="O408" i="1" s="1"/>
  <c r="K409" i="1"/>
  <c r="K410" i="1"/>
  <c r="K411" i="1"/>
  <c r="N411" i="1" s="1"/>
  <c r="O411" i="1" s="1"/>
  <c r="K412" i="1"/>
  <c r="N412" i="1" s="1"/>
  <c r="O412" i="1" s="1"/>
  <c r="K413" i="1"/>
  <c r="N413" i="1" s="1"/>
  <c r="O413" i="1" s="1"/>
  <c r="K414" i="1"/>
  <c r="N414" i="1" s="1"/>
  <c r="O414" i="1" s="1"/>
  <c r="K415" i="1"/>
  <c r="N415" i="1" s="1"/>
  <c r="O415" i="1" s="1"/>
  <c r="K416" i="1"/>
  <c r="N416" i="1" s="1"/>
  <c r="O416" i="1" s="1"/>
  <c r="K417" i="1"/>
  <c r="K418" i="1"/>
  <c r="N418" i="1" s="1"/>
  <c r="O418" i="1" s="1"/>
  <c r="K419" i="1"/>
  <c r="N419" i="1" s="1"/>
  <c r="O419" i="1" s="1"/>
  <c r="K420" i="1"/>
  <c r="N420" i="1" s="1"/>
  <c r="O420" i="1" s="1"/>
  <c r="K421" i="1"/>
  <c r="N421" i="1" s="1"/>
  <c r="O421" i="1" s="1"/>
  <c r="K422" i="1"/>
  <c r="K423" i="1"/>
  <c r="N423" i="1" s="1"/>
  <c r="O423" i="1" s="1"/>
  <c r="K424" i="1"/>
  <c r="N424" i="1" s="1"/>
  <c r="O424" i="1" s="1"/>
  <c r="K425" i="1"/>
  <c r="N425" i="1" s="1"/>
  <c r="O425" i="1" s="1"/>
  <c r="K426" i="1"/>
  <c r="K427" i="1"/>
  <c r="N427" i="1" s="1"/>
  <c r="O427" i="1" s="1"/>
  <c r="K428" i="1"/>
  <c r="N428" i="1" s="1"/>
  <c r="O428" i="1" s="1"/>
  <c r="K429" i="1"/>
  <c r="N429" i="1" s="1"/>
  <c r="O429" i="1" s="1"/>
  <c r="K430" i="1"/>
  <c r="N430" i="1" s="1"/>
  <c r="O430" i="1" s="1"/>
  <c r="K431" i="1"/>
  <c r="N431" i="1" s="1"/>
  <c r="O431" i="1" s="1"/>
  <c r="K432" i="1"/>
  <c r="N432" i="1" s="1"/>
  <c r="O432" i="1" s="1"/>
  <c r="K433" i="1"/>
  <c r="N433" i="1" s="1"/>
  <c r="O433" i="1" s="1"/>
  <c r="K434" i="1"/>
  <c r="N434" i="1" s="1"/>
  <c r="O434" i="1" s="1"/>
  <c r="K435" i="1"/>
  <c r="N435" i="1" s="1"/>
  <c r="O435" i="1" s="1"/>
  <c r="K436" i="1"/>
  <c r="N436" i="1" s="1"/>
  <c r="O436" i="1" s="1"/>
  <c r="K437" i="1"/>
  <c r="N437" i="1" s="1"/>
  <c r="O437" i="1" s="1"/>
  <c r="K438" i="1"/>
  <c r="K439" i="1"/>
  <c r="N439" i="1" s="1"/>
  <c r="O439" i="1" s="1"/>
  <c r="K440" i="1"/>
  <c r="N440" i="1" s="1"/>
  <c r="O440" i="1" s="1"/>
  <c r="K441" i="1"/>
  <c r="N441" i="1" s="1"/>
  <c r="O441" i="1" s="1"/>
  <c r="K442" i="1"/>
  <c r="K443" i="1"/>
  <c r="N443" i="1" s="1"/>
  <c r="O443" i="1" s="1"/>
  <c r="K444" i="1"/>
  <c r="N444" i="1" s="1"/>
  <c r="O444" i="1" s="1"/>
  <c r="K445" i="1"/>
  <c r="N445" i="1" s="1"/>
  <c r="O445" i="1" s="1"/>
  <c r="K446" i="1"/>
  <c r="N446" i="1" s="1"/>
  <c r="O446" i="1" s="1"/>
  <c r="K447" i="1"/>
  <c r="N447" i="1" s="1"/>
  <c r="O447" i="1" s="1"/>
  <c r="K448" i="1"/>
  <c r="N448" i="1" s="1"/>
  <c r="O448" i="1" s="1"/>
  <c r="K449" i="1"/>
  <c r="N449" i="1" s="1"/>
  <c r="O449" i="1" s="1"/>
  <c r="K450" i="1"/>
  <c r="N450" i="1" s="1"/>
  <c r="O450" i="1" s="1"/>
  <c r="K451" i="1"/>
  <c r="N451" i="1" s="1"/>
  <c r="O451" i="1" s="1"/>
  <c r="K452" i="1"/>
  <c r="N452" i="1" s="1"/>
  <c r="O452" i="1" s="1"/>
  <c r="K453" i="1"/>
  <c r="N453" i="1" s="1"/>
  <c r="O453" i="1" s="1"/>
  <c r="K454" i="1"/>
  <c r="K455" i="1"/>
  <c r="N455" i="1" s="1"/>
  <c r="O455" i="1" s="1"/>
  <c r="K456" i="1"/>
  <c r="N456" i="1" s="1"/>
  <c r="O456" i="1" s="1"/>
  <c r="K457" i="1"/>
  <c r="N457" i="1" s="1"/>
  <c r="O457" i="1" s="1"/>
  <c r="K458" i="1"/>
  <c r="K459" i="1"/>
  <c r="N459" i="1" s="1"/>
  <c r="O459" i="1" s="1"/>
  <c r="K460" i="1"/>
  <c r="N460" i="1" s="1"/>
  <c r="O460" i="1" s="1"/>
  <c r="K461" i="1"/>
  <c r="N461" i="1" s="1"/>
  <c r="O461" i="1" s="1"/>
  <c r="K462" i="1"/>
  <c r="N462" i="1" s="1"/>
  <c r="O462" i="1" s="1"/>
  <c r="K463" i="1"/>
  <c r="N463" i="1" s="1"/>
  <c r="O463" i="1" s="1"/>
  <c r="K464" i="1"/>
  <c r="N464" i="1" s="1"/>
  <c r="O464" i="1" s="1"/>
  <c r="K465" i="1"/>
  <c r="N465" i="1" s="1"/>
  <c r="O465" i="1" s="1"/>
  <c r="K466" i="1"/>
  <c r="N466" i="1" s="1"/>
  <c r="O466" i="1" s="1"/>
  <c r="K467" i="1"/>
  <c r="N467" i="1" s="1"/>
  <c r="O467" i="1" s="1"/>
  <c r="K468" i="1"/>
  <c r="N468" i="1" s="1"/>
  <c r="O468" i="1" s="1"/>
  <c r="K469" i="1"/>
  <c r="N469" i="1" s="1"/>
  <c r="O469" i="1" s="1"/>
  <c r="K470" i="1"/>
  <c r="K471" i="1"/>
  <c r="N471" i="1" s="1"/>
  <c r="O471" i="1" s="1"/>
  <c r="K472" i="1"/>
  <c r="N472" i="1" s="1"/>
  <c r="O472" i="1" s="1"/>
  <c r="K473" i="1"/>
  <c r="N473" i="1" s="1"/>
  <c r="O473" i="1" s="1"/>
  <c r="K474" i="1"/>
  <c r="K475" i="1"/>
  <c r="N475" i="1" s="1"/>
  <c r="O475" i="1" s="1"/>
  <c r="K476" i="1"/>
  <c r="N476" i="1" s="1"/>
  <c r="O476" i="1" s="1"/>
  <c r="K477" i="1"/>
  <c r="N477" i="1" s="1"/>
  <c r="O477" i="1" s="1"/>
  <c r="K478" i="1"/>
  <c r="N478" i="1" s="1"/>
  <c r="O478" i="1" s="1"/>
  <c r="K479" i="1"/>
  <c r="N479" i="1" s="1"/>
  <c r="O479" i="1" s="1"/>
  <c r="K480" i="1"/>
  <c r="N480" i="1" s="1"/>
  <c r="O480" i="1" s="1"/>
  <c r="K481" i="1"/>
  <c r="N481" i="1" s="1"/>
  <c r="O481" i="1" s="1"/>
  <c r="K482" i="1"/>
  <c r="N482" i="1" s="1"/>
  <c r="O482" i="1" s="1"/>
  <c r="K483" i="1"/>
  <c r="N483" i="1" s="1"/>
  <c r="O483" i="1" s="1"/>
  <c r="K484" i="1"/>
  <c r="N484" i="1" s="1"/>
  <c r="O484" i="1" s="1"/>
  <c r="K485" i="1"/>
  <c r="N485" i="1" s="1"/>
  <c r="O485" i="1" s="1"/>
  <c r="K486" i="1"/>
  <c r="K487" i="1"/>
  <c r="N487" i="1" s="1"/>
  <c r="O487" i="1" s="1"/>
  <c r="K488" i="1"/>
  <c r="N488" i="1" s="1"/>
  <c r="O488" i="1" s="1"/>
  <c r="K489" i="1"/>
  <c r="N489" i="1" s="1"/>
  <c r="O489" i="1" s="1"/>
  <c r="K490" i="1"/>
  <c r="K491" i="1"/>
  <c r="N491" i="1" s="1"/>
  <c r="O491" i="1" s="1"/>
  <c r="K492" i="1"/>
  <c r="N492" i="1" s="1"/>
  <c r="O492" i="1" s="1"/>
  <c r="K493" i="1"/>
  <c r="N493" i="1" s="1"/>
  <c r="O493" i="1" s="1"/>
  <c r="K494" i="1"/>
  <c r="N494" i="1" s="1"/>
  <c r="O494" i="1" s="1"/>
  <c r="K495" i="1"/>
  <c r="N495" i="1" s="1"/>
  <c r="O495" i="1" s="1"/>
  <c r="K496" i="1"/>
  <c r="N496" i="1" s="1"/>
  <c r="O496" i="1" s="1"/>
  <c r="K497" i="1"/>
  <c r="N497" i="1" s="1"/>
  <c r="O497" i="1" s="1"/>
  <c r="K498" i="1"/>
  <c r="N498" i="1" s="1"/>
  <c r="O498" i="1" s="1"/>
  <c r="K499" i="1"/>
  <c r="N499" i="1" s="1"/>
  <c r="O499" i="1" s="1"/>
  <c r="K500" i="1"/>
  <c r="N500" i="1" s="1"/>
  <c r="O500" i="1" s="1"/>
  <c r="K501" i="1"/>
  <c r="N501" i="1" s="1"/>
  <c r="O501" i="1" s="1"/>
  <c r="N2" i="1"/>
  <c r="O2" i="1" s="1"/>
  <c r="F4" i="2"/>
  <c r="E4" i="2"/>
  <c r="E3" i="2"/>
  <c r="F3" i="2"/>
  <c r="E2" i="2"/>
  <c r="F2" i="2"/>
  <c r="B8" i="2"/>
  <c r="B7" i="2"/>
  <c r="B6" i="2"/>
  <c r="B4" i="2"/>
  <c r="B3" i="2"/>
  <c r="B2" i="2"/>
  <c r="N23" i="1" l="1"/>
  <c r="O23" i="1" s="1"/>
  <c r="N17" i="1"/>
  <c r="O17" i="1" s="1"/>
  <c r="N9" i="1"/>
  <c r="O9" i="1" s="1"/>
  <c r="N417" i="1"/>
  <c r="O417" i="1" s="1"/>
  <c r="N409" i="1"/>
  <c r="O409" i="1" s="1"/>
  <c r="N401" i="1"/>
  <c r="O401" i="1" s="1"/>
  <c r="N393" i="1"/>
  <c r="O393" i="1" s="1"/>
  <c r="N385" i="1"/>
  <c r="O385" i="1" s="1"/>
  <c r="N377" i="1"/>
  <c r="O377" i="1" s="1"/>
  <c r="N369" i="1"/>
  <c r="O369" i="1" s="1"/>
  <c r="N361" i="1"/>
  <c r="O361" i="1" s="1"/>
  <c r="N353" i="1"/>
  <c r="O353" i="1" s="1"/>
  <c r="N345" i="1"/>
  <c r="O345" i="1" s="1"/>
  <c r="N337" i="1"/>
  <c r="O337" i="1" s="1"/>
  <c r="N329" i="1"/>
  <c r="O329" i="1" s="1"/>
  <c r="N321" i="1"/>
  <c r="O321" i="1" s="1"/>
  <c r="N313" i="1"/>
  <c r="O313" i="1" s="1"/>
  <c r="N305" i="1"/>
  <c r="O305" i="1" s="1"/>
  <c r="N297" i="1"/>
  <c r="O297" i="1" s="1"/>
  <c r="N289" i="1"/>
  <c r="O289" i="1" s="1"/>
  <c r="N281" i="1"/>
  <c r="O281" i="1" s="1"/>
  <c r="N273" i="1"/>
  <c r="O273" i="1" s="1"/>
  <c r="N265" i="1"/>
  <c r="O265" i="1" s="1"/>
  <c r="N257" i="1"/>
  <c r="O257" i="1" s="1"/>
  <c r="N249" i="1"/>
  <c r="O249" i="1" s="1"/>
  <c r="N241" i="1"/>
  <c r="O241" i="1" s="1"/>
  <c r="N233" i="1"/>
  <c r="O233" i="1" s="1"/>
  <c r="N225" i="1"/>
  <c r="O225" i="1" s="1"/>
  <c r="N217" i="1"/>
  <c r="O217" i="1" s="1"/>
  <c r="N209" i="1"/>
  <c r="O209" i="1" s="1"/>
  <c r="N201" i="1"/>
  <c r="O201" i="1" s="1"/>
  <c r="N193" i="1"/>
  <c r="O193" i="1" s="1"/>
  <c r="N185" i="1"/>
  <c r="O185" i="1" s="1"/>
  <c r="N177" i="1"/>
  <c r="O177" i="1" s="1"/>
  <c r="N169" i="1"/>
  <c r="O169" i="1" s="1"/>
  <c r="N161" i="1"/>
  <c r="O161" i="1" s="1"/>
  <c r="N153" i="1"/>
  <c r="O153" i="1" s="1"/>
  <c r="N145" i="1"/>
  <c r="O145" i="1" s="1"/>
  <c r="N137" i="1"/>
  <c r="O137" i="1" s="1"/>
  <c r="N129" i="1"/>
  <c r="O129" i="1" s="1"/>
  <c r="N121" i="1"/>
  <c r="O121" i="1" s="1"/>
  <c r="N113" i="1"/>
  <c r="O113" i="1" s="1"/>
  <c r="N105" i="1"/>
  <c r="O105" i="1" s="1"/>
  <c r="N97" i="1"/>
  <c r="O97" i="1" s="1"/>
  <c r="N89" i="1"/>
  <c r="O89" i="1" s="1"/>
  <c r="N81" i="1"/>
  <c r="O81" i="1" s="1"/>
  <c r="N73" i="1"/>
  <c r="O73" i="1" s="1"/>
  <c r="N65" i="1"/>
  <c r="O65" i="1" s="1"/>
  <c r="N57" i="1"/>
  <c r="O57" i="1" s="1"/>
  <c r="N49" i="1"/>
  <c r="O49" i="1" s="1"/>
  <c r="N41" i="1"/>
  <c r="O41" i="1" s="1"/>
  <c r="N33" i="1"/>
  <c r="O33" i="1" s="1"/>
  <c r="N16" i="1"/>
  <c r="O16" i="1" s="1"/>
  <c r="N8" i="1"/>
  <c r="O8" i="1" s="1"/>
  <c r="N55" i="1"/>
  <c r="O55" i="1" s="1"/>
  <c r="N47" i="1"/>
  <c r="O47" i="1" s="1"/>
  <c r="N25" i="1"/>
  <c r="O25" i="1" s="1"/>
  <c r="L15" i="8"/>
  <c r="L22" i="8"/>
  <c r="L30" i="8" s="1"/>
  <c r="N22" i="8"/>
  <c r="M21" i="8"/>
  <c r="L29" i="8" s="1"/>
  <c r="L21" i="8"/>
  <c r="L20" i="8"/>
  <c r="M20" i="8"/>
  <c r="N71" i="1"/>
  <c r="O71" i="1" s="1"/>
  <c r="N31" i="1"/>
  <c r="O31" i="1" s="1"/>
  <c r="N22" i="1"/>
  <c r="O22" i="1" s="1"/>
  <c r="N10" i="1"/>
  <c r="O10" i="1" s="1"/>
  <c r="N490" i="1"/>
  <c r="O490" i="1" s="1"/>
  <c r="N486" i="1"/>
  <c r="O486" i="1" s="1"/>
  <c r="N474" i="1"/>
  <c r="O474" i="1" s="1"/>
  <c r="N470" i="1"/>
  <c r="O470" i="1" s="1"/>
  <c r="N458" i="1"/>
  <c r="O458" i="1" s="1"/>
  <c r="N454" i="1"/>
  <c r="O454" i="1" s="1"/>
  <c r="N442" i="1"/>
  <c r="O442" i="1" s="1"/>
  <c r="N438" i="1"/>
  <c r="O438" i="1" s="1"/>
  <c r="N426" i="1"/>
  <c r="O426" i="1" s="1"/>
  <c r="N422" i="1"/>
  <c r="O422" i="1" s="1"/>
  <c r="N410" i="1"/>
  <c r="O410" i="1" s="1"/>
  <c r="N406" i="1"/>
  <c r="O406" i="1" s="1"/>
  <c r="N394" i="1"/>
  <c r="O394" i="1" s="1"/>
  <c r="N390" i="1"/>
  <c r="O390" i="1" s="1"/>
  <c r="N378" i="1"/>
  <c r="O378" i="1" s="1"/>
  <c r="N374" i="1"/>
  <c r="O374" i="1" s="1"/>
  <c r="N362" i="1"/>
  <c r="O362" i="1" s="1"/>
  <c r="N358" i="1"/>
  <c r="O358" i="1" s="1"/>
  <c r="N346" i="1"/>
  <c r="O346" i="1" s="1"/>
  <c r="N342" i="1"/>
  <c r="O342" i="1" s="1"/>
  <c r="N330" i="1"/>
  <c r="O330" i="1" s="1"/>
  <c r="N326" i="1"/>
  <c r="O326" i="1" s="1"/>
  <c r="N314" i="1"/>
  <c r="O314" i="1" s="1"/>
  <c r="N310" i="1"/>
  <c r="O310" i="1" s="1"/>
  <c r="N298" i="1"/>
  <c r="O298" i="1" s="1"/>
  <c r="N294" i="1"/>
  <c r="O294" i="1" s="1"/>
  <c r="N282" i="1"/>
  <c r="O282" i="1" s="1"/>
  <c r="N278" i="1"/>
  <c r="O278" i="1" s="1"/>
  <c r="N266" i="1"/>
  <c r="O266" i="1" s="1"/>
  <c r="N262" i="1"/>
  <c r="O262" i="1" s="1"/>
  <c r="N250" i="1"/>
  <c r="O250" i="1" s="1"/>
  <c r="N246" i="1"/>
  <c r="O246" i="1" s="1"/>
  <c r="N234" i="1"/>
  <c r="O234" i="1" s="1"/>
  <c r="N230" i="1"/>
  <c r="O230" i="1" s="1"/>
  <c r="N218" i="1"/>
  <c r="O218" i="1" s="1"/>
  <c r="N214" i="1"/>
  <c r="O214" i="1" s="1"/>
  <c r="N202" i="1"/>
  <c r="O202" i="1" s="1"/>
  <c r="N198" i="1"/>
  <c r="O198" i="1" s="1"/>
  <c r="N186" i="1"/>
  <c r="O186" i="1" s="1"/>
  <c r="N178" i="1"/>
  <c r="O178" i="1" s="1"/>
  <c r="N174" i="1"/>
  <c r="O174" i="1" s="1"/>
  <c r="N162" i="1"/>
  <c r="O162" i="1" s="1"/>
  <c r="N158" i="1"/>
  <c r="O158" i="1" s="1"/>
  <c r="N146" i="1"/>
  <c r="O146" i="1" s="1"/>
  <c r="N142" i="1"/>
  <c r="O142" i="1" s="1"/>
  <c r="N134" i="1"/>
  <c r="O134" i="1" s="1"/>
  <c r="N122" i="1"/>
  <c r="O122" i="1" s="1"/>
  <c r="N118" i="1"/>
  <c r="O118" i="1" s="1"/>
  <c r="N106" i="1"/>
  <c r="O106" i="1" s="1"/>
  <c r="N102" i="1"/>
  <c r="O102" i="1" s="1"/>
  <c r="N90" i="1"/>
  <c r="O90" i="1" s="1"/>
  <c r="N86" i="1"/>
  <c r="O86" i="1" s="1"/>
  <c r="N74" i="1"/>
  <c r="O74" i="1" s="1"/>
  <c r="N70" i="1"/>
  <c r="O70" i="1" s="1"/>
  <c r="N58" i="1"/>
  <c r="O58" i="1" s="1"/>
  <c r="N54" i="1"/>
  <c r="O54" i="1" s="1"/>
  <c r="N42" i="1"/>
  <c r="O42" i="1" s="1"/>
  <c r="N38" i="1"/>
  <c r="O38" i="1" s="1"/>
  <c r="N26" i="1"/>
  <c r="O26" i="1" s="1"/>
  <c r="N20" i="1"/>
  <c r="O20" i="1" s="1"/>
  <c r="N12" i="1"/>
  <c r="O12" i="1" s="1"/>
  <c r="N4" i="1"/>
  <c r="O4" i="1" s="1"/>
  <c r="AE7" i="1"/>
  <c r="E7" i="5"/>
  <c r="D7" i="5"/>
  <c r="AE47" i="1"/>
  <c r="E47" i="5"/>
  <c r="D47" i="5"/>
  <c r="AE55" i="1"/>
  <c r="E55" i="5"/>
  <c r="D55" i="5"/>
  <c r="AE18" i="1"/>
  <c r="E18" i="5"/>
  <c r="D18" i="5"/>
  <c r="AE34" i="1"/>
  <c r="E34" i="5"/>
  <c r="D34" i="5"/>
  <c r="AE50" i="1"/>
  <c r="E50" i="5"/>
  <c r="D50" i="5"/>
  <c r="AE66" i="1"/>
  <c r="E66" i="5"/>
  <c r="D66" i="5"/>
  <c r="AE82" i="1"/>
  <c r="E82" i="5"/>
  <c r="D82" i="5"/>
  <c r="AE98" i="1"/>
  <c r="E98" i="5"/>
  <c r="D98" i="5"/>
  <c r="AE114" i="1"/>
  <c r="E114" i="5"/>
  <c r="D114" i="5"/>
  <c r="AE130" i="1"/>
  <c r="E130" i="5"/>
  <c r="D130" i="5"/>
  <c r="AE150" i="1"/>
  <c r="E150" i="5"/>
  <c r="D150" i="5"/>
  <c r="AE166" i="1"/>
  <c r="E166" i="5"/>
  <c r="D166" i="5"/>
  <c r="AE182" i="1"/>
  <c r="E182" i="5"/>
  <c r="D182" i="5"/>
  <c r="AE194" i="1"/>
  <c r="E194" i="5"/>
  <c r="D194" i="5"/>
  <c r="AE210" i="1"/>
  <c r="E210" i="5"/>
  <c r="D210" i="5"/>
  <c r="AE226" i="1"/>
  <c r="E226" i="5"/>
  <c r="D226" i="5"/>
  <c r="AE242" i="1"/>
  <c r="E242" i="5"/>
  <c r="D242" i="5"/>
  <c r="AE258" i="1"/>
  <c r="E258" i="5"/>
  <c r="D258" i="5"/>
  <c r="AE274" i="1"/>
  <c r="E274" i="5"/>
  <c r="D274" i="5"/>
  <c r="AE290" i="1"/>
  <c r="E290" i="5"/>
  <c r="D290" i="5"/>
  <c r="AE306" i="1"/>
  <c r="E306" i="5"/>
  <c r="D306" i="5"/>
  <c r="AE322" i="1"/>
  <c r="E322" i="5"/>
  <c r="D322" i="5"/>
  <c r="AE338" i="1"/>
  <c r="E338" i="5"/>
  <c r="D338" i="5"/>
  <c r="AE354" i="1"/>
  <c r="E354" i="5"/>
  <c r="D354" i="5"/>
  <c r="AE370" i="1"/>
  <c r="E370" i="5"/>
  <c r="D370" i="5"/>
  <c r="AE386" i="1"/>
  <c r="E386" i="5"/>
  <c r="D386" i="5"/>
  <c r="AE402" i="1"/>
  <c r="E402" i="5"/>
  <c r="D402" i="5"/>
  <c r="AE418" i="1"/>
  <c r="E418" i="5"/>
  <c r="D418" i="5"/>
  <c r="AE434" i="1"/>
  <c r="E434" i="5"/>
  <c r="D434" i="5"/>
  <c r="AE450" i="1"/>
  <c r="E450" i="5"/>
  <c r="D450" i="5"/>
  <c r="AE466" i="1"/>
  <c r="E466" i="5"/>
  <c r="D466" i="5"/>
  <c r="AE482" i="1"/>
  <c r="E482" i="5"/>
  <c r="D482" i="5"/>
  <c r="AE498" i="1"/>
  <c r="E498" i="5"/>
  <c r="D498" i="5"/>
  <c r="AE8" i="1"/>
  <c r="E8" i="5"/>
  <c r="D8" i="5"/>
  <c r="AE16" i="1"/>
  <c r="E16" i="5"/>
  <c r="D16" i="5"/>
  <c r="AE24" i="1"/>
  <c r="E24" i="5"/>
  <c r="D24" i="5"/>
  <c r="AE32" i="1"/>
  <c r="E32" i="5"/>
  <c r="D32" i="5"/>
  <c r="AE40" i="1"/>
  <c r="E40" i="5"/>
  <c r="D40" i="5"/>
  <c r="AE48" i="1"/>
  <c r="E48" i="5"/>
  <c r="D48" i="5"/>
  <c r="AE56" i="1"/>
  <c r="E56" i="5"/>
  <c r="D56" i="5"/>
  <c r="AE64" i="1"/>
  <c r="E64" i="5"/>
  <c r="D64" i="5"/>
  <c r="AE72" i="1"/>
  <c r="E72" i="5"/>
  <c r="D72" i="5"/>
  <c r="AE6" i="1"/>
  <c r="E6" i="5"/>
  <c r="D6" i="5"/>
  <c r="AE14" i="1"/>
  <c r="E14" i="5"/>
  <c r="D14" i="5"/>
  <c r="AE30" i="1"/>
  <c r="E30" i="5"/>
  <c r="D30" i="5"/>
  <c r="AE46" i="1"/>
  <c r="E46" i="5"/>
  <c r="D46" i="5"/>
  <c r="AE62" i="1"/>
  <c r="E62" i="5"/>
  <c r="D62" i="5"/>
  <c r="AE78" i="1"/>
  <c r="E78" i="5"/>
  <c r="D78" i="5"/>
  <c r="AE94" i="1"/>
  <c r="E94" i="5"/>
  <c r="D94" i="5"/>
  <c r="AE110" i="1"/>
  <c r="E110" i="5"/>
  <c r="D110" i="5"/>
  <c r="AE126" i="1"/>
  <c r="E126" i="5"/>
  <c r="D126" i="5"/>
  <c r="AE138" i="1"/>
  <c r="E138" i="5"/>
  <c r="D138" i="5"/>
  <c r="AE154" i="1"/>
  <c r="E154" i="5"/>
  <c r="D154" i="5"/>
  <c r="AE170" i="1"/>
  <c r="E170" i="5"/>
  <c r="D170" i="5"/>
  <c r="AE190" i="1"/>
  <c r="E190" i="5"/>
  <c r="D190" i="5"/>
  <c r="AE206" i="1"/>
  <c r="E206" i="5"/>
  <c r="D206" i="5"/>
  <c r="AE222" i="1"/>
  <c r="E222" i="5"/>
  <c r="D222" i="5"/>
  <c r="AE238" i="1"/>
  <c r="E238" i="5"/>
  <c r="D238" i="5"/>
  <c r="AE254" i="1"/>
  <c r="E254" i="5"/>
  <c r="D254" i="5"/>
  <c r="AE270" i="1"/>
  <c r="E270" i="5"/>
  <c r="D270" i="5"/>
  <c r="AE286" i="1"/>
  <c r="E286" i="5"/>
  <c r="D286" i="5"/>
  <c r="AE302" i="1"/>
  <c r="E302" i="5"/>
  <c r="D302" i="5"/>
  <c r="AE318" i="1"/>
  <c r="E318" i="5"/>
  <c r="D318" i="5"/>
  <c r="AE334" i="1"/>
  <c r="E334" i="5"/>
  <c r="D334" i="5"/>
  <c r="AE350" i="1"/>
  <c r="E350" i="5"/>
  <c r="D350" i="5"/>
  <c r="AE366" i="1"/>
  <c r="E366" i="5"/>
  <c r="D366" i="5"/>
  <c r="AE382" i="1"/>
  <c r="E382" i="5"/>
  <c r="D382" i="5"/>
  <c r="AE398" i="1"/>
  <c r="E398" i="5"/>
  <c r="D398" i="5"/>
  <c r="AE414" i="1"/>
  <c r="E414" i="5"/>
  <c r="D414" i="5"/>
  <c r="AE430" i="1"/>
  <c r="E430" i="5"/>
  <c r="D430" i="5"/>
  <c r="AE446" i="1"/>
  <c r="E446" i="5"/>
  <c r="D446" i="5"/>
  <c r="AE462" i="1"/>
  <c r="E462" i="5"/>
  <c r="D462" i="5"/>
  <c r="AE478" i="1"/>
  <c r="E478" i="5"/>
  <c r="D478" i="5"/>
  <c r="AE494" i="1"/>
  <c r="E494" i="5"/>
  <c r="D494" i="5"/>
  <c r="AE15" i="1"/>
  <c r="E15" i="5"/>
  <c r="D15" i="5"/>
  <c r="AE23" i="1"/>
  <c r="E23" i="5"/>
  <c r="D23" i="5"/>
  <c r="AE63" i="1"/>
  <c r="E63" i="5"/>
  <c r="D63" i="5"/>
  <c r="AE83" i="1"/>
  <c r="E83" i="5"/>
  <c r="D83" i="5"/>
  <c r="AE5" i="1"/>
  <c r="E5" i="5"/>
  <c r="D5" i="5"/>
  <c r="AE13" i="1"/>
  <c r="D13" i="5"/>
  <c r="E13" i="5"/>
  <c r="AE21" i="1"/>
  <c r="E21" i="5"/>
  <c r="D21" i="5"/>
  <c r="AE29" i="1"/>
  <c r="D29" i="5"/>
  <c r="E29" i="5"/>
  <c r="AE37" i="1"/>
  <c r="E37" i="5"/>
  <c r="D37" i="5"/>
  <c r="AE45" i="1"/>
  <c r="D45" i="5"/>
  <c r="E45" i="5"/>
  <c r="AE53" i="1"/>
  <c r="E53" i="5"/>
  <c r="D53" i="5"/>
  <c r="AE61" i="1"/>
  <c r="D61" i="5"/>
  <c r="E61" i="5"/>
  <c r="AE69" i="1"/>
  <c r="E69" i="5"/>
  <c r="D69" i="5"/>
  <c r="AE77" i="1"/>
  <c r="E77" i="5"/>
  <c r="D77" i="5"/>
  <c r="AE85" i="1"/>
  <c r="E85" i="5"/>
  <c r="D85" i="5"/>
  <c r="AE93" i="1"/>
  <c r="D93" i="5"/>
  <c r="E93" i="5"/>
  <c r="AE101" i="1"/>
  <c r="E101" i="5"/>
  <c r="D101" i="5"/>
  <c r="AE109" i="1"/>
  <c r="D109" i="5"/>
  <c r="E109" i="5"/>
  <c r="AE117" i="1"/>
  <c r="E117" i="5"/>
  <c r="D117" i="5"/>
  <c r="AE125" i="1"/>
  <c r="E125" i="5"/>
  <c r="D125" i="5"/>
  <c r="AE133" i="1"/>
  <c r="E133" i="5"/>
  <c r="D133" i="5"/>
  <c r="AE141" i="1"/>
  <c r="E141" i="5"/>
  <c r="D141" i="5"/>
  <c r="AE149" i="1"/>
  <c r="E149" i="5"/>
  <c r="D149" i="5"/>
  <c r="AE157" i="1"/>
  <c r="D157" i="5"/>
  <c r="E157" i="5"/>
  <c r="AE165" i="1"/>
  <c r="E165" i="5"/>
  <c r="D165" i="5"/>
  <c r="AE173" i="1"/>
  <c r="D173" i="5"/>
  <c r="E173" i="5"/>
  <c r="AE181" i="1"/>
  <c r="E181" i="5"/>
  <c r="D181" i="5"/>
  <c r="AE189" i="1"/>
  <c r="E189" i="5"/>
  <c r="D189" i="5"/>
  <c r="AE197" i="1"/>
  <c r="E197" i="5"/>
  <c r="D197" i="5"/>
  <c r="AE205" i="1"/>
  <c r="E205" i="5"/>
  <c r="D205" i="5"/>
  <c r="AE213" i="1"/>
  <c r="E213" i="5"/>
  <c r="D213" i="5"/>
  <c r="AE221" i="1"/>
  <c r="E221" i="5"/>
  <c r="D221" i="5"/>
  <c r="AE229" i="1"/>
  <c r="E229" i="5"/>
  <c r="D229" i="5"/>
  <c r="AE237" i="1"/>
  <c r="E237" i="5"/>
  <c r="D237" i="5"/>
  <c r="AE245" i="1"/>
  <c r="E245" i="5"/>
  <c r="D245" i="5"/>
  <c r="AE253" i="1"/>
  <c r="E253" i="5"/>
  <c r="D253" i="5"/>
  <c r="AE261" i="1"/>
  <c r="E261" i="5"/>
  <c r="D261" i="5"/>
  <c r="AE269" i="1"/>
  <c r="E269" i="5"/>
  <c r="D269" i="5"/>
  <c r="AE277" i="1"/>
  <c r="E277" i="5"/>
  <c r="D277" i="5"/>
  <c r="AE285" i="1"/>
  <c r="E285" i="5"/>
  <c r="D285" i="5"/>
  <c r="AE293" i="1"/>
  <c r="E293" i="5"/>
  <c r="D293" i="5"/>
  <c r="AE301" i="1"/>
  <c r="E301" i="5"/>
  <c r="D301" i="5"/>
  <c r="AE309" i="1"/>
  <c r="E309" i="5"/>
  <c r="D309" i="5"/>
  <c r="AE317" i="1"/>
  <c r="E317" i="5"/>
  <c r="D317" i="5"/>
  <c r="AE325" i="1"/>
  <c r="E325" i="5"/>
  <c r="D325" i="5"/>
  <c r="AE333" i="1"/>
  <c r="E333" i="5"/>
  <c r="D333" i="5"/>
  <c r="AE341" i="1"/>
  <c r="E341" i="5"/>
  <c r="D341" i="5"/>
  <c r="AE349" i="1"/>
  <c r="E349" i="5"/>
  <c r="D349" i="5"/>
  <c r="AE357" i="1"/>
  <c r="E357" i="5"/>
  <c r="D357" i="5"/>
  <c r="AE365" i="1"/>
  <c r="E365" i="5"/>
  <c r="D365" i="5"/>
  <c r="AE373" i="1"/>
  <c r="E373" i="5"/>
  <c r="D373" i="5"/>
  <c r="AE381" i="1"/>
  <c r="E381" i="5"/>
  <c r="D381" i="5"/>
  <c r="AE389" i="1"/>
  <c r="E389" i="5"/>
  <c r="D389" i="5"/>
  <c r="AE397" i="1"/>
  <c r="E397" i="5"/>
  <c r="D397" i="5"/>
  <c r="AE405" i="1"/>
  <c r="E405" i="5"/>
  <c r="D405" i="5"/>
  <c r="AE413" i="1"/>
  <c r="E413" i="5"/>
  <c r="D413" i="5"/>
  <c r="N7" i="1"/>
  <c r="O7" i="1" s="1"/>
  <c r="AE31" i="1"/>
  <c r="E31" i="5"/>
  <c r="D31" i="5"/>
  <c r="AE71" i="1"/>
  <c r="E71" i="5"/>
  <c r="D71" i="5"/>
  <c r="AE26" i="1"/>
  <c r="E26" i="5"/>
  <c r="D26" i="5"/>
  <c r="AE42" i="1"/>
  <c r="E42" i="5"/>
  <c r="D42" i="5"/>
  <c r="AE58" i="1"/>
  <c r="E58" i="5"/>
  <c r="D58" i="5"/>
  <c r="AE74" i="1"/>
  <c r="E74" i="5"/>
  <c r="D74" i="5"/>
  <c r="AE90" i="1"/>
  <c r="E90" i="5"/>
  <c r="D90" i="5"/>
  <c r="AE106" i="1"/>
  <c r="E106" i="5"/>
  <c r="D106" i="5"/>
  <c r="AE122" i="1"/>
  <c r="E122" i="5"/>
  <c r="D122" i="5"/>
  <c r="AE142" i="1"/>
  <c r="E142" i="5"/>
  <c r="D142" i="5"/>
  <c r="AE158" i="1"/>
  <c r="E158" i="5"/>
  <c r="D158" i="5"/>
  <c r="AE174" i="1"/>
  <c r="E174" i="5"/>
  <c r="D174" i="5"/>
  <c r="AE186" i="1"/>
  <c r="E186" i="5"/>
  <c r="D186" i="5"/>
  <c r="AE202" i="1"/>
  <c r="E202" i="5"/>
  <c r="D202" i="5"/>
  <c r="AE218" i="1"/>
  <c r="E218" i="5"/>
  <c r="D218" i="5"/>
  <c r="AE234" i="1"/>
  <c r="E234" i="5"/>
  <c r="D234" i="5"/>
  <c r="AE250" i="1"/>
  <c r="E250" i="5"/>
  <c r="D250" i="5"/>
  <c r="AE266" i="1"/>
  <c r="E266" i="5"/>
  <c r="D266" i="5"/>
  <c r="AE282" i="1"/>
  <c r="E282" i="5"/>
  <c r="D282" i="5"/>
  <c r="AE298" i="1"/>
  <c r="E298" i="5"/>
  <c r="D298" i="5"/>
  <c r="AE314" i="1"/>
  <c r="E314" i="5"/>
  <c r="D314" i="5"/>
  <c r="AE330" i="1"/>
  <c r="E330" i="5"/>
  <c r="D330" i="5"/>
  <c r="AE346" i="1"/>
  <c r="E346" i="5"/>
  <c r="D346" i="5"/>
  <c r="AE362" i="1"/>
  <c r="E362" i="5"/>
  <c r="D362" i="5"/>
  <c r="AE378" i="1"/>
  <c r="E378" i="5"/>
  <c r="D378" i="5"/>
  <c r="AE394" i="1"/>
  <c r="E394" i="5"/>
  <c r="D394" i="5"/>
  <c r="AE410" i="1"/>
  <c r="E410" i="5"/>
  <c r="D410" i="5"/>
  <c r="AE426" i="1"/>
  <c r="E426" i="5"/>
  <c r="D426" i="5"/>
  <c r="AE442" i="1"/>
  <c r="E442" i="5"/>
  <c r="D442" i="5"/>
  <c r="AE458" i="1"/>
  <c r="E458" i="5"/>
  <c r="D458" i="5"/>
  <c r="AE474" i="1"/>
  <c r="E474" i="5"/>
  <c r="D474" i="5"/>
  <c r="AE490" i="1"/>
  <c r="E490" i="5"/>
  <c r="D490" i="5"/>
  <c r="AE4" i="1"/>
  <c r="E4" i="5"/>
  <c r="D4" i="5"/>
  <c r="AE12" i="1"/>
  <c r="E12" i="5"/>
  <c r="D12" i="5"/>
  <c r="AE20" i="1"/>
  <c r="E20" i="5"/>
  <c r="D20" i="5"/>
  <c r="AE28" i="1"/>
  <c r="E28" i="5"/>
  <c r="D28" i="5"/>
  <c r="AE36" i="1"/>
  <c r="E36" i="5"/>
  <c r="D36" i="5"/>
  <c r="AE44" i="1"/>
  <c r="E44" i="5"/>
  <c r="D44" i="5"/>
  <c r="AE52" i="1"/>
  <c r="E52" i="5"/>
  <c r="D52" i="5"/>
  <c r="AE60" i="1"/>
  <c r="E60" i="5"/>
  <c r="D60" i="5"/>
  <c r="AE68" i="1"/>
  <c r="E68" i="5"/>
  <c r="D68" i="5"/>
  <c r="AE76" i="1"/>
  <c r="E76" i="5"/>
  <c r="D76" i="5"/>
  <c r="AE10" i="1"/>
  <c r="E10" i="5"/>
  <c r="D10" i="5"/>
  <c r="AE22" i="1"/>
  <c r="E22" i="5"/>
  <c r="D22" i="5"/>
  <c r="AE38" i="1"/>
  <c r="E38" i="5"/>
  <c r="D38" i="5"/>
  <c r="AE54" i="1"/>
  <c r="E54" i="5"/>
  <c r="D54" i="5"/>
  <c r="AE70" i="1"/>
  <c r="E70" i="5"/>
  <c r="D70" i="5"/>
  <c r="AE86" i="1"/>
  <c r="E86" i="5"/>
  <c r="D86" i="5"/>
  <c r="AE102" i="1"/>
  <c r="E102" i="5"/>
  <c r="D102" i="5"/>
  <c r="AE118" i="1"/>
  <c r="E118" i="5"/>
  <c r="D118" i="5"/>
  <c r="AE134" i="1"/>
  <c r="E134" i="5"/>
  <c r="D134" i="5"/>
  <c r="AE146" i="1"/>
  <c r="E146" i="5"/>
  <c r="D146" i="5"/>
  <c r="AE162" i="1"/>
  <c r="E162" i="5"/>
  <c r="D162" i="5"/>
  <c r="AE178" i="1"/>
  <c r="E178" i="5"/>
  <c r="D178" i="5"/>
  <c r="AE198" i="1"/>
  <c r="E198" i="5"/>
  <c r="D198" i="5"/>
  <c r="AE214" i="1"/>
  <c r="E214" i="5"/>
  <c r="D214" i="5"/>
  <c r="AE230" i="1"/>
  <c r="E230" i="5"/>
  <c r="D230" i="5"/>
  <c r="AE246" i="1"/>
  <c r="E246" i="5"/>
  <c r="D246" i="5"/>
  <c r="AE262" i="1"/>
  <c r="E262" i="5"/>
  <c r="D262" i="5"/>
  <c r="AE278" i="1"/>
  <c r="E278" i="5"/>
  <c r="D278" i="5"/>
  <c r="AE294" i="1"/>
  <c r="E294" i="5"/>
  <c r="D294" i="5"/>
  <c r="AE310" i="1"/>
  <c r="E310" i="5"/>
  <c r="D310" i="5"/>
  <c r="AE326" i="1"/>
  <c r="E326" i="5"/>
  <c r="D326" i="5"/>
  <c r="AE342" i="1"/>
  <c r="E342" i="5"/>
  <c r="D342" i="5"/>
  <c r="AE358" i="1"/>
  <c r="E358" i="5"/>
  <c r="D358" i="5"/>
  <c r="AE374" i="1"/>
  <c r="E374" i="5"/>
  <c r="D374" i="5"/>
  <c r="AE390" i="1"/>
  <c r="E390" i="5"/>
  <c r="D390" i="5"/>
  <c r="AE406" i="1"/>
  <c r="E406" i="5"/>
  <c r="D406" i="5"/>
  <c r="AE422" i="1"/>
  <c r="E422" i="5"/>
  <c r="D422" i="5"/>
  <c r="AE438" i="1"/>
  <c r="E438" i="5"/>
  <c r="D438" i="5"/>
  <c r="AE454" i="1"/>
  <c r="E454" i="5"/>
  <c r="D454" i="5"/>
  <c r="AE470" i="1"/>
  <c r="E470" i="5"/>
  <c r="D470" i="5"/>
  <c r="AE486" i="1"/>
  <c r="E486" i="5"/>
  <c r="D486" i="5"/>
  <c r="AE39" i="1"/>
  <c r="E39" i="5"/>
  <c r="D39" i="5"/>
  <c r="AE79" i="1"/>
  <c r="E79" i="5"/>
  <c r="D79" i="5"/>
  <c r="AE87" i="1"/>
  <c r="E87" i="5"/>
  <c r="D87" i="5"/>
  <c r="AE9" i="1"/>
  <c r="D9" i="5"/>
  <c r="E9" i="5"/>
  <c r="AE17" i="1"/>
  <c r="E17" i="5"/>
  <c r="D17" i="5"/>
  <c r="AE25" i="1"/>
  <c r="D25" i="5"/>
  <c r="E25" i="5"/>
  <c r="AE33" i="1"/>
  <c r="E33" i="5"/>
  <c r="D33" i="5"/>
  <c r="AE41" i="1"/>
  <c r="D41" i="5"/>
  <c r="E41" i="5"/>
  <c r="AE49" i="1"/>
  <c r="E49" i="5"/>
  <c r="D49" i="5"/>
  <c r="AE57" i="1"/>
  <c r="D57" i="5"/>
  <c r="E57" i="5"/>
  <c r="AE65" i="1"/>
  <c r="E65" i="5"/>
  <c r="D65" i="5"/>
  <c r="AE73" i="1"/>
  <c r="E73" i="5"/>
  <c r="D73" i="5"/>
  <c r="AE81" i="1"/>
  <c r="E81" i="5"/>
  <c r="D81" i="5"/>
  <c r="AE89" i="1"/>
  <c r="E89" i="5"/>
  <c r="D89" i="5"/>
  <c r="AE97" i="1"/>
  <c r="E97" i="5"/>
  <c r="D97" i="5"/>
  <c r="AE105" i="1"/>
  <c r="E105" i="5"/>
  <c r="D105" i="5"/>
  <c r="AE113" i="1"/>
  <c r="E113" i="5"/>
  <c r="D113" i="5"/>
  <c r="AE121" i="1"/>
  <c r="E121" i="5"/>
  <c r="D121" i="5"/>
  <c r="AE129" i="1"/>
  <c r="E129" i="5"/>
  <c r="D129" i="5"/>
  <c r="AE137" i="1"/>
  <c r="E137" i="5"/>
  <c r="D137" i="5"/>
  <c r="AE145" i="1"/>
  <c r="E145" i="5"/>
  <c r="D145" i="5"/>
  <c r="AE153" i="1"/>
  <c r="E153" i="5"/>
  <c r="D153" i="5"/>
  <c r="AE161" i="1"/>
  <c r="E161" i="5"/>
  <c r="D161" i="5"/>
  <c r="AE169" i="1"/>
  <c r="E169" i="5"/>
  <c r="D169" i="5"/>
  <c r="AE177" i="1"/>
  <c r="E177" i="5"/>
  <c r="D177" i="5"/>
  <c r="AE185" i="1"/>
  <c r="E185" i="5"/>
  <c r="D185" i="5"/>
  <c r="AE193" i="1"/>
  <c r="E193" i="5"/>
  <c r="D193" i="5"/>
  <c r="AE201" i="1"/>
  <c r="E201" i="5"/>
  <c r="D201" i="5"/>
  <c r="AE209" i="1"/>
  <c r="E209" i="5"/>
  <c r="D209" i="5"/>
  <c r="AE217" i="1"/>
  <c r="D217" i="5"/>
  <c r="E217" i="5"/>
  <c r="AE225" i="1"/>
  <c r="D225" i="5"/>
  <c r="E225" i="5"/>
  <c r="AE233" i="1"/>
  <c r="E233" i="5"/>
  <c r="D233" i="5"/>
  <c r="AE241" i="1"/>
  <c r="E241" i="5"/>
  <c r="D241" i="5"/>
  <c r="AE249" i="1"/>
  <c r="D249" i="5"/>
  <c r="E249" i="5"/>
  <c r="AE257" i="1"/>
  <c r="E257" i="5"/>
  <c r="D257" i="5"/>
  <c r="AE265" i="1"/>
  <c r="D265" i="5"/>
  <c r="E265" i="5"/>
  <c r="AE273" i="1"/>
  <c r="E273" i="5"/>
  <c r="D273" i="5"/>
  <c r="AE281" i="1"/>
  <c r="D281" i="5"/>
  <c r="E281" i="5"/>
  <c r="AE289" i="1"/>
  <c r="E289" i="5"/>
  <c r="D289" i="5"/>
  <c r="AE297" i="1"/>
  <c r="D297" i="5"/>
  <c r="E297" i="5"/>
  <c r="AE305" i="1"/>
  <c r="E305" i="5"/>
  <c r="D305" i="5"/>
  <c r="AE313" i="1"/>
  <c r="D313" i="5"/>
  <c r="E313" i="5"/>
  <c r="AE321" i="1"/>
  <c r="E321" i="5"/>
  <c r="D321" i="5"/>
  <c r="AE329" i="1"/>
  <c r="D329" i="5"/>
  <c r="E329" i="5"/>
  <c r="AE337" i="1"/>
  <c r="E337" i="5"/>
  <c r="D337" i="5"/>
  <c r="AE345" i="1"/>
  <c r="E345" i="5"/>
  <c r="D345" i="5"/>
  <c r="AE353" i="1"/>
  <c r="E353" i="5"/>
  <c r="D353" i="5"/>
  <c r="AE361" i="1"/>
  <c r="E361" i="5"/>
  <c r="D361" i="5"/>
  <c r="AE369" i="1"/>
  <c r="E369" i="5"/>
  <c r="D369" i="5"/>
  <c r="AE377" i="1"/>
  <c r="E377" i="5"/>
  <c r="D377" i="5"/>
  <c r="AE385" i="1"/>
  <c r="E385" i="5"/>
  <c r="D385" i="5"/>
  <c r="AE393" i="1"/>
  <c r="E393" i="5"/>
  <c r="D393" i="5"/>
  <c r="AE401" i="1"/>
  <c r="E401" i="5"/>
  <c r="D401" i="5"/>
  <c r="AE409" i="1"/>
  <c r="E409" i="5"/>
  <c r="D409" i="5"/>
  <c r="AE417" i="1"/>
  <c r="E417" i="5"/>
  <c r="D417" i="5"/>
  <c r="AH19" i="1"/>
  <c r="G4" i="2"/>
  <c r="E8" i="2"/>
  <c r="G3" i="2"/>
  <c r="G2" i="2"/>
  <c r="E9" i="2"/>
  <c r="B5" i="2"/>
  <c r="AG2" i="1" l="1"/>
  <c r="N21" i="8"/>
  <c r="L28" i="8"/>
  <c r="L23" i="8"/>
  <c r="L26" i="8"/>
  <c r="N20" i="8"/>
  <c r="N23" i="8" s="1"/>
  <c r="M23" i="8"/>
  <c r="L27" i="8"/>
  <c r="L32" i="8" l="1"/>
  <c r="L35" i="8" s="1"/>
  <c r="L34" i="8"/>
</calcChain>
</file>

<file path=xl/sharedStrings.xml><?xml version="1.0" encoding="utf-8"?>
<sst xmlns="http://schemas.openxmlformats.org/spreadsheetml/2006/main" count="7938" uniqueCount="673">
  <si>
    <t>Gender</t>
  </si>
  <si>
    <t>Age_Group</t>
  </si>
  <si>
    <t>Race</t>
  </si>
  <si>
    <t>Training</t>
  </si>
  <si>
    <t>Signals</t>
  </si>
  <si>
    <t>Yield</t>
  </si>
  <si>
    <t>Speed_Control</t>
  </si>
  <si>
    <t>Night_Drive</t>
  </si>
  <si>
    <t>Road_Signs</t>
  </si>
  <si>
    <t>Steer_Control</t>
  </si>
  <si>
    <t>Mirror_Usage</t>
  </si>
  <si>
    <t>Confidence</t>
  </si>
  <si>
    <t>Parking</t>
  </si>
  <si>
    <t>Theory_Test</t>
  </si>
  <si>
    <t>Reactions</t>
  </si>
  <si>
    <t>Age</t>
  </si>
  <si>
    <t>AID0001</t>
  </si>
  <si>
    <t>AID0002</t>
  </si>
  <si>
    <t>AID0003</t>
  </si>
  <si>
    <t>AID0004</t>
  </si>
  <si>
    <t>AID0005</t>
  </si>
  <si>
    <t>AID0006</t>
  </si>
  <si>
    <t>AID0007</t>
  </si>
  <si>
    <t>AID0008</t>
  </si>
  <si>
    <t>AID0009</t>
  </si>
  <si>
    <t>AID0010</t>
  </si>
  <si>
    <t>AID0011</t>
  </si>
  <si>
    <t>AID0012</t>
  </si>
  <si>
    <t>AID0013</t>
  </si>
  <si>
    <t>AID0014</t>
  </si>
  <si>
    <t>AID0015</t>
  </si>
  <si>
    <t>AID0016</t>
  </si>
  <si>
    <t>AID0017</t>
  </si>
  <si>
    <t>AID0018</t>
  </si>
  <si>
    <t>AID0019</t>
  </si>
  <si>
    <t>AID0020</t>
  </si>
  <si>
    <t>AID0021</t>
  </si>
  <si>
    <t>AID0022</t>
  </si>
  <si>
    <t>AID0023</t>
  </si>
  <si>
    <t>AID0024</t>
  </si>
  <si>
    <t>AID0025</t>
  </si>
  <si>
    <t>AID0026</t>
  </si>
  <si>
    <t>AID0027</t>
  </si>
  <si>
    <t>AID0028</t>
  </si>
  <si>
    <t>AID0029</t>
  </si>
  <si>
    <t>AID0030</t>
  </si>
  <si>
    <t>AID0031</t>
  </si>
  <si>
    <t>AID0032</t>
  </si>
  <si>
    <t>AID0033</t>
  </si>
  <si>
    <t>AID0034</t>
  </si>
  <si>
    <t>AID0035</t>
  </si>
  <si>
    <t>AID0036</t>
  </si>
  <si>
    <t>AID0037</t>
  </si>
  <si>
    <t>AID0038</t>
  </si>
  <si>
    <t>AID0039</t>
  </si>
  <si>
    <t>AID0040</t>
  </si>
  <si>
    <t>AID0041</t>
  </si>
  <si>
    <t>AID0042</t>
  </si>
  <si>
    <t>AID0043</t>
  </si>
  <si>
    <t>AID0044</t>
  </si>
  <si>
    <t>AID0045</t>
  </si>
  <si>
    <t>AID0046</t>
  </si>
  <si>
    <t>AID0047</t>
  </si>
  <si>
    <t>AID0048</t>
  </si>
  <si>
    <t>AID0049</t>
  </si>
  <si>
    <t>AID0050</t>
  </si>
  <si>
    <t>AID0051</t>
  </si>
  <si>
    <t>AID0052</t>
  </si>
  <si>
    <t>AID0053</t>
  </si>
  <si>
    <t>AID0054</t>
  </si>
  <si>
    <t>AID0055</t>
  </si>
  <si>
    <t>AID0056</t>
  </si>
  <si>
    <t>AID0057</t>
  </si>
  <si>
    <t>AID0058</t>
  </si>
  <si>
    <t>AID0059</t>
  </si>
  <si>
    <t>AID0060</t>
  </si>
  <si>
    <t>AID0061</t>
  </si>
  <si>
    <t>AID0062</t>
  </si>
  <si>
    <t>AID0063</t>
  </si>
  <si>
    <t>AID0064</t>
  </si>
  <si>
    <t>AID0065</t>
  </si>
  <si>
    <t>AID0066</t>
  </si>
  <si>
    <t>AID0067</t>
  </si>
  <si>
    <t>AID0068</t>
  </si>
  <si>
    <t>AID0069</t>
  </si>
  <si>
    <t>AID0070</t>
  </si>
  <si>
    <t>AID0071</t>
  </si>
  <si>
    <t>AID0072</t>
  </si>
  <si>
    <t>AID0073</t>
  </si>
  <si>
    <t>AID0074</t>
  </si>
  <si>
    <t>AID0075</t>
  </si>
  <si>
    <t>AID0076</t>
  </si>
  <si>
    <t>AID0077</t>
  </si>
  <si>
    <t>AID0078</t>
  </si>
  <si>
    <t>AID0079</t>
  </si>
  <si>
    <t>AID0080</t>
  </si>
  <si>
    <t>AID0081</t>
  </si>
  <si>
    <t>AID0082</t>
  </si>
  <si>
    <t>AID0083</t>
  </si>
  <si>
    <t>AID0084</t>
  </si>
  <si>
    <t>AID0085</t>
  </si>
  <si>
    <t>AID0086</t>
  </si>
  <si>
    <t>AID0087</t>
  </si>
  <si>
    <t>AID0088</t>
  </si>
  <si>
    <t>AID0089</t>
  </si>
  <si>
    <t>AID0090</t>
  </si>
  <si>
    <t>AID0091</t>
  </si>
  <si>
    <t>AID0092</t>
  </si>
  <si>
    <t>AID0093</t>
  </si>
  <si>
    <t>AID0094</t>
  </si>
  <si>
    <t>AID0095</t>
  </si>
  <si>
    <t>AID0096</t>
  </si>
  <si>
    <t>AID0097</t>
  </si>
  <si>
    <t>AID0098</t>
  </si>
  <si>
    <t>AID0099</t>
  </si>
  <si>
    <t>AID0100</t>
  </si>
  <si>
    <t>AID0101</t>
  </si>
  <si>
    <t>AID0102</t>
  </si>
  <si>
    <t>AID0103</t>
  </si>
  <si>
    <t>AID0104</t>
  </si>
  <si>
    <t>AID0105</t>
  </si>
  <si>
    <t>AID0106</t>
  </si>
  <si>
    <t>AID0107</t>
  </si>
  <si>
    <t>AID0108</t>
  </si>
  <si>
    <t>AID0109</t>
  </si>
  <si>
    <t>AID0110</t>
  </si>
  <si>
    <t>AID0111</t>
  </si>
  <si>
    <t>AID0112</t>
  </si>
  <si>
    <t>AID0113</t>
  </si>
  <si>
    <t>AID0114</t>
  </si>
  <si>
    <t>AID0115</t>
  </si>
  <si>
    <t>AID0116</t>
  </si>
  <si>
    <t>AID0117</t>
  </si>
  <si>
    <t>AID0118</t>
  </si>
  <si>
    <t>AID0119</t>
  </si>
  <si>
    <t>AID0120</t>
  </si>
  <si>
    <t>AID0121</t>
  </si>
  <si>
    <t>AID0122</t>
  </si>
  <si>
    <t>AID0123</t>
  </si>
  <si>
    <t>AID0124</t>
  </si>
  <si>
    <t>AID0125</t>
  </si>
  <si>
    <t>AID0126</t>
  </si>
  <si>
    <t>AID0127</t>
  </si>
  <si>
    <t>AID0128</t>
  </si>
  <si>
    <t>AID0129</t>
  </si>
  <si>
    <t>AID0130</t>
  </si>
  <si>
    <t>AID0131</t>
  </si>
  <si>
    <t>AID0132</t>
  </si>
  <si>
    <t>AID0133</t>
  </si>
  <si>
    <t>AID0134</t>
  </si>
  <si>
    <t>AID0135</t>
  </si>
  <si>
    <t>AID0136</t>
  </si>
  <si>
    <t>AID0137</t>
  </si>
  <si>
    <t>AID0138</t>
  </si>
  <si>
    <t>AID0139</t>
  </si>
  <si>
    <t>AID0140</t>
  </si>
  <si>
    <t>AID0141</t>
  </si>
  <si>
    <t>AID0142</t>
  </si>
  <si>
    <t>AID0143</t>
  </si>
  <si>
    <t>AID0144</t>
  </si>
  <si>
    <t>AID0145</t>
  </si>
  <si>
    <t>AID0146</t>
  </si>
  <si>
    <t>AID0147</t>
  </si>
  <si>
    <t>AID0148</t>
  </si>
  <si>
    <t>AID0149</t>
  </si>
  <si>
    <t>AID0150</t>
  </si>
  <si>
    <t>AID0151</t>
  </si>
  <si>
    <t>AID0152</t>
  </si>
  <si>
    <t>AID0153</t>
  </si>
  <si>
    <t>AID0154</t>
  </si>
  <si>
    <t>AID0155</t>
  </si>
  <si>
    <t>AID0156</t>
  </si>
  <si>
    <t>AID0157</t>
  </si>
  <si>
    <t>AID0158</t>
  </si>
  <si>
    <t>AID0159</t>
  </si>
  <si>
    <t>AID0160</t>
  </si>
  <si>
    <t>AID0161</t>
  </si>
  <si>
    <t>AID0162</t>
  </si>
  <si>
    <t>AID0163</t>
  </si>
  <si>
    <t>AID0164</t>
  </si>
  <si>
    <t>AID0165</t>
  </si>
  <si>
    <t>AID0166</t>
  </si>
  <si>
    <t>AID0167</t>
  </si>
  <si>
    <t>AID0168</t>
  </si>
  <si>
    <t>AID0169</t>
  </si>
  <si>
    <t>AID0170</t>
  </si>
  <si>
    <t>AID0171</t>
  </si>
  <si>
    <t>AID0172</t>
  </si>
  <si>
    <t>AID0173</t>
  </si>
  <si>
    <t>AID0174</t>
  </si>
  <si>
    <t>AID0175</t>
  </si>
  <si>
    <t>AID0176</t>
  </si>
  <si>
    <t>AID0177</t>
  </si>
  <si>
    <t>AID0178</t>
  </si>
  <si>
    <t>AID0179</t>
  </si>
  <si>
    <t>AID0180</t>
  </si>
  <si>
    <t>AID0181</t>
  </si>
  <si>
    <t>AID0182</t>
  </si>
  <si>
    <t>AID0183</t>
  </si>
  <si>
    <t>AID0184</t>
  </si>
  <si>
    <t>AID0185</t>
  </si>
  <si>
    <t>AID0186</t>
  </si>
  <si>
    <t>AID0187</t>
  </si>
  <si>
    <t>AID0188</t>
  </si>
  <si>
    <t>AID0189</t>
  </si>
  <si>
    <t>AID0190</t>
  </si>
  <si>
    <t>AID0191</t>
  </si>
  <si>
    <t>AID0192</t>
  </si>
  <si>
    <t>AID0193</t>
  </si>
  <si>
    <t>AID0194</t>
  </si>
  <si>
    <t>AID0195</t>
  </si>
  <si>
    <t>AID0196</t>
  </si>
  <si>
    <t>AID0197</t>
  </si>
  <si>
    <t>AID0198</t>
  </si>
  <si>
    <t>AID0199</t>
  </si>
  <si>
    <t>AID0200</t>
  </si>
  <si>
    <t>AID0201</t>
  </si>
  <si>
    <t>AID0202</t>
  </si>
  <si>
    <t>AID0203</t>
  </si>
  <si>
    <t>AID0204</t>
  </si>
  <si>
    <t>AID0205</t>
  </si>
  <si>
    <t>AID0206</t>
  </si>
  <si>
    <t>AID0207</t>
  </si>
  <si>
    <t>AID0208</t>
  </si>
  <si>
    <t>AID0209</t>
  </si>
  <si>
    <t>AID0210</t>
  </si>
  <si>
    <t>AID0211</t>
  </si>
  <si>
    <t>AID0212</t>
  </si>
  <si>
    <t>AID0213</t>
  </si>
  <si>
    <t>AID0214</t>
  </si>
  <si>
    <t>AID0215</t>
  </si>
  <si>
    <t>AID0216</t>
  </si>
  <si>
    <t>AID0217</t>
  </si>
  <si>
    <t>AID0218</t>
  </si>
  <si>
    <t>AID0219</t>
  </si>
  <si>
    <t>AID0220</t>
  </si>
  <si>
    <t>AID0221</t>
  </si>
  <si>
    <t>AID0222</t>
  </si>
  <si>
    <t>AID0223</t>
  </si>
  <si>
    <t>AID0224</t>
  </si>
  <si>
    <t>AID0225</t>
  </si>
  <si>
    <t>AID0226</t>
  </si>
  <si>
    <t>AID0227</t>
  </si>
  <si>
    <t>AID0228</t>
  </si>
  <si>
    <t>AID0229</t>
  </si>
  <si>
    <t>AID0230</t>
  </si>
  <si>
    <t>AID0231</t>
  </si>
  <si>
    <t>AID0232</t>
  </si>
  <si>
    <t>AID0233</t>
  </si>
  <si>
    <t>AID0234</t>
  </si>
  <si>
    <t>AID0235</t>
  </si>
  <si>
    <t>AID0236</t>
  </si>
  <si>
    <t>AID0237</t>
  </si>
  <si>
    <t>AID0238</t>
  </si>
  <si>
    <t>AID0239</t>
  </si>
  <si>
    <t>AID0240</t>
  </si>
  <si>
    <t>AID0241</t>
  </si>
  <si>
    <t>AID0242</t>
  </si>
  <si>
    <t>AID0243</t>
  </si>
  <si>
    <t>AID0244</t>
  </si>
  <si>
    <t>AID0245</t>
  </si>
  <si>
    <t>AID0246</t>
  </si>
  <si>
    <t>AID0247</t>
  </si>
  <si>
    <t>AID0248</t>
  </si>
  <si>
    <t>AID0249</t>
  </si>
  <si>
    <t>AID0250</t>
  </si>
  <si>
    <t>AID0251</t>
  </si>
  <si>
    <t>AID0252</t>
  </si>
  <si>
    <t>AID0253</t>
  </si>
  <si>
    <t>AID0254</t>
  </si>
  <si>
    <t>AID0255</t>
  </si>
  <si>
    <t>AID0256</t>
  </si>
  <si>
    <t>AID0257</t>
  </si>
  <si>
    <t>AID0258</t>
  </si>
  <si>
    <t>AID0259</t>
  </si>
  <si>
    <t>AID0260</t>
  </si>
  <si>
    <t>AID0261</t>
  </si>
  <si>
    <t>AID0262</t>
  </si>
  <si>
    <t>AID0263</t>
  </si>
  <si>
    <t>AID0264</t>
  </si>
  <si>
    <t>AID0265</t>
  </si>
  <si>
    <t>AID0266</t>
  </si>
  <si>
    <t>AID0267</t>
  </si>
  <si>
    <t>AID0268</t>
  </si>
  <si>
    <t>AID0269</t>
  </si>
  <si>
    <t>AID0270</t>
  </si>
  <si>
    <t>AID0271</t>
  </si>
  <si>
    <t>AID0272</t>
  </si>
  <si>
    <t>AID0273</t>
  </si>
  <si>
    <t>AID0274</t>
  </si>
  <si>
    <t>AID0275</t>
  </si>
  <si>
    <t>AID0276</t>
  </si>
  <si>
    <t>AID0277</t>
  </si>
  <si>
    <t>AID0278</t>
  </si>
  <si>
    <t>AID0279</t>
  </si>
  <si>
    <t>AID0280</t>
  </si>
  <si>
    <t>AID0281</t>
  </si>
  <si>
    <t>AID0282</t>
  </si>
  <si>
    <t>AID0283</t>
  </si>
  <si>
    <t>AID0284</t>
  </si>
  <si>
    <t>AID0285</t>
  </si>
  <si>
    <t>AID0286</t>
  </si>
  <si>
    <t>AID0287</t>
  </si>
  <si>
    <t>AID0288</t>
  </si>
  <si>
    <t>AID0289</t>
  </si>
  <si>
    <t>AID0290</t>
  </si>
  <si>
    <t>AID0291</t>
  </si>
  <si>
    <t>AID0292</t>
  </si>
  <si>
    <t>AID0293</t>
  </si>
  <si>
    <t>AID0294</t>
  </si>
  <si>
    <t>AID0295</t>
  </si>
  <si>
    <t>AID0296</t>
  </si>
  <si>
    <t>AID0297</t>
  </si>
  <si>
    <t>AID0298</t>
  </si>
  <si>
    <t>AID0299</t>
  </si>
  <si>
    <t>AID0300</t>
  </si>
  <si>
    <t>AID0301</t>
  </si>
  <si>
    <t>AID0302</t>
  </si>
  <si>
    <t>AID0303</t>
  </si>
  <si>
    <t>AID0304</t>
  </si>
  <si>
    <t>AID0305</t>
  </si>
  <si>
    <t>AID0306</t>
  </si>
  <si>
    <t>AID0307</t>
  </si>
  <si>
    <t>AID0308</t>
  </si>
  <si>
    <t>AID0309</t>
  </si>
  <si>
    <t>AID0310</t>
  </si>
  <si>
    <t>AID0311</t>
  </si>
  <si>
    <t>AID0312</t>
  </si>
  <si>
    <t>AID0313</t>
  </si>
  <si>
    <t>AID0314</t>
  </si>
  <si>
    <t>AID0315</t>
  </si>
  <si>
    <t>AID0316</t>
  </si>
  <si>
    <t>AID0317</t>
  </si>
  <si>
    <t>AID0318</t>
  </si>
  <si>
    <t>AID0319</t>
  </si>
  <si>
    <t>AID0320</t>
  </si>
  <si>
    <t>AID0321</t>
  </si>
  <si>
    <t>AID0322</t>
  </si>
  <si>
    <t>AID0323</t>
  </si>
  <si>
    <t>AID0324</t>
  </si>
  <si>
    <t>AID0325</t>
  </si>
  <si>
    <t>AID0326</t>
  </si>
  <si>
    <t>AID0327</t>
  </si>
  <si>
    <t>AID0328</t>
  </si>
  <si>
    <t>AID0329</t>
  </si>
  <si>
    <t>AID0330</t>
  </si>
  <si>
    <t>AID0331</t>
  </si>
  <si>
    <t>AID0332</t>
  </si>
  <si>
    <t>AID0333</t>
  </si>
  <si>
    <t>AID0334</t>
  </si>
  <si>
    <t>AID0335</t>
  </si>
  <si>
    <t>AID0336</t>
  </si>
  <si>
    <t>AID0337</t>
  </si>
  <si>
    <t>AID0338</t>
  </si>
  <si>
    <t>AID0339</t>
  </si>
  <si>
    <t>AID0340</t>
  </si>
  <si>
    <t>AID0341</t>
  </si>
  <si>
    <t>AID0342</t>
  </si>
  <si>
    <t>AID0343</t>
  </si>
  <si>
    <t>AID0344</t>
  </si>
  <si>
    <t>AID0345</t>
  </si>
  <si>
    <t>AID0346</t>
  </si>
  <si>
    <t>AID0347</t>
  </si>
  <si>
    <t>AID0348</t>
  </si>
  <si>
    <t>AID0349</t>
  </si>
  <si>
    <t>AID0350</t>
  </si>
  <si>
    <t>AID0351</t>
  </si>
  <si>
    <t>AID0352</t>
  </si>
  <si>
    <t>AID0353</t>
  </si>
  <si>
    <t>AID0354</t>
  </si>
  <si>
    <t>AID0355</t>
  </si>
  <si>
    <t>AID0356</t>
  </si>
  <si>
    <t>AID0357</t>
  </si>
  <si>
    <t>AID0358</t>
  </si>
  <si>
    <t>AID0359</t>
  </si>
  <si>
    <t>AID0360</t>
  </si>
  <si>
    <t>AID0361</t>
  </si>
  <si>
    <t>AID0362</t>
  </si>
  <si>
    <t>AID0363</t>
  </si>
  <si>
    <t>AID0364</t>
  </si>
  <si>
    <t>AID0365</t>
  </si>
  <si>
    <t>AID0366</t>
  </si>
  <si>
    <t>AID0367</t>
  </si>
  <si>
    <t>AID0368</t>
  </si>
  <si>
    <t>AID0369</t>
  </si>
  <si>
    <t>AID0370</t>
  </si>
  <si>
    <t>AID0371</t>
  </si>
  <si>
    <t>AID0372</t>
  </si>
  <si>
    <t>AID0373</t>
  </si>
  <si>
    <t>AID0374</t>
  </si>
  <si>
    <t>AID0375</t>
  </si>
  <si>
    <t>AID0376</t>
  </si>
  <si>
    <t>AID0377</t>
  </si>
  <si>
    <t>AID0378</t>
  </si>
  <si>
    <t>AID0379</t>
  </si>
  <si>
    <t>AID0380</t>
  </si>
  <si>
    <t>AID0381</t>
  </si>
  <si>
    <t>AID0382</t>
  </si>
  <si>
    <t>AID0383</t>
  </si>
  <si>
    <t>AID0384</t>
  </si>
  <si>
    <t>AID0385</t>
  </si>
  <si>
    <t>AID0386</t>
  </si>
  <si>
    <t>AID0387</t>
  </si>
  <si>
    <t>AID0388</t>
  </si>
  <si>
    <t>AID0389</t>
  </si>
  <si>
    <t>AID0390</t>
  </si>
  <si>
    <t>AID0391</t>
  </si>
  <si>
    <t>AID0392</t>
  </si>
  <si>
    <t>AID0393</t>
  </si>
  <si>
    <t>AID0394</t>
  </si>
  <si>
    <t>AID0395</t>
  </si>
  <si>
    <t>AID0396</t>
  </si>
  <si>
    <t>AID0397</t>
  </si>
  <si>
    <t>AID0398</t>
  </si>
  <si>
    <t>AID0399</t>
  </si>
  <si>
    <t>AID0400</t>
  </si>
  <si>
    <t>AID0401</t>
  </si>
  <si>
    <t>AID0402</t>
  </si>
  <si>
    <t>AID0403</t>
  </si>
  <si>
    <t>AID0404</t>
  </si>
  <si>
    <t>AID0405</t>
  </si>
  <si>
    <t>AID0406</t>
  </si>
  <si>
    <t>AID0407</t>
  </si>
  <si>
    <t>AID0408</t>
  </si>
  <si>
    <t>AID0409</t>
  </si>
  <si>
    <t>AID0410</t>
  </si>
  <si>
    <t>AID0411</t>
  </si>
  <si>
    <t>AID0412</t>
  </si>
  <si>
    <t>AID0413</t>
  </si>
  <si>
    <t>AID0414</t>
  </si>
  <si>
    <t>AID0415</t>
  </si>
  <si>
    <t>AID0416</t>
  </si>
  <si>
    <t>AID0417</t>
  </si>
  <si>
    <t>AID0418</t>
  </si>
  <si>
    <t>AID0419</t>
  </si>
  <si>
    <t>AID0420</t>
  </si>
  <si>
    <t>AID0421</t>
  </si>
  <si>
    <t>AID0422</t>
  </si>
  <si>
    <t>AID0423</t>
  </si>
  <si>
    <t>AID0424</t>
  </si>
  <si>
    <t>AID0425</t>
  </si>
  <si>
    <t>AID0426</t>
  </si>
  <si>
    <t>AID0427</t>
  </si>
  <si>
    <t>AID0428</t>
  </si>
  <si>
    <t>AID0429</t>
  </si>
  <si>
    <t>AID0430</t>
  </si>
  <si>
    <t>AID0431</t>
  </si>
  <si>
    <t>AID0432</t>
  </si>
  <si>
    <t>AID0433</t>
  </si>
  <si>
    <t>AID0434</t>
  </si>
  <si>
    <t>AID0435</t>
  </si>
  <si>
    <t>AID0436</t>
  </si>
  <si>
    <t>AID0437</t>
  </si>
  <si>
    <t>AID0438</t>
  </si>
  <si>
    <t>AID0439</t>
  </si>
  <si>
    <t>AID0440</t>
  </si>
  <si>
    <t>AID0441</t>
  </si>
  <si>
    <t>AID0442</t>
  </si>
  <si>
    <t>AID0443</t>
  </si>
  <si>
    <t>AID0444</t>
  </si>
  <si>
    <t>AID0445</t>
  </si>
  <si>
    <t>AID0446</t>
  </si>
  <si>
    <t>AID0447</t>
  </si>
  <si>
    <t>AID0448</t>
  </si>
  <si>
    <t>AID0449</t>
  </si>
  <si>
    <t>AID0450</t>
  </si>
  <si>
    <t>AID0451</t>
  </si>
  <si>
    <t>AID0452</t>
  </si>
  <si>
    <t>AID0453</t>
  </si>
  <si>
    <t>AID0454</t>
  </si>
  <si>
    <t>AID0455</t>
  </si>
  <si>
    <t>AID0456</t>
  </si>
  <si>
    <t>AID0457</t>
  </si>
  <si>
    <t>AID0458</t>
  </si>
  <si>
    <t>AID0459</t>
  </si>
  <si>
    <t>AID0460</t>
  </si>
  <si>
    <t>AID0461</t>
  </si>
  <si>
    <t>AID0462</t>
  </si>
  <si>
    <t>AID0463</t>
  </si>
  <si>
    <t>AID0464</t>
  </si>
  <si>
    <t>AID0465</t>
  </si>
  <si>
    <t>AID0466</t>
  </si>
  <si>
    <t>AID0467</t>
  </si>
  <si>
    <t>AID0468</t>
  </si>
  <si>
    <t>AID0469</t>
  </si>
  <si>
    <t>AID0470</t>
  </si>
  <si>
    <t>AID0471</t>
  </si>
  <si>
    <t>AID0472</t>
  </si>
  <si>
    <t>AID0473</t>
  </si>
  <si>
    <t>AID0474</t>
  </si>
  <si>
    <t>AID0475</t>
  </si>
  <si>
    <t>AID0476</t>
  </si>
  <si>
    <t>AID0477</t>
  </si>
  <si>
    <t>AID0478</t>
  </si>
  <si>
    <t>AID0479</t>
  </si>
  <si>
    <t>AID0480</t>
  </si>
  <si>
    <t>AID0481</t>
  </si>
  <si>
    <t>AID0482</t>
  </si>
  <si>
    <t>AID0483</t>
  </si>
  <si>
    <t>AID0484</t>
  </si>
  <si>
    <t>AID0485</t>
  </si>
  <si>
    <t>AID0486</t>
  </si>
  <si>
    <t>AID0487</t>
  </si>
  <si>
    <t>AID0488</t>
  </si>
  <si>
    <t>AID0489</t>
  </si>
  <si>
    <t>AID0490</t>
  </si>
  <si>
    <t>AID0491</t>
  </si>
  <si>
    <t>AID0492</t>
  </si>
  <si>
    <t>AID0493</t>
  </si>
  <si>
    <t>AID0494</t>
  </si>
  <si>
    <t>AID0495</t>
  </si>
  <si>
    <t>AID0496</t>
  </si>
  <si>
    <t>AID0497</t>
  </si>
  <si>
    <t>AID0498</t>
  </si>
  <si>
    <t>AID0499</t>
  </si>
  <si>
    <t>AID0500</t>
  </si>
  <si>
    <t>Male</t>
  </si>
  <si>
    <t>Female</t>
  </si>
  <si>
    <t>Young Adult</t>
  </si>
  <si>
    <t>Middle Age</t>
  </si>
  <si>
    <t>Teenager</t>
  </si>
  <si>
    <t>Other</t>
  </si>
  <si>
    <t>Black</t>
  </si>
  <si>
    <t>White</t>
  </si>
  <si>
    <t>None</t>
  </si>
  <si>
    <t>Advanced</t>
  </si>
  <si>
    <t>Basic</t>
  </si>
  <si>
    <t>Average</t>
  </si>
  <si>
    <t>Fast</t>
  </si>
  <si>
    <t>Slow</t>
  </si>
  <si>
    <t>No</t>
  </si>
  <si>
    <t>Yes</t>
  </si>
  <si>
    <t>Is_Qualified</t>
  </si>
  <si>
    <t>Applicant_ID</t>
  </si>
  <si>
    <t>Descriptive Statistics</t>
  </si>
  <si>
    <t>Total Applicants</t>
  </si>
  <si>
    <t>Total Qualified</t>
  </si>
  <si>
    <t>Total Not Qualified</t>
  </si>
  <si>
    <t>Qualification Rate</t>
  </si>
  <si>
    <t>Average Age</t>
  </si>
  <si>
    <t>Average Age Qualified</t>
  </si>
  <si>
    <t>Average Age Not Qualified</t>
  </si>
  <si>
    <t>Row Labels</t>
  </si>
  <si>
    <t>Grand Total</t>
  </si>
  <si>
    <t>Count of Applicant_ID</t>
  </si>
  <si>
    <t xml:space="preserve">Training </t>
  </si>
  <si>
    <t xml:space="preserve">No </t>
  </si>
  <si>
    <t>Qualification</t>
  </si>
  <si>
    <t>Correlation Between Written Test Score and Qualification Rate:-</t>
  </si>
  <si>
    <t>Positive But Not Good Correlation</t>
  </si>
  <si>
    <t>Correlation Between Age and Qualification Rate:-</t>
  </si>
  <si>
    <t>Positive Correlation(Low Impact)</t>
  </si>
  <si>
    <t>Race_Other</t>
  </si>
  <si>
    <t>Race_White</t>
  </si>
  <si>
    <t>Reaction_fast</t>
  </si>
  <si>
    <t>Reaction_Slow</t>
  </si>
  <si>
    <t>Training_Advanced</t>
  </si>
  <si>
    <t>Training_Basic</t>
  </si>
  <si>
    <t>gender_raw</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</si>
  <si>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</si>
  <si>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</si>
  <si>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</si>
  <si>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</si>
  <si>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</si>
  <si>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</si>
  <si>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</si>
  <si>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</si>
  <si>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</si>
  <si>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</si>
  <si>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</si>
  <si>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</si>
  <si>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</si>
  <si>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</si>
  <si>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</si>
  <si>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</si>
  <si>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</si>
  <si>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</si>
  <si>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</si>
  <si>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</si>
  <si>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</si>
  <si>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</si>
  <si>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</si>
  <si>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</si>
  <si>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t>
  </si>
  <si>
    <t>Predicted Value</t>
  </si>
  <si>
    <t>Probability_of_Pass</t>
  </si>
  <si>
    <t>Likelihood</t>
  </si>
  <si>
    <t>log_of_likelihood</t>
  </si>
  <si>
    <t>Cut_Off_for_pass</t>
  </si>
  <si>
    <t>Predicted Pass</t>
  </si>
  <si>
    <t>Predicted Fail</t>
  </si>
  <si>
    <t>Actual Pass</t>
  </si>
  <si>
    <t>Actual Fail</t>
  </si>
  <si>
    <t>True Positive</t>
  </si>
  <si>
    <t>True Negative</t>
  </si>
  <si>
    <t>False Positive</t>
  </si>
  <si>
    <t>False Negative</t>
  </si>
  <si>
    <t>Cutoff</t>
  </si>
  <si>
    <t>Column Labels</t>
  </si>
  <si>
    <t>Accuracy</t>
  </si>
  <si>
    <t>False Positive(Type 1 Error)</t>
  </si>
  <si>
    <t>False Negative(Type 2 Error)</t>
  </si>
  <si>
    <t>Confusion Matrix</t>
  </si>
  <si>
    <t>Precision</t>
  </si>
  <si>
    <t>Recall</t>
  </si>
  <si>
    <t>Total Participants</t>
  </si>
  <si>
    <t>F1 Score</t>
  </si>
  <si>
    <t xml:space="preserve">At 60-88%  Cutoff we could observe that at 73% accuracy the false positive is very low which is the main goal of this business problem. </t>
  </si>
  <si>
    <t>As We cannot afford to give license to people who we predicted as pass but in reality they failed the exam.</t>
  </si>
  <si>
    <t>Cutoff:-0.60-0.88</t>
  </si>
  <si>
    <t>Predictor</t>
  </si>
  <si>
    <t>Coefficient</t>
  </si>
  <si>
    <t>P-Value</t>
  </si>
  <si>
    <t>Impact</t>
  </si>
  <si>
    <t>Strong Negative</t>
  </si>
  <si>
    <t>Positive but not significant</t>
  </si>
  <si>
    <t>Strong Positive</t>
  </si>
  <si>
    <t>Negative but not significant</t>
  </si>
  <si>
    <t>Predictor Table</t>
  </si>
  <si>
    <t>Positive borderline significant</t>
  </si>
  <si>
    <t>After Filtering By P Value We got Training Advanced and Training Basic are most important decision making Predictors and negative coefficient for intercept shows without training or skills the base chance of passing is low.</t>
  </si>
  <si>
    <r>
      <t xml:space="preserve">The strongest drivers of passing are </t>
    </r>
    <r>
      <rPr>
        <b/>
        <sz val="11"/>
        <color theme="1"/>
        <rFont val="Calibri"/>
        <family val="2"/>
        <scheme val="minor"/>
      </rPr>
      <t>Advanced Training (coef 0.45)</t>
    </r>
    <r>
      <rPr>
        <sz val="11"/>
        <color theme="1"/>
        <rFont val="Calibri"/>
        <family val="2"/>
        <scheme val="minor"/>
      </rPr>
      <t xml:space="preserve"> and </t>
    </r>
    <r>
      <rPr>
        <b/>
        <sz val="11"/>
        <color theme="1"/>
        <rFont val="Calibri"/>
        <family val="2"/>
        <scheme val="minor"/>
      </rPr>
      <t>Basic Training (coef 0.31)</t>
    </r>
    <r>
      <rPr>
        <sz val="11"/>
        <color theme="1"/>
        <rFont val="Calibri"/>
        <family val="2"/>
        <scheme val="minor"/>
      </rPr>
      <t xml:space="preserve">, followed by skill-based factors like </t>
    </r>
    <r>
      <rPr>
        <b/>
        <sz val="11"/>
        <color theme="1"/>
        <rFont val="Calibri"/>
        <family val="2"/>
        <scheme val="minor"/>
      </rPr>
      <t>Signals, Road Signs, and Mirror Usage</t>
    </r>
    <r>
      <rPr>
        <sz val="11"/>
        <color theme="1"/>
        <rFont val="Calibri"/>
        <family val="2"/>
        <scheme val="minor"/>
      </rPr>
      <t>. Demographics such as age and gender show no significant effect</t>
    </r>
  </si>
  <si>
    <t>Cut_Off_for_pass(60%-88%)</t>
  </si>
  <si>
    <t>Cut_Off_For_Pass(50%)</t>
  </si>
  <si>
    <t>Overall_Pass_Rate</t>
  </si>
  <si>
    <t>Pass_Rate_Male</t>
  </si>
  <si>
    <t>Pass_Rate_Female</t>
  </si>
  <si>
    <t>Pass_Rate_By_Gender</t>
  </si>
  <si>
    <t>Pass_Rate_By_AgeGroup</t>
  </si>
  <si>
    <t>Pass_Rate_Young_Adult</t>
  </si>
  <si>
    <t>Pass_Rate_Middle_Age</t>
  </si>
  <si>
    <t>Pass_Rate_Teenager</t>
  </si>
  <si>
    <t>Pass_Rate_By_TrainingType</t>
  </si>
  <si>
    <t>Pass_Rate_By_Advanced</t>
  </si>
  <si>
    <t>Pass_Rate_By_Basic</t>
  </si>
  <si>
    <t>Pass_Rate_By_None</t>
  </si>
  <si>
    <t>Pass</t>
  </si>
  <si>
    <t>Fail</t>
  </si>
  <si>
    <t>Expected Values</t>
  </si>
  <si>
    <t>Actual Values</t>
  </si>
  <si>
    <t>Male_Pass</t>
  </si>
  <si>
    <t>Male_Fail</t>
  </si>
  <si>
    <t>Female_Pass</t>
  </si>
  <si>
    <t>Female_Fail</t>
  </si>
  <si>
    <t>Degree_Of_Freedom</t>
  </si>
  <si>
    <r>
      <t xml:space="preserve">This means there is </t>
    </r>
    <r>
      <rPr>
        <b/>
        <sz val="11"/>
        <color theme="1"/>
        <rFont val="Calibri"/>
        <family val="2"/>
        <scheme val="minor"/>
      </rPr>
      <t>no significant relationship between gender and pass/fail outcome</t>
    </r>
    <r>
      <rPr>
        <sz val="11"/>
        <color theme="1"/>
        <rFont val="Calibri"/>
        <family val="2"/>
        <scheme val="minor"/>
      </rPr>
      <t>.</t>
    </r>
  </si>
  <si>
    <t>Chi Square Statistic</t>
  </si>
  <si>
    <t xml:space="preserve"> CHISQDIST.RT(Right_Tail_Probability)</t>
  </si>
  <si>
    <t>CHISQDIST(Left_Tail_Probability)</t>
  </si>
  <si>
    <t>ChiSquare Contributions(Gender &amp; Pass_Fail)</t>
  </si>
  <si>
    <t>ChiSquare Contributions(Training_Type &amp; Pass_Fail)</t>
  </si>
  <si>
    <t>Advanced_Pass</t>
  </si>
  <si>
    <t>Advanced_Fail</t>
  </si>
  <si>
    <t>Basic_Pass</t>
  </si>
  <si>
    <t>Basic_Fail</t>
  </si>
  <si>
    <t>None_Pass</t>
  </si>
  <si>
    <t>None_Fail</t>
  </si>
  <si>
    <r>
      <t xml:space="preserve">This means there is </t>
    </r>
    <r>
      <rPr>
        <b/>
        <sz val="11"/>
        <color theme="1"/>
        <rFont val="Calibri"/>
        <family val="2"/>
        <scheme val="minor"/>
      </rPr>
      <t xml:space="preserve"> strong and statistically significant relationship between Training_Type and pass/fail outcome</t>
    </r>
    <r>
      <rPr>
        <sz val="11"/>
        <color theme="1"/>
        <rFont val="Calibri"/>
        <family val="2"/>
        <scheme val="minor"/>
      </rPr>
      <t>.</t>
    </r>
  </si>
  <si>
    <t>Ages_Pass</t>
  </si>
  <si>
    <t>Ages_Fail</t>
  </si>
  <si>
    <t>t-test (comparing mean ages of Pass vs Fail groups)</t>
  </si>
  <si>
    <t>Mean age of Pass</t>
  </si>
  <si>
    <t>Mean age of Fail</t>
  </si>
  <si>
    <t>Mean age of Pass&gt; Mean age of Fail</t>
  </si>
  <si>
    <t>The t-test shows that age significantly influences the outcome (p = 0.005). On average, candidates who passed the road test were older (28.7 years) compared to those who failed (26.3 years). This suggests maturity/experience may improve success rates.</t>
  </si>
  <si>
    <t>Correlation Between Age and Pass_Fail</t>
  </si>
  <si>
    <t>Positive Correlation</t>
  </si>
  <si>
    <t>Statistically Significant</t>
  </si>
  <si>
    <t>Pass_Rate_By_Race</t>
  </si>
  <si>
    <t>Pass_Rate_By_Black</t>
  </si>
  <si>
    <t>Pass_Rate_By_White</t>
  </si>
  <si>
    <t>Pass_Rate_By_Other</t>
  </si>
  <si>
    <t>Sum of Qualification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</si>
</sst>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1"/>
      <color theme="1"/>
      <name val="Calibri"/>
      <family val="2"/>
      <scheme val="minor"/>
    </font>
    <font>
      <sz val="11"/>
      <color theme="1"/>
      <name val="Calibri"/>
      <family val="2"/>
      <scheme val="minor"/>
    </font>
    <font>
      <i/>
      <sz val="11"/>
      <color theme="1"/>
      <name val="Calibri"/>
      <family val="2"/>
      <scheme val="minor"/>
    </font>
    <font>
      <b/>
      <sz val="11"/>
      <color theme="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00B050"/>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medium">
        <color indexed="64"/>
      </bottom>
      <diagonal/>
    </border>
    <border>
      <left/>
      <right/>
      <top style="medium">
        <color indexed="64"/>
      </top>
      <bottom style="thin">
        <color indexed="64"/>
      </bottom>
      <diagonal/>
    </border>
    <border>
      <left style="thin">
        <color auto="1"/>
      </left>
      <right style="thin">
        <color auto="1"/>
      </right>
      <top/>
      <bottom style="thin">
        <color auto="1"/>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39">
    <xf numFmtId="0" fontId="0" fillId="0" borderId="0" xfId="0"/>
    <xf numFmtId="10" fontId="0" fillId="0" borderId="0" xfId="1" applyNumberFormat="1" applyFont="1"/>
    <xf numFmtId="0" fontId="1" fillId="2" borderId="1" xfId="0" applyFont="1" applyFill="1" applyBorder="1"/>
    <xf numFmtId="0" fontId="0" fillId="0" borderId="1" xfId="0" applyBorder="1"/>
    <xf numFmtId="10" fontId="0" fillId="0" borderId="1" xfId="1" applyNumberFormat="1" applyFont="1" applyBorder="1"/>
    <xf numFmtId="2" fontId="0" fillId="0" borderId="1" xfId="0" applyNumberFormat="1" applyBorder="1"/>
    <xf numFmtId="0" fontId="1" fillId="0" borderId="1" xfId="0"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xf numFmtId="0" fontId="1" fillId="0" borderId="0" xfId="0" applyFont="1" applyAlignment="1">
      <alignment horizontal="center" vertical="top"/>
    </xf>
    <xf numFmtId="0" fontId="1" fillId="2" borderId="0" xfId="0" applyFont="1" applyFill="1"/>
    <xf numFmtId="0" fontId="0" fillId="0" borderId="2" xfId="0" applyBorder="1"/>
    <xf numFmtId="0" fontId="3" fillId="0" borderId="3" xfId="0" applyFont="1" applyBorder="1" applyAlignment="1">
      <alignment horizontal="center"/>
    </xf>
    <xf numFmtId="0" fontId="3" fillId="0" borderId="3" xfId="0" applyFont="1" applyBorder="1" applyAlignment="1">
      <alignment horizontal="centerContinuous"/>
    </xf>
    <xf numFmtId="2" fontId="0" fillId="0" borderId="0" xfId="0" applyNumberFormat="1"/>
    <xf numFmtId="2" fontId="0" fillId="0" borderId="2" xfId="0" applyNumberFormat="1" applyBorder="1"/>
    <xf numFmtId="9" fontId="0" fillId="0" borderId="1" xfId="1" applyFont="1" applyBorder="1"/>
    <xf numFmtId="0" fontId="1" fillId="3" borderId="1" xfId="0" applyFont="1" applyFill="1" applyBorder="1"/>
    <xf numFmtId="0" fontId="1" fillId="0" borderId="4" xfId="0" applyFont="1" applyBorder="1" applyAlignment="1">
      <alignment horizontal="center" vertical="top"/>
    </xf>
    <xf numFmtId="0" fontId="0" fillId="5" borderId="5" xfId="0" applyFill="1" applyBorder="1"/>
    <xf numFmtId="0" fontId="0" fillId="6" borderId="5" xfId="0" applyFill="1" applyBorder="1"/>
    <xf numFmtId="1" fontId="0" fillId="0" borderId="0" xfId="0" applyNumberFormat="1"/>
    <xf numFmtId="0" fontId="0" fillId="6" borderId="8" xfId="0" applyFill="1" applyBorder="1"/>
    <xf numFmtId="0" fontId="4" fillId="4" borderId="1" xfId="0" applyFont="1" applyFill="1" applyBorder="1" applyAlignment="1">
      <alignment horizontal="center" vertical="top"/>
    </xf>
    <xf numFmtId="0" fontId="0" fillId="5" borderId="6" xfId="0" applyFill="1" applyBorder="1"/>
    <xf numFmtId="2" fontId="0" fillId="5" borderId="6" xfId="0" applyNumberFormat="1" applyFill="1" applyBorder="1"/>
    <xf numFmtId="1" fontId="0" fillId="5" borderId="7" xfId="0" applyNumberFormat="1" applyFill="1" applyBorder="1"/>
    <xf numFmtId="0" fontId="4" fillId="4" borderId="9" xfId="0" applyFont="1" applyFill="1" applyBorder="1" applyAlignment="1">
      <alignment horizontal="center" vertical="top"/>
    </xf>
    <xf numFmtId="2" fontId="1" fillId="0" borderId="1" xfId="0" applyNumberFormat="1" applyFont="1" applyBorder="1"/>
    <xf numFmtId="0" fontId="1" fillId="7" borderId="0" xfId="0" applyFont="1" applyFill="1"/>
    <xf numFmtId="10" fontId="0" fillId="0" borderId="0" xfId="0" applyNumberFormat="1"/>
    <xf numFmtId="10" fontId="0" fillId="7" borderId="0" xfId="0" applyNumberFormat="1" applyFill="1"/>
    <xf numFmtId="10" fontId="1" fillId="7" borderId="0" xfId="0" applyNumberFormat="1" applyFont="1" applyFill="1"/>
    <xf numFmtId="0" fontId="0" fillId="0" borderId="1"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1" fillId="2" borderId="1" xfId="0" applyFont="1" applyFill="1" applyBorder="1" applyAlignment="1">
      <alignment horizontal="center"/>
    </xf>
  </cellXfs>
  <cellStyles count="2">
    <cellStyle name="Normal" xfId="0" builtinId="0"/>
    <cellStyle name="Percent" xfId="1" builtinId="5"/>
  </cellStyles>
  <dxfs count="28">
    <dxf>
      <font>
        <b val="0"/>
        <i val="0"/>
        <strike val="0"/>
        <condense val="0"/>
        <extend val="0"/>
        <outline val="0"/>
        <shadow val="0"/>
        <u val="none"/>
        <vertAlign val="baseline"/>
        <sz val="11"/>
        <color theme="1"/>
        <name val="Calibri"/>
        <family val="2"/>
        <scheme val="minor"/>
      </font>
      <numFmt numFmtId="14" formatCode="0.00%"/>
    </dxf>
    <dxf>
      <font>
        <b/>
      </font>
    </dxf>
    <dxf>
      <fill>
        <patternFill patternType="solid">
          <bgColor rgb="FF00B050"/>
        </patternFill>
      </fill>
    </dxf>
    <dxf>
      <font>
        <b/>
      </font>
    </dxf>
    <dxf>
      <fill>
        <patternFill patternType="solid">
          <bgColor rgb="FF00B050"/>
        </patternFill>
      </fill>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1" defaultTableStyle="TableStyleMedium9" defaultPivotStyle="PivotStyleLight16">
    <tableStyle name="Invisible" pivot="0" table="0" count="0" xr9:uid="{365DD6DC-3C4E-4FA1-82EC-26EBF145763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Predictors vs Coefficients after filtered by P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'Model Impact'!$B$2</c:f>
              <c:strCache>
                <c:ptCount val="1"/>
                <c:pt idx="0">
                  <c:v>Coefficient</c:v>
                </c:pt>
              </c:strCache>
            </c:strRef>
          </c:tx>
          <c:spPr>
            <a:solidFill>
              <a:schemeClr val="accent1"/>
            </a:solidFill>
            <a:ln>
              <a:noFill/>
            </a:ln>
            <a:effectLst/>
          </c:spPr>
          <c:invertIfNegative val="0"/>
          <c:cat>
            <c:strRef>
              <c:f>'Model Impact'!$A$3:$A$14</c:f>
              <c:strCache>
                <c:ptCount val="12"/>
                <c:pt idx="0">
                  <c:v>Intercept</c:v>
                </c:pt>
                <c:pt idx="1">
                  <c:v>Gender</c:v>
                </c:pt>
                <c:pt idx="2">
                  <c:v>Age</c:v>
                </c:pt>
                <c:pt idx="3">
                  <c:v>Training_Advanced</c:v>
                </c:pt>
                <c:pt idx="4">
                  <c:v>Training_Basic</c:v>
                </c:pt>
                <c:pt idx="5">
                  <c:v>Theory_Test</c:v>
                </c:pt>
                <c:pt idx="6">
                  <c:v>Reaction_fast</c:v>
                </c:pt>
                <c:pt idx="7">
                  <c:v>Reaction_Slow</c:v>
                </c:pt>
                <c:pt idx="8">
                  <c:v>Signals</c:v>
                </c:pt>
                <c:pt idx="9">
                  <c:v>Speed_Control</c:v>
                </c:pt>
                <c:pt idx="10">
                  <c:v>Road_Signs</c:v>
                </c:pt>
                <c:pt idx="11">
                  <c:v>Mirror_Usage</c:v>
                </c:pt>
              </c:strCache>
            </c:strRef>
          </c:cat>
          <c:val>
            <c:numRef>
              <c:f>'Model Impact'!$B$3:$B$14</c:f>
              <c:numCache>
                <c:formatCode>General</c:formatCode>
                <c:ptCount val="12"/>
                <c:pt idx="0">
                  <c:v>-0.60200176247269532</c:v>
                </c:pt>
                <c:pt idx="1">
                  <c:v>3.2983149833227879E-2</c:v>
                </c:pt>
                <c:pt idx="2">
                  <c:v>9.9002726084446721E-4</c:v>
                </c:pt>
                <c:pt idx="3">
                  <c:v>0.44838399625110953</c:v>
                </c:pt>
                <c:pt idx="4">
                  <c:v>0.30977545416511809</c:v>
                </c:pt>
                <c:pt idx="5">
                  <c:v>-8.9403978573951892E-4</c:v>
                </c:pt>
                <c:pt idx="6">
                  <c:v>5.3809998042146166E-2</c:v>
                </c:pt>
                <c:pt idx="7">
                  <c:v>7.2481097044234475E-3</c:v>
                </c:pt>
                <c:pt idx="8">
                  <c:v>2.9728703308573266E-3</c:v>
                </c:pt>
                <c:pt idx="9">
                  <c:v>1.5833752436522611E-3</c:v>
                </c:pt>
                <c:pt idx="10">
                  <c:v>3.5417030052849268E-3</c:v>
                </c:pt>
                <c:pt idx="11">
                  <c:v>3.1741180974991863E-3</c:v>
                </c:pt>
              </c:numCache>
            </c:numRef>
          </c:val>
          <c:extLst>
            <c:ext xmlns:c16="http://schemas.microsoft.com/office/drawing/2014/chart" uri="{C3380CC4-5D6E-409C-BE32-E72D297353CC}">
              <c16:uniqueId val="{00000000-C264-4B5F-AD9E-156E63277623}"/>
            </c:ext>
          </c:extLst>
        </c:ser>
        <c:dLbls>
          <c:showLegendKey val="0"/>
          <c:showVal val="0"/>
          <c:showCatName val="0"/>
          <c:showSerName val="0"/>
          <c:showPercent val="0"/>
          <c:showBubbleSize val="0"/>
        </c:dLbls>
        <c:gapWidth val="182"/>
        <c:axId val="916200448"/>
        <c:axId val="916194688"/>
      </c:barChart>
      <c:catAx>
        <c:axId val="916200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194688"/>
        <c:crosses val="autoZero"/>
        <c:auto val="1"/>
        <c:lblAlgn val="ctr"/>
        <c:lblOffset val="100"/>
        <c:noMultiLvlLbl val="0"/>
      </c:catAx>
      <c:valAx>
        <c:axId val="916194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200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Drivers_License_Data_with_Age.xlsx]EDA!PivotTable4</c:name>
    <c:fmtId val="0"/>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Age_Group By Count Of People</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EDA!$G$11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EDA!$F$12:$F$15</c:f>
              <c:strCache>
                <c:ptCount val="3"/>
                <c:pt idx="0">
                  <c:v>Middle Age</c:v>
                </c:pt>
                <c:pt idx="1">
                  <c:v>Teenager</c:v>
                </c:pt>
                <c:pt idx="2">
                  <c:v>Young Adult</c:v>
                </c:pt>
              </c:strCache>
            </c:strRef>
          </c:cat>
          <c:val>
            <c:numRef>
              <c:f>EDA!$G$12:$G$15</c:f>
              <c:numCache>
                <c:formatCode>General</c:formatCode>
                <c:ptCount val="3"/>
                <c:pt idx="0">
                  <c:v>147</c:v>
                </c:pt>
                <c:pt idx="1">
                  <c:v>112</c:v>
                </c:pt>
                <c:pt idx="2">
                  <c:v>241</c:v>
                </c:pt>
              </c:numCache>
            </c:numRef>
          </c:val>
          <c:extLst>
            <c:ext xmlns:c16="http://schemas.microsoft.com/office/drawing/2014/chart" uri="{C3380CC4-5D6E-409C-BE32-E72D297353CC}">
              <c16:uniqueId val="{00000000-DB31-4AC0-BD25-6CCD3167C977}"/>
            </c:ext>
          </c:extLst>
        </c:ser>
        <c:dLbls>
          <c:dLblPos val="outEnd"/>
          <c:showLegendKey val="0"/>
          <c:showVal val="1"/>
          <c:showCatName val="0"/>
          <c:showSerName val="0"/>
          <c:showPercent val="0"/>
          <c:showBubbleSize val="0"/>
        </c:dLbls>
        <c:gapWidth val="219"/>
        <c:overlap val="-27"/>
        <c:axId val="23066896"/>
        <c:axId val="23041936"/>
      </c:barChart>
      <c:catAx>
        <c:axId val="2306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3041936"/>
        <c:crosses val="autoZero"/>
        <c:auto val="1"/>
        <c:lblAlgn val="ctr"/>
        <c:lblOffset val="100"/>
        <c:noMultiLvlLbl val="0"/>
      </c:catAx>
      <c:valAx>
        <c:axId val="23041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306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Drivers_License_Data_with_Age.xlsx]EDA!PivotTable5</c:name>
    <c:fmtId val="2"/>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Race vs Count Of People</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EDA!$B$18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2E2-462E-9134-C72696BF9F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2E2-462E-9134-C72696BF9F0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2E2-462E-9134-C72696BF9F05}"/>
              </c:ext>
            </c:extLst>
          </c:dPt>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EDA!$A$19:$A$22</c:f>
              <c:strCache>
                <c:ptCount val="3"/>
                <c:pt idx="0">
                  <c:v>Black</c:v>
                </c:pt>
                <c:pt idx="1">
                  <c:v>Other</c:v>
                </c:pt>
                <c:pt idx="2">
                  <c:v>White</c:v>
                </c:pt>
              </c:strCache>
            </c:strRef>
          </c:cat>
          <c:val>
            <c:numRef>
              <c:f>EDA!$B$19:$B$22</c:f>
              <c:numCache>
                <c:formatCode>General</c:formatCode>
                <c:ptCount val="3"/>
                <c:pt idx="0">
                  <c:v>164</c:v>
                </c:pt>
                <c:pt idx="1">
                  <c:v>171</c:v>
                </c:pt>
                <c:pt idx="2">
                  <c:v>165</c:v>
                </c:pt>
              </c:numCache>
            </c:numRef>
          </c:val>
          <c:extLst>
            <c:ext xmlns:c16="http://schemas.microsoft.com/office/drawing/2014/chart" uri="{C3380CC4-5D6E-409C-BE32-E72D297353CC}">
              <c16:uniqueId val="{00000000-BAEB-471E-B154-B8EBC66A0A6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333375</xdr:colOff>
      <xdr:row>0</xdr:row>
      <xdr:rowOff>147637</xdr:rowOff>
    </xdr:from>
    <xdr:to>
      <xdr:col>13</xdr:col>
      <xdr:colOff>28575</xdr:colOff>
      <xdr:row>25</xdr:row>
      <xdr:rowOff>33337</xdr:rowOff>
    </xdr:to>
    <xdr:graphicFrame macro="">
      <xdr:nvGraphicFramePr>
        <xdr:cNvPr id="2" name="Chart 1">
          <a:extLst>
            <a:ext uri="{FF2B5EF4-FFF2-40B4-BE49-F238E27FC236}">
              <a16:creationId xmlns:a16="http://schemas.microsoft.com/office/drawing/2014/main" id="{39197412-150B-A79E-09A7-2EEE891786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1754981</xdr:colOff>
      <xdr:row>17</xdr:row>
      <xdr:rowOff>90488</xdr:rowOff>
    </xdr:from>
    <xdr:to>
      <xdr:col>7</xdr:col>
      <xdr:colOff>1062632</xdr:colOff>
      <xdr:row>30</xdr:row>
      <xdr:rowOff>0</xdr:rowOff>
    </xdr:to>
    <xdr:graphicFrame macro="">
      <xdr:nvGraphicFramePr>
        <xdr:cNvPr id="2" name="Chart 1">
          <a:extLst>
            <a:ext uri="{FF2B5EF4-FFF2-40B4-BE49-F238E27FC236}">
              <a16:creationId xmlns:a16="http://schemas.microsoft.com/office/drawing/2014/main" id="{F0CB8F1E-F92E-7E83-EF21-4B2345C344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729259</xdr:colOff>
      <xdr:row>17</xdr:row>
      <xdr:rowOff>43457</xdr:rowOff>
    </xdr:from>
    <xdr:to>
      <xdr:col>4</xdr:col>
      <xdr:colOff>1205508</xdr:colOff>
      <xdr:row>30</xdr:row>
      <xdr:rowOff>155971</xdr:rowOff>
    </xdr:to>
    <xdr:graphicFrame macro="">
      <xdr:nvGraphicFramePr>
        <xdr:cNvPr id="4" name="Chart 3">
          <a:extLst>
            <a:ext uri="{FF2B5EF4-FFF2-40B4-BE49-F238E27FC236}">
              <a16:creationId xmlns:a16="http://schemas.microsoft.com/office/drawing/2014/main" id="{0E83940A-7762-9858-A78D-4461D06BA4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DAN MUKHERJEE" refreshedDate="45871.997899074071" createdVersion="8" refreshedVersion="8" minRefreshableVersion="3" recordCount="500" xr:uid="{DD14E380-BCA0-46EF-89B5-2762BDABC2F5}">
  <cacheSource type="worksheet">
    <worksheetSource ref="A1:S501" sheet="Main Data"/>
  </cacheSource>
  <cacheFields count="18">
    <cacheField name="Applicant_ID" numFmtId="0">
      <sharedItems/>
    </cacheField>
    <cacheField name="Gender" numFmtId="0">
      <sharedItems count="2">
        <s v="Male"/>
        <s v="Female"/>
      </sharedItems>
    </cacheField>
    <cacheField name="Age" numFmtId="0">
      <sharedItems containsSemiMixedTypes="0" containsString="0" containsNumber="1" containsInteger="1" minValue="16" maxValue="50"/>
    </cacheField>
    <cacheField name="Age_Group" numFmtId="0">
      <sharedItems/>
    </cacheField>
    <cacheField name="Race" numFmtId="0">
      <sharedItems/>
    </cacheField>
    <cacheField name="Training" numFmtId="0">
      <sharedItems/>
    </cacheField>
    <cacheField name="Signals" numFmtId="0">
      <sharedItems containsSemiMixedTypes="0" containsString="0" containsNumber="1" minValue="0.77" maxValue="95.61"/>
    </cacheField>
    <cacheField name="Yield" numFmtId="0">
      <sharedItems containsSemiMixedTypes="0" containsString="0" containsNumber="1" minValue="0" maxValue="94.41"/>
    </cacheField>
    <cacheField name="Speed_Control" numFmtId="0">
      <sharedItems containsSemiMixedTypes="0" containsString="0" containsNumber="1" minValue="0" maxValue="89.43"/>
    </cacheField>
    <cacheField name="Night_Drive" numFmtId="0">
      <sharedItems containsSemiMixedTypes="0" containsString="0" containsNumber="1" minValue="1.74" maxValue="89.93"/>
    </cacheField>
    <cacheField name="Road_Signs" numFmtId="0">
      <sharedItems containsSemiMixedTypes="0" containsString="0" containsNumber="1" minValue="0" maxValue="88.87"/>
    </cacheField>
    <cacheField name="Steer_Control" numFmtId="0">
      <sharedItems containsSemiMixedTypes="0" containsString="0" containsNumber="1" minValue="0" maxValue="89.24"/>
    </cacheField>
    <cacheField name="Mirror_Usage" numFmtId="0">
      <sharedItems containsSemiMixedTypes="0" containsString="0" containsNumber="1" minValue="0" maxValue="90.77"/>
    </cacheField>
    <cacheField name="Confidence" numFmtId="0">
      <sharedItems containsSemiMixedTypes="0" containsString="0" containsNumber="1" minValue="5.12" maxValue="90.28"/>
    </cacheField>
    <cacheField name="Parking" numFmtId="0">
      <sharedItems containsSemiMixedTypes="0" containsString="0" containsNumber="1" minValue="0" maxValue="88.36"/>
    </cacheField>
    <cacheField name="Theory_Test" numFmtId="0">
      <sharedItems containsSemiMixedTypes="0" containsString="0" containsNumber="1" minValue="40.1" maxValue="99.75"/>
    </cacheField>
    <cacheField name="Reactions" numFmtId="0">
      <sharedItems/>
    </cacheField>
    <cacheField name="Is_Qualified"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DAN MUKHERJEE" refreshedDate="45874.975735300926" createdVersion="8" refreshedVersion="8" minRefreshableVersion="3" recordCount="500" xr:uid="{BC7BDC7E-0E05-4B96-A576-5DE4D13D7D09}">
  <cacheSource type="worksheet">
    <worksheetSource ref="A1:K501" sheet="Main Data"/>
  </cacheSource>
  <cacheFields count="19">
    <cacheField name="Applicant_ID" numFmtId="0">
      <sharedItems/>
    </cacheField>
    <cacheField name="Gender" numFmtId="0">
      <sharedItems count="2">
        <s v="Male"/>
        <s v="Female"/>
      </sharedItems>
    </cacheField>
    <cacheField name="Age" numFmtId="0">
      <sharedItems containsSemiMixedTypes="0" containsString="0" containsNumber="1" containsInteger="1" minValue="16" maxValue="50"/>
    </cacheField>
    <cacheField name="Age_Group" numFmtId="0">
      <sharedItems count="3">
        <s v="Young Adult"/>
        <s v="Middle Age"/>
        <s v="Teenager"/>
      </sharedItems>
    </cacheField>
    <cacheField name="Race" numFmtId="0">
      <sharedItems count="3">
        <s v="Other"/>
        <s v="Black"/>
        <s v="White"/>
      </sharedItems>
    </cacheField>
    <cacheField name="Training" numFmtId="0">
      <sharedItems/>
    </cacheField>
    <cacheField name="Signals" numFmtId="0">
      <sharedItems containsSemiMixedTypes="0" containsString="0" containsNumber="1" minValue="0.77" maxValue="95.61"/>
    </cacheField>
    <cacheField name="Yield" numFmtId="0">
      <sharedItems containsSemiMixedTypes="0" containsString="0" containsNumber="1" minValue="0" maxValue="94.41"/>
    </cacheField>
    <cacheField name="Speed_Control" numFmtId="0">
      <sharedItems containsSemiMixedTypes="0" containsString="0" containsNumber="1" minValue="0" maxValue="89.43"/>
    </cacheField>
    <cacheField name="Night_Drive" numFmtId="0">
      <sharedItems containsSemiMixedTypes="0" containsString="0" containsNumber="1" minValue="1.74" maxValue="89.93"/>
    </cacheField>
    <cacheField name="Road_Signs" numFmtId="0">
      <sharedItems containsSemiMixedTypes="0" containsString="0" containsNumber="1" minValue="0" maxValue="88.87"/>
    </cacheField>
    <cacheField name="Steer_Control" numFmtId="0">
      <sharedItems containsSemiMixedTypes="0" containsString="0" containsNumber="1" minValue="0" maxValue="89.24"/>
    </cacheField>
    <cacheField name="Mirror_Usage" numFmtId="0">
      <sharedItems containsSemiMixedTypes="0" containsString="0" containsNumber="1" minValue="0" maxValue="90.77"/>
    </cacheField>
    <cacheField name="Confidence" numFmtId="0">
      <sharedItems containsSemiMixedTypes="0" containsString="0" containsNumber="1" minValue="5.12" maxValue="90.28"/>
    </cacheField>
    <cacheField name="Parking" numFmtId="0">
      <sharedItems containsSemiMixedTypes="0" containsString="0" containsNumber="1" minValue="0" maxValue="88.36"/>
    </cacheField>
    <cacheField name="Theory_Test" numFmtId="0">
      <sharedItems containsSemiMixedTypes="0" containsString="0" containsNumber="1" minValue="40.1" maxValue="99.75"/>
    </cacheField>
    <cacheField name="Reactions" numFmtId="0">
      <sharedItems/>
    </cacheField>
    <cacheField name="Is_Qualified" numFmtId="0">
      <sharedItems/>
    </cacheField>
    <cacheField name="Qualification"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DAN MUKHERJEE" refreshedDate="45894.891631712962" createdVersion="8" refreshedVersion="8" minRefreshableVersion="3" recordCount="500" xr:uid="{D3FA24E8-A7D3-443D-B70F-82D56A1A45A9}">
  <cacheSource type="worksheet">
    <worksheetSource ref="A1:AE501" sheet="Main Data"/>
  </cacheSource>
  <cacheFields count="31">
    <cacheField name="Theory_Test" numFmtId="0">
      <sharedItems containsSemiMixedTypes="0" containsString="0" containsNumber="1" minValue="40.1" maxValue="99.75"/>
    </cacheField>
    <cacheField name="Reaction_fast" numFmtId="0">
      <sharedItems containsSemiMixedTypes="0" containsString="0" containsNumber="1" containsInteger="1" minValue="0" maxValue="1"/>
    </cacheField>
    <cacheField name="Reaction_Slow" numFmtId="0">
      <sharedItems containsSemiMixedTypes="0" containsString="0" containsNumber="1" containsInteger="1" minValue="0" maxValue="1"/>
    </cacheField>
    <cacheField name="Gender" numFmtId="0">
      <sharedItems containsSemiMixedTypes="0" containsString="0" containsNumber="1" containsInteger="1" minValue="0" maxValue="1"/>
    </cacheField>
    <cacheField name="Age" numFmtId="0">
      <sharedItems containsSemiMixedTypes="0" containsString="0" containsNumber="1" containsInteger="1" minValue="16" maxValue="50"/>
    </cacheField>
    <cacheField name="Applicant_ID" numFmtId="0">
      <sharedItems/>
    </cacheField>
    <cacheField name="Age_Group" numFmtId="0">
      <sharedItems/>
    </cacheField>
    <cacheField name="Race" numFmtId="0">
      <sharedItems/>
    </cacheField>
    <cacheField name="Training" numFmtId="0">
      <sharedItems/>
    </cacheField>
    <cacheField name="Speed_Control" numFmtId="0">
      <sharedItems containsSemiMixedTypes="0" containsString="0" containsNumber="1" minValue="0" maxValue="89.43"/>
    </cacheField>
    <cacheField name="Reactions" numFmtId="0">
      <sharedItems/>
    </cacheField>
    <cacheField name="Night_Drive" numFmtId="0">
      <sharedItems containsSemiMixedTypes="0" containsString="0" containsNumber="1" minValue="1.74" maxValue="89.93"/>
    </cacheField>
    <cacheField name="Steer_Control" numFmtId="0">
      <sharedItems containsSemiMixedTypes="0" containsString="0" containsNumber="1" minValue="0" maxValue="89.24"/>
    </cacheField>
    <cacheField name="Is_Qualified" numFmtId="0">
      <sharedItems/>
    </cacheField>
    <cacheField name="Yield" numFmtId="0">
      <sharedItems containsSemiMixedTypes="0" containsString="0" containsNumber="1" minValue="0" maxValue="94.41"/>
    </cacheField>
    <cacheField name="Race_Other" numFmtId="0">
      <sharedItems containsSemiMixedTypes="0" containsString="0" containsNumber="1" containsInteger="1" minValue="0" maxValue="1"/>
    </cacheField>
    <cacheField name="Confidence" numFmtId="0">
      <sharedItems containsSemiMixedTypes="0" containsString="0" containsNumber="1" minValue="5.12" maxValue="90.28"/>
    </cacheField>
    <cacheField name="Race_White" numFmtId="0">
      <sharedItems containsSemiMixedTypes="0" containsString="0" containsNumber="1" containsInteger="1" minValue="0" maxValue="1"/>
    </cacheField>
    <cacheField name="gender_raw" numFmtId="0">
      <sharedItems/>
    </cacheField>
    <cacheField name="Training_Advanced" numFmtId="2">
      <sharedItems containsSemiMixedTypes="0" containsString="0" containsNumber="1" containsInteger="1" minValue="0" maxValue="1"/>
    </cacheField>
    <cacheField name="Training_Basic" numFmtId="2">
      <sharedItems containsSemiMixedTypes="0" containsString="0" containsNumber="1" containsInteger="1" minValue="0" maxValue="1"/>
    </cacheField>
    <cacheField name="Signals" numFmtId="2">
      <sharedItems containsSemiMixedTypes="0" containsString="0" containsNumber="1" minValue="0.77" maxValue="95.61"/>
    </cacheField>
    <cacheField name="Road_Signs" numFmtId="2">
      <sharedItems containsSemiMixedTypes="0" containsString="0" containsNumber="1" minValue="0" maxValue="88.87"/>
    </cacheField>
    <cacheField name="Mirror_Usage" numFmtId="2">
      <sharedItems containsSemiMixedTypes="0" containsString="0" containsNumber="1" minValue="0" maxValue="90.77"/>
    </cacheField>
    <cacheField name="Parking" numFmtId="2">
      <sharedItems containsSemiMixedTypes="0" containsString="0" containsNumber="1" minValue="0" maxValue="88.36"/>
    </cacheField>
    <cacheField name="Qualification" numFmtId="2">
      <sharedItems containsSemiMixedTypes="0" containsString="0" containsNumber="1" containsInteger="1" minValue="0" maxValue="1" count="2">
        <n v="0"/>
        <n v="1"/>
      </sharedItems>
    </cacheField>
    <cacheField name="Predicted Value" numFmtId="2">
      <sharedItems containsSemiMixedTypes="0" containsString="0" containsNumber="1" minValue="0" maxValue="2.0074674701649928"/>
    </cacheField>
    <cacheField name="Probability_of_Pass" numFmtId="2">
      <sharedItems containsSemiMixedTypes="0" containsString="0" containsNumber="1" minValue="0.5" maxValue="0.8815788876645434"/>
    </cacheField>
    <cacheField name="Likelihood" numFmtId="2">
      <sharedItems containsSemiMixedTypes="0" containsString="0" containsNumber="1" minValue="0.1184211123354566" maxValue="0.8815788876645434"/>
    </cacheField>
    <cacheField name="log_of_likelihood" numFmtId="2">
      <sharedItems containsSemiMixedTypes="0" containsString="0" containsNumber="1" minValue="-0.926570863884976" maxValue="-5.4738818992039209E-2"/>
    </cacheField>
    <cacheField name="Cut_Off_for_pass" numFmtId="2">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DAN MUKHERJEE" refreshedDate="45914.980037731482" createdVersion="8" refreshedVersion="8" minRefreshableVersion="3" recordCount="500" xr:uid="{30C8FA71-4F17-421A-A8D3-070CCE6A104D}">
  <cacheSource type="worksheet">
    <worksheetSource ref="A1:AE501" sheet="Main BI"/>
  </cacheSource>
  <cacheFields count="31">
    <cacheField name="Applicant_ID" numFmtId="0">
      <sharedItems count="500">
        <s v="AID0001"/>
        <s v="AID0002"/>
        <s v="AID0003"/>
        <s v="AID0004"/>
        <s v="AID0005"/>
        <s v="AID0006"/>
        <s v="AID0007"/>
        <s v="AID0008"/>
        <s v="AID0009"/>
        <s v="AID0010"/>
        <s v="AID0011"/>
        <s v="AID0012"/>
        <s v="AID0013"/>
        <s v="AID0014"/>
        <s v="AID0015"/>
        <s v="AID0016"/>
        <s v="AID0017"/>
        <s v="AID0018"/>
        <s v="AID0019"/>
        <s v="AID0020"/>
        <s v="AID0021"/>
        <s v="AID0022"/>
        <s v="AID0023"/>
        <s v="AID0024"/>
        <s v="AID0025"/>
        <s v="AID0026"/>
        <s v="AID0027"/>
        <s v="AID0028"/>
        <s v="AID0029"/>
        <s v="AID0030"/>
        <s v="AID0031"/>
        <s v="AID0032"/>
        <s v="AID0033"/>
        <s v="AID0034"/>
        <s v="AID0035"/>
        <s v="AID0036"/>
        <s v="AID0037"/>
        <s v="AID0038"/>
        <s v="AID0039"/>
        <s v="AID0040"/>
        <s v="AID0041"/>
        <s v="AID0042"/>
        <s v="AID0043"/>
        <s v="AID0044"/>
        <s v="AID0045"/>
        <s v="AID0046"/>
        <s v="AID0047"/>
        <s v="AID0048"/>
        <s v="AID0049"/>
        <s v="AID0050"/>
        <s v="AID0051"/>
        <s v="AID0052"/>
        <s v="AID0053"/>
        <s v="AID0054"/>
        <s v="AID0055"/>
        <s v="AID0056"/>
        <s v="AID0057"/>
        <s v="AID0058"/>
        <s v="AID0059"/>
        <s v="AID0060"/>
        <s v="AID0061"/>
        <s v="AID0062"/>
        <s v="AID0063"/>
        <s v="AID0064"/>
        <s v="AID0065"/>
        <s v="AID0066"/>
        <s v="AID0067"/>
        <s v="AID0068"/>
        <s v="AID0069"/>
        <s v="AID0070"/>
        <s v="AID0071"/>
        <s v="AID0072"/>
        <s v="AID0073"/>
        <s v="AID0074"/>
        <s v="AID0075"/>
        <s v="AID0076"/>
        <s v="AID0077"/>
        <s v="AID0078"/>
        <s v="AID0079"/>
        <s v="AID0080"/>
        <s v="AID0081"/>
        <s v="AID0082"/>
        <s v="AID0083"/>
        <s v="AID0084"/>
        <s v="AID0085"/>
        <s v="AID0086"/>
        <s v="AID0087"/>
        <s v="AID0088"/>
        <s v="AID0089"/>
        <s v="AID0090"/>
        <s v="AID0091"/>
        <s v="AID0092"/>
        <s v="AID0093"/>
        <s v="AID0094"/>
        <s v="AID0095"/>
        <s v="AID0096"/>
        <s v="AID0097"/>
        <s v="AID0098"/>
        <s v="AID0099"/>
        <s v="AID0100"/>
        <s v="AID0101"/>
        <s v="AID0102"/>
        <s v="AID0103"/>
        <s v="AID0104"/>
        <s v="AID0105"/>
        <s v="AID0106"/>
        <s v="AID0107"/>
        <s v="AID0108"/>
        <s v="AID0109"/>
        <s v="AID0110"/>
        <s v="AID0111"/>
        <s v="AID0112"/>
        <s v="AID0113"/>
        <s v="AID0114"/>
        <s v="AID0115"/>
        <s v="AID0116"/>
        <s v="AID0117"/>
        <s v="AID0118"/>
        <s v="AID0119"/>
        <s v="AID0120"/>
        <s v="AID0121"/>
        <s v="AID0122"/>
        <s v="AID0123"/>
        <s v="AID0124"/>
        <s v="AID0125"/>
        <s v="AID0126"/>
        <s v="AID0127"/>
        <s v="AID0128"/>
        <s v="AID0129"/>
        <s v="AID0130"/>
        <s v="AID0131"/>
        <s v="AID0132"/>
        <s v="AID0133"/>
        <s v="AID0134"/>
        <s v="AID0135"/>
        <s v="AID0136"/>
        <s v="AID0137"/>
        <s v="AID0138"/>
        <s v="AID0139"/>
        <s v="AID0140"/>
        <s v="AID0141"/>
        <s v="AID0142"/>
        <s v="AID0143"/>
        <s v="AID0144"/>
        <s v="AID0145"/>
        <s v="AID0146"/>
        <s v="AID0147"/>
        <s v="AID0148"/>
        <s v="AID0149"/>
        <s v="AID0150"/>
        <s v="AID0151"/>
        <s v="AID0152"/>
        <s v="AID0153"/>
        <s v="AID0154"/>
        <s v="AID0155"/>
        <s v="AID0156"/>
        <s v="AID0157"/>
        <s v="AID0158"/>
        <s v="AID0159"/>
        <s v="AID0160"/>
        <s v="AID0161"/>
        <s v="AID0162"/>
        <s v="AID0163"/>
        <s v="AID0164"/>
        <s v="AID0165"/>
        <s v="AID0166"/>
        <s v="AID0167"/>
        <s v="AID0168"/>
        <s v="AID0169"/>
        <s v="AID0170"/>
        <s v="AID0171"/>
        <s v="AID0172"/>
        <s v="AID0173"/>
        <s v="AID0174"/>
        <s v="AID0175"/>
        <s v="AID0176"/>
        <s v="AID0177"/>
        <s v="AID0178"/>
        <s v="AID0179"/>
        <s v="AID0180"/>
        <s v="AID0181"/>
        <s v="AID0182"/>
        <s v="AID0183"/>
        <s v="AID0184"/>
        <s v="AID0185"/>
        <s v="AID0186"/>
        <s v="AID0187"/>
        <s v="AID0188"/>
        <s v="AID0189"/>
        <s v="AID0190"/>
        <s v="AID0191"/>
        <s v="AID0192"/>
        <s v="AID0193"/>
        <s v="AID0194"/>
        <s v="AID0195"/>
        <s v="AID0196"/>
        <s v="AID0197"/>
        <s v="AID0198"/>
        <s v="AID0199"/>
        <s v="AID0200"/>
        <s v="AID0201"/>
        <s v="AID0202"/>
        <s v="AID0203"/>
        <s v="AID0204"/>
        <s v="AID0205"/>
        <s v="AID0206"/>
        <s v="AID0207"/>
        <s v="AID0208"/>
        <s v="AID0209"/>
        <s v="AID0210"/>
        <s v="AID0211"/>
        <s v="AID0212"/>
        <s v="AID0213"/>
        <s v="AID0214"/>
        <s v="AID0215"/>
        <s v="AID0216"/>
        <s v="AID0217"/>
        <s v="AID0218"/>
        <s v="AID0219"/>
        <s v="AID0220"/>
        <s v="AID0221"/>
        <s v="AID0222"/>
        <s v="AID0223"/>
        <s v="AID0224"/>
        <s v="AID0225"/>
        <s v="AID0226"/>
        <s v="AID0227"/>
        <s v="AID0228"/>
        <s v="AID0229"/>
        <s v="AID0230"/>
        <s v="AID0231"/>
        <s v="AID0232"/>
        <s v="AID0233"/>
        <s v="AID0234"/>
        <s v="AID0235"/>
        <s v="AID0236"/>
        <s v="AID0237"/>
        <s v="AID0238"/>
        <s v="AID0239"/>
        <s v="AID0240"/>
        <s v="AID0241"/>
        <s v="AID0242"/>
        <s v="AID0243"/>
        <s v="AID0244"/>
        <s v="AID0245"/>
        <s v="AID0246"/>
        <s v="AID0247"/>
        <s v="AID0248"/>
        <s v="AID0249"/>
        <s v="AID0250"/>
        <s v="AID0251"/>
        <s v="AID0252"/>
        <s v="AID0253"/>
        <s v="AID0254"/>
        <s v="AID0255"/>
        <s v="AID0256"/>
        <s v="AID0257"/>
        <s v="AID0258"/>
        <s v="AID0259"/>
        <s v="AID0260"/>
        <s v="AID0261"/>
        <s v="AID0262"/>
        <s v="AID0263"/>
        <s v="AID0264"/>
        <s v="AID0265"/>
        <s v="AID0266"/>
        <s v="AID0267"/>
        <s v="AID0268"/>
        <s v="AID0269"/>
        <s v="AID0270"/>
        <s v="AID0271"/>
        <s v="AID0272"/>
        <s v="AID0273"/>
        <s v="AID0274"/>
        <s v="AID0275"/>
        <s v="AID0276"/>
        <s v="AID0277"/>
        <s v="AID0278"/>
        <s v="AID0279"/>
        <s v="AID0280"/>
        <s v="AID0281"/>
        <s v="AID0282"/>
        <s v="AID0283"/>
        <s v="AID0284"/>
        <s v="AID0285"/>
        <s v="AID0286"/>
        <s v="AID0287"/>
        <s v="AID0288"/>
        <s v="AID0289"/>
        <s v="AID0290"/>
        <s v="AID0291"/>
        <s v="AID0292"/>
        <s v="AID0293"/>
        <s v="AID0294"/>
        <s v="AID0295"/>
        <s v="AID0296"/>
        <s v="AID0297"/>
        <s v="AID0298"/>
        <s v="AID0299"/>
        <s v="AID0300"/>
        <s v="AID0301"/>
        <s v="AID0302"/>
        <s v="AID0303"/>
        <s v="AID0304"/>
        <s v="AID0305"/>
        <s v="AID0306"/>
        <s v="AID0307"/>
        <s v="AID0308"/>
        <s v="AID0309"/>
        <s v="AID0310"/>
        <s v="AID0311"/>
        <s v="AID0312"/>
        <s v="AID0313"/>
        <s v="AID0314"/>
        <s v="AID0315"/>
        <s v="AID0316"/>
        <s v="AID0317"/>
        <s v="AID0318"/>
        <s v="AID0319"/>
        <s v="AID0320"/>
        <s v="AID0321"/>
        <s v="AID0322"/>
        <s v="AID0323"/>
        <s v="AID0324"/>
        <s v="AID0325"/>
        <s v="AID0326"/>
        <s v="AID0327"/>
        <s v="AID0328"/>
        <s v="AID0329"/>
        <s v="AID0330"/>
        <s v="AID0331"/>
        <s v="AID0332"/>
        <s v="AID0333"/>
        <s v="AID0334"/>
        <s v="AID0335"/>
        <s v="AID0336"/>
        <s v="AID0337"/>
        <s v="AID0338"/>
        <s v="AID0339"/>
        <s v="AID0340"/>
        <s v="AID0341"/>
        <s v="AID0342"/>
        <s v="AID0343"/>
        <s v="AID0344"/>
        <s v="AID0345"/>
        <s v="AID0346"/>
        <s v="AID0347"/>
        <s v="AID0348"/>
        <s v="AID0349"/>
        <s v="AID0350"/>
        <s v="AID0351"/>
        <s v="AID0352"/>
        <s v="AID0353"/>
        <s v="AID0354"/>
        <s v="AID0355"/>
        <s v="AID0356"/>
        <s v="AID0357"/>
        <s v="AID0358"/>
        <s v="AID0359"/>
        <s v="AID0360"/>
        <s v="AID0361"/>
        <s v="AID0362"/>
        <s v="AID0363"/>
        <s v="AID0364"/>
        <s v="AID0365"/>
        <s v="AID0366"/>
        <s v="AID0367"/>
        <s v="AID0368"/>
        <s v="AID0369"/>
        <s v="AID0370"/>
        <s v="AID0371"/>
        <s v="AID0372"/>
        <s v="AID0373"/>
        <s v="AID0374"/>
        <s v="AID0375"/>
        <s v="AID0376"/>
        <s v="AID0377"/>
        <s v="AID0378"/>
        <s v="AID0379"/>
        <s v="AID0380"/>
        <s v="AID0381"/>
        <s v="AID0382"/>
        <s v="AID0383"/>
        <s v="AID0384"/>
        <s v="AID0385"/>
        <s v="AID0386"/>
        <s v="AID0387"/>
        <s v="AID0388"/>
        <s v="AID0389"/>
        <s v="AID0390"/>
        <s v="AID0391"/>
        <s v="AID0392"/>
        <s v="AID0393"/>
        <s v="AID0394"/>
        <s v="AID0395"/>
        <s v="AID0396"/>
        <s v="AID0397"/>
        <s v="AID0398"/>
        <s v="AID0399"/>
        <s v="AID0400"/>
        <s v="AID0401"/>
        <s v="AID0402"/>
        <s v="AID0403"/>
        <s v="AID0404"/>
        <s v="AID0405"/>
        <s v="AID0406"/>
        <s v="AID0407"/>
        <s v="AID0408"/>
        <s v="AID0409"/>
        <s v="AID0410"/>
        <s v="AID0411"/>
        <s v="AID0412"/>
        <s v="AID0413"/>
        <s v="AID0414"/>
        <s v="AID0415"/>
        <s v="AID0416"/>
        <s v="AID0417"/>
        <s v="AID0418"/>
        <s v="AID0419"/>
        <s v="AID0420"/>
        <s v="AID0421"/>
        <s v="AID0422"/>
        <s v="AID0423"/>
        <s v="AID0424"/>
        <s v="AID0425"/>
        <s v="AID0426"/>
        <s v="AID0427"/>
        <s v="AID0428"/>
        <s v="AID0429"/>
        <s v="AID0430"/>
        <s v="AID0431"/>
        <s v="AID0432"/>
        <s v="AID0433"/>
        <s v="AID0434"/>
        <s v="AID0435"/>
        <s v="AID0436"/>
        <s v="AID0437"/>
        <s v="AID0438"/>
        <s v="AID0439"/>
        <s v="AID0440"/>
        <s v="AID0441"/>
        <s v="AID0442"/>
        <s v="AID0443"/>
        <s v="AID0444"/>
        <s v="AID0445"/>
        <s v="AID0446"/>
        <s v="AID0447"/>
        <s v="AID0448"/>
        <s v="AID0449"/>
        <s v="AID0450"/>
        <s v="AID0451"/>
        <s v="AID0452"/>
        <s v="AID0453"/>
        <s v="AID0454"/>
        <s v="AID0455"/>
        <s v="AID0456"/>
        <s v="AID0457"/>
        <s v="AID0458"/>
        <s v="AID0459"/>
        <s v="AID0460"/>
        <s v="AID0461"/>
        <s v="AID0462"/>
        <s v="AID0463"/>
        <s v="AID0464"/>
        <s v="AID0465"/>
        <s v="AID0466"/>
        <s v="AID0467"/>
        <s v="AID0468"/>
        <s v="AID0469"/>
        <s v="AID0470"/>
        <s v="AID0471"/>
        <s v="AID0472"/>
        <s v="AID0473"/>
        <s v="AID0474"/>
        <s v="AID0475"/>
        <s v="AID0476"/>
        <s v="AID0477"/>
        <s v="AID0478"/>
        <s v="AID0479"/>
        <s v="AID0480"/>
        <s v="AID0481"/>
        <s v="AID0482"/>
        <s v="AID0483"/>
        <s v="AID0484"/>
        <s v="AID0485"/>
        <s v="AID0486"/>
        <s v="AID0487"/>
        <s v="AID0488"/>
        <s v="AID0489"/>
        <s v="AID0490"/>
        <s v="AID0491"/>
        <s v="AID0492"/>
        <s v="AID0493"/>
        <s v="AID0494"/>
        <s v="AID0495"/>
        <s v="AID0496"/>
        <s v="AID0497"/>
        <s v="AID0498"/>
        <s v="AID0499"/>
        <s v="AID0500"/>
      </sharedItems>
    </cacheField>
    <cacheField name="Age_Group" numFmtId="0">
      <sharedItems/>
    </cacheField>
    <cacheField name="Race" numFmtId="0">
      <sharedItems/>
    </cacheField>
    <cacheField name="Training" numFmtId="0">
      <sharedItems count="3">
        <s v="None"/>
        <s v="Advanced"/>
        <s v="Basic"/>
      </sharedItems>
    </cacheField>
    <cacheField name="Reactions" numFmtId="0">
      <sharedItems/>
    </cacheField>
    <cacheField name="Is_Qualified" numFmtId="0">
      <sharedItems count="2">
        <s v="No"/>
        <s v="Yes"/>
      </sharedItems>
    </cacheField>
    <cacheField name="Yield" numFmtId="0">
      <sharedItems containsSemiMixedTypes="0" containsString="0" containsNumber="1" minValue="0" maxValue="94.41"/>
    </cacheField>
    <cacheField name="Race_Other" numFmtId="0">
      <sharedItems containsSemiMixedTypes="0" containsString="0" containsNumber="1" containsInteger="1" minValue="0" maxValue="1"/>
    </cacheField>
    <cacheField name="Race_White" numFmtId="0">
      <sharedItems containsSemiMixedTypes="0" containsString="0" containsNumber="1" containsInteger="1" minValue="0" maxValue="1"/>
    </cacheField>
    <cacheField name="gender_raw" numFmtId="0">
      <sharedItems count="2">
        <s v="Male"/>
        <s v="Female"/>
      </sharedItems>
    </cacheField>
    <cacheField name="Qualification" numFmtId="0">
      <sharedItems containsSemiMixedTypes="0" containsString="0" containsNumber="1" containsInteger="1" minValue="0" maxValue="1" count="2">
        <n v="0"/>
        <n v="1"/>
      </sharedItems>
    </cacheField>
    <cacheField name="Predicted Value" numFmtId="0">
      <sharedItems containsSemiMixedTypes="0" containsString="0" containsNumber="1" minValue="0" maxValue="2.0074674701649928"/>
    </cacheField>
    <cacheField name="Probability_of_Pass" numFmtId="0">
      <sharedItems containsSemiMixedTypes="0" containsString="0" containsNumber="1" minValue="0.5" maxValue="0.8815788876645434"/>
    </cacheField>
    <cacheField name="Likelihood" numFmtId="0">
      <sharedItems containsSemiMixedTypes="0" containsString="0" containsNumber="1" minValue="0.1184211123354566" maxValue="0.8815788876645434"/>
    </cacheField>
    <cacheField name="log_of_likelihood" numFmtId="0">
      <sharedItems containsSemiMixedTypes="0" containsString="0" containsNumber="1" minValue="-0.926570863884976" maxValue="-5.4738818992039209E-2"/>
    </cacheField>
    <cacheField name="Age" numFmtId="0">
      <sharedItems containsSemiMixedTypes="0" containsString="0" containsNumber="1" containsInteger="1" minValue="16" maxValue="50"/>
    </cacheField>
    <cacheField name="Gender" numFmtId="0">
      <sharedItems containsSemiMixedTypes="0" containsString="0" containsNumber="1" containsInteger="1" minValue="0" maxValue="1" count="2">
        <n v="1"/>
        <n v="0"/>
      </sharedItems>
    </cacheField>
    <cacheField name="Training_Advanced" numFmtId="0">
      <sharedItems containsSemiMixedTypes="0" containsString="0" containsNumber="1" containsInteger="1" minValue="0" maxValue="1"/>
    </cacheField>
    <cacheField name="Training_Basic" numFmtId="0">
      <sharedItems containsSemiMixedTypes="0" containsString="0" containsNumber="1" containsInteger="1" minValue="0" maxValue="1"/>
    </cacheField>
    <cacheField name="Theory_Test" numFmtId="0">
      <sharedItems containsSemiMixedTypes="0" containsString="0" containsNumber="1" minValue="40.1" maxValue="99.75"/>
    </cacheField>
    <cacheField name="Reaction_fast" numFmtId="0">
      <sharedItems containsSemiMixedTypes="0" containsString="0" containsNumber="1" containsInteger="1" minValue="0" maxValue="1"/>
    </cacheField>
    <cacheField name="Reaction_Slow" numFmtId="0">
      <sharedItems containsSemiMixedTypes="0" containsString="0" containsNumber="1" containsInteger="1" minValue="0" maxValue="1"/>
    </cacheField>
    <cacheField name="Signals" numFmtId="0">
      <sharedItems containsSemiMixedTypes="0" containsString="0" containsNumber="1" minValue="0.77" maxValue="95.61"/>
    </cacheField>
    <cacheField name="Speed_Control" numFmtId="0">
      <sharedItems containsSemiMixedTypes="0" containsString="0" containsNumber="1" minValue="0" maxValue="89.43"/>
    </cacheField>
    <cacheField name="Road_Signs" numFmtId="0">
      <sharedItems containsSemiMixedTypes="0" containsString="0" containsNumber="1" minValue="0" maxValue="88.87"/>
    </cacheField>
    <cacheField name="Mirror_Usage" numFmtId="0">
      <sharedItems containsSemiMixedTypes="0" containsString="0" containsNumber="1" minValue="0" maxValue="90.77"/>
    </cacheField>
    <cacheField name="Confidence" numFmtId="0">
      <sharedItems containsSemiMixedTypes="0" containsString="0" containsNumber="1" minValue="5.12" maxValue="90.28"/>
    </cacheField>
    <cacheField name="Parking" numFmtId="0">
      <sharedItems containsSemiMixedTypes="0" containsString="0" containsNumber="1" minValue="0" maxValue="88.36"/>
    </cacheField>
    <cacheField name="Night_Drive" numFmtId="0">
      <sharedItems containsSemiMixedTypes="0" containsString="0" containsNumber="1" minValue="1.74" maxValue="89.93"/>
    </cacheField>
    <cacheField name="Steer_Control" numFmtId="0">
      <sharedItems containsSemiMixedTypes="0" containsString="0" containsNumber="1" minValue="0" maxValue="89.24"/>
    </cacheField>
    <cacheField name="Cut_Off_for_pass"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AID0001"/>
    <x v="0"/>
    <n v="23"/>
    <s v="Young Adult"/>
    <s v="Other"/>
    <s v="None"/>
    <n v="38.479999999999997"/>
    <n v="30.29"/>
    <n v="37.03"/>
    <n v="33.53"/>
    <n v="39.61"/>
    <n v="58.16"/>
    <n v="53.42"/>
    <n v="35.32"/>
    <n v="38.19"/>
    <n v="70.680000000000007"/>
    <s v="Average"/>
    <x v="0"/>
  </r>
  <r>
    <s v="AID0002"/>
    <x v="1"/>
    <n v="26"/>
    <s v="Young Adult"/>
    <s v="Black"/>
    <s v="None"/>
    <n v="51.76"/>
    <n v="19.13"/>
    <n v="63.05"/>
    <n v="34.869999999999997"/>
    <n v="19.559999999999999"/>
    <n v="16.48"/>
    <n v="27.97"/>
    <n v="22.91"/>
    <n v="24.23"/>
    <n v="78.180000000000007"/>
    <s v="Average"/>
    <x v="0"/>
  </r>
  <r>
    <s v="AID0003"/>
    <x v="0"/>
    <n v="39"/>
    <s v="Middle Age"/>
    <s v="Black"/>
    <s v="None"/>
    <n v="30.21"/>
    <n v="48.13"/>
    <n v="43.13"/>
    <n v="42.43"/>
    <n v="60.93"/>
    <n v="20.74"/>
    <n v="28.86"/>
    <n v="32.32"/>
    <n v="44.11"/>
    <n v="79.599999999999994"/>
    <s v="Fast"/>
    <x v="1"/>
  </r>
  <r>
    <s v="AID0004"/>
    <x v="0"/>
    <n v="24"/>
    <s v="Young Adult"/>
    <s v="Other"/>
    <s v="None"/>
    <n v="34.75"/>
    <n v="47.28"/>
    <n v="50.49"/>
    <n v="42.1"/>
    <n v="22.52"/>
    <n v="33.869999999999997"/>
    <n v="48.52"/>
    <n v="24.9"/>
    <n v="37.56"/>
    <n v="57.34"/>
    <s v="Average"/>
    <x v="0"/>
  </r>
  <r>
    <s v="AID0005"/>
    <x v="0"/>
    <n v="19"/>
    <s v="Teenager"/>
    <s v="Other"/>
    <s v="Advanced"/>
    <n v="78.52"/>
    <n v="83.93"/>
    <n v="59.79"/>
    <n v="52.68"/>
    <n v="67.47"/>
    <n v="89.24"/>
    <n v="30.31"/>
    <n v="43.85"/>
    <n v="55.91"/>
    <n v="78.44"/>
    <s v="Average"/>
    <x v="1"/>
  </r>
  <r>
    <s v="AID0006"/>
    <x v="1"/>
    <n v="21"/>
    <s v="Young Adult"/>
    <s v="Other"/>
    <s v="Basic"/>
    <n v="56.09"/>
    <n v="59.31"/>
    <n v="64.180000000000007"/>
    <n v="55.77"/>
    <n v="60.92"/>
    <n v="61.85"/>
    <n v="60.88"/>
    <n v="60.91"/>
    <n v="42.64"/>
    <n v="49.4"/>
    <s v="Average"/>
    <x v="1"/>
  </r>
  <r>
    <s v="AID0007"/>
    <x v="0"/>
    <n v="46"/>
    <s v="Middle Age"/>
    <s v="Black"/>
    <s v="Basic"/>
    <n v="62.63"/>
    <n v="45.75"/>
    <n v="53.01"/>
    <n v="31.71"/>
    <n v="62.35"/>
    <n v="41.26"/>
    <n v="44.44"/>
    <n v="47.03"/>
    <n v="51.41"/>
    <n v="78.36"/>
    <s v="Average"/>
    <x v="1"/>
  </r>
  <r>
    <s v="AID0008"/>
    <x v="0"/>
    <n v="21"/>
    <s v="Young Adult"/>
    <s v="Other"/>
    <s v="Basic"/>
    <n v="28.47"/>
    <n v="31.45"/>
    <n v="58.16"/>
    <n v="61.68"/>
    <n v="46.11"/>
    <n v="50.7"/>
    <n v="42.56"/>
    <n v="38.97"/>
    <n v="31.64"/>
    <n v="92.37"/>
    <s v="Average"/>
    <x v="1"/>
  </r>
  <r>
    <s v="AID0009"/>
    <x v="0"/>
    <n v="26"/>
    <s v="Young Adult"/>
    <s v="Other"/>
    <s v="None"/>
    <n v="35.590000000000003"/>
    <n v="41.8"/>
    <n v="45.71"/>
    <n v="32.72"/>
    <n v="10.09"/>
    <n v="34.31"/>
    <n v="27.35"/>
    <n v="36.64"/>
    <n v="31.94"/>
    <n v="64.569999999999993"/>
    <s v="Slow"/>
    <x v="0"/>
  </r>
  <r>
    <s v="AID0010"/>
    <x v="1"/>
    <n v="16"/>
    <s v="Teenager"/>
    <s v="White"/>
    <s v="Advanced"/>
    <n v="56.62"/>
    <n v="50.26"/>
    <n v="35.119999999999997"/>
    <n v="49.42"/>
    <n v="26.28"/>
    <n v="57.59"/>
    <n v="41.2"/>
    <n v="37.65"/>
    <n v="50.27"/>
    <n v="50.17"/>
    <s v="Average"/>
    <x v="1"/>
  </r>
  <r>
    <s v="AID0011"/>
    <x v="0"/>
    <n v="29"/>
    <s v="Young Adult"/>
    <s v="White"/>
    <s v="Advanced"/>
    <n v="48.02"/>
    <n v="67.760000000000005"/>
    <n v="58.07"/>
    <n v="40.909999999999997"/>
    <n v="69.040000000000006"/>
    <n v="54.91"/>
    <n v="47.66"/>
    <n v="46.34"/>
    <n v="65.75"/>
    <n v="85.4"/>
    <s v="Average"/>
    <x v="1"/>
  </r>
  <r>
    <s v="AID0012"/>
    <x v="0"/>
    <n v="40"/>
    <s v="Middle Age"/>
    <s v="Black"/>
    <s v="None"/>
    <n v="10.62"/>
    <n v="54.69"/>
    <n v="46.86"/>
    <n v="30.81"/>
    <n v="54.46"/>
    <n v="54.09"/>
    <n v="56.63"/>
    <n v="34.340000000000003"/>
    <n v="37.4"/>
    <n v="89.95"/>
    <s v="Fast"/>
    <x v="1"/>
  </r>
  <r>
    <s v="AID0013"/>
    <x v="0"/>
    <n v="16"/>
    <s v="Teenager"/>
    <s v="Other"/>
    <s v="Basic"/>
    <n v="26.85"/>
    <n v="58.78"/>
    <n v="38.82"/>
    <n v="28.49"/>
    <n v="42.16"/>
    <n v="51.18"/>
    <n v="42.26"/>
    <n v="59.8"/>
    <n v="59.1"/>
    <n v="92.83"/>
    <s v="Average"/>
    <x v="0"/>
  </r>
  <r>
    <s v="AID0014"/>
    <x v="0"/>
    <n v="21"/>
    <s v="Young Adult"/>
    <s v="Other"/>
    <s v="Advanced"/>
    <n v="62.92"/>
    <n v="52.13"/>
    <n v="57.03"/>
    <n v="56.83"/>
    <n v="47.35"/>
    <n v="63.33"/>
    <n v="74.88"/>
    <n v="62.7"/>
    <n v="52.64"/>
    <n v="76.41"/>
    <s v="Average"/>
    <x v="1"/>
  </r>
  <r>
    <s v="AID0015"/>
    <x v="1"/>
    <n v="38"/>
    <s v="Middle Age"/>
    <s v="White"/>
    <s v="Advanced"/>
    <n v="64.16"/>
    <n v="94.41"/>
    <n v="50.09"/>
    <n v="70.92"/>
    <n v="57.35"/>
    <n v="81.14"/>
    <n v="76.34"/>
    <n v="35.590000000000003"/>
    <n v="70.8"/>
    <n v="91.64"/>
    <s v="Average"/>
    <x v="1"/>
  </r>
  <r>
    <s v="AID0016"/>
    <x v="0"/>
    <n v="32"/>
    <s v="Middle Age"/>
    <s v="Black"/>
    <s v="Basic"/>
    <n v="62.81"/>
    <n v="66.2"/>
    <n v="51.39"/>
    <n v="55.77"/>
    <n v="51.59"/>
    <n v="72.709999999999994"/>
    <n v="71.62"/>
    <n v="53.79"/>
    <n v="39.53"/>
    <n v="40.92"/>
    <s v="Slow"/>
    <x v="1"/>
  </r>
  <r>
    <s v="AID0017"/>
    <x v="1"/>
    <n v="23"/>
    <s v="Young Adult"/>
    <s v="White"/>
    <s v="Basic"/>
    <n v="48.27"/>
    <n v="44.77"/>
    <n v="45.77"/>
    <n v="51.34"/>
    <n v="32.880000000000003"/>
    <n v="33.700000000000003"/>
    <n v="47.02"/>
    <n v="41.15"/>
    <n v="40.67"/>
    <n v="46.43"/>
    <s v="Fast"/>
    <x v="1"/>
  </r>
  <r>
    <s v="AID0018"/>
    <x v="1"/>
    <n v="42"/>
    <s v="Middle Age"/>
    <s v="White"/>
    <s v="None"/>
    <n v="60.9"/>
    <n v="75.72"/>
    <n v="47.1"/>
    <n v="33.44"/>
    <n v="42.5"/>
    <n v="51.04"/>
    <n v="45.94"/>
    <n v="54.35"/>
    <n v="24.89"/>
    <n v="45.55"/>
    <s v="Average"/>
    <x v="0"/>
  </r>
  <r>
    <s v="AID0019"/>
    <x v="1"/>
    <n v="23"/>
    <s v="Young Adult"/>
    <s v="White"/>
    <s v="Advanced"/>
    <n v="55.81"/>
    <n v="42.91"/>
    <n v="70.400000000000006"/>
    <n v="55.93"/>
    <n v="69.56"/>
    <n v="40.65"/>
    <n v="44.48"/>
    <n v="79.599999999999994"/>
    <n v="53.63"/>
    <n v="82.76"/>
    <s v="Average"/>
    <x v="1"/>
  </r>
  <r>
    <s v="AID0020"/>
    <x v="0"/>
    <n v="22"/>
    <s v="Young Adult"/>
    <s v="White"/>
    <s v="None"/>
    <n v="20.76"/>
    <n v="63.14"/>
    <n v="27.69"/>
    <n v="32.1"/>
    <n v="18.489999999999998"/>
    <n v="38.17"/>
    <n v="39.229999999999997"/>
    <n v="27.55"/>
    <n v="26.64"/>
    <n v="44.17"/>
    <s v="Average"/>
    <x v="0"/>
  </r>
  <r>
    <s v="AID0021"/>
    <x v="1"/>
    <n v="50"/>
    <s v="Middle Age"/>
    <s v="Other"/>
    <s v="Advanced"/>
    <n v="57.42"/>
    <n v="72.150000000000006"/>
    <n v="79.22"/>
    <n v="59.34"/>
    <n v="40.99"/>
    <n v="77.599999999999994"/>
    <n v="61.98"/>
    <n v="54.73"/>
    <n v="75.98"/>
    <n v="69.78"/>
    <s v="Average"/>
    <x v="1"/>
  </r>
  <r>
    <s v="AID0022"/>
    <x v="0"/>
    <n v="40"/>
    <s v="Middle Age"/>
    <s v="Other"/>
    <s v="Basic"/>
    <n v="66.78"/>
    <n v="63.5"/>
    <n v="78.150000000000006"/>
    <n v="39.35"/>
    <n v="49.95"/>
    <n v="58.76"/>
    <n v="46.6"/>
    <n v="46.42"/>
    <n v="61.99"/>
    <n v="68.36"/>
    <s v="Fast"/>
    <x v="1"/>
  </r>
  <r>
    <s v="AID0023"/>
    <x v="1"/>
    <n v="31"/>
    <s v="Middle Age"/>
    <s v="White"/>
    <s v="Basic"/>
    <n v="46.14"/>
    <n v="45.62"/>
    <n v="49.78"/>
    <n v="52.47"/>
    <n v="73.33"/>
    <n v="54.91"/>
    <n v="33.42"/>
    <n v="52.92"/>
    <n v="65.83"/>
    <n v="58.64"/>
    <s v="Average"/>
    <x v="1"/>
  </r>
  <r>
    <s v="AID0024"/>
    <x v="1"/>
    <n v="38"/>
    <s v="Middle Age"/>
    <s v="Black"/>
    <s v="Basic"/>
    <n v="45.04"/>
    <n v="63.98"/>
    <n v="63.96"/>
    <n v="58.26"/>
    <n v="60.34"/>
    <n v="67.290000000000006"/>
    <n v="61.23"/>
    <n v="66.53"/>
    <n v="58.08"/>
    <n v="92.22"/>
    <s v="Average"/>
    <x v="1"/>
  </r>
  <r>
    <s v="AID0025"/>
    <x v="1"/>
    <n v="24"/>
    <s v="Young Adult"/>
    <s v="Black"/>
    <s v="None"/>
    <n v="32.01"/>
    <n v="61.98"/>
    <n v="37.11"/>
    <n v="33.1"/>
    <n v="36.4"/>
    <n v="34.47"/>
    <n v="22.5"/>
    <n v="43.33"/>
    <n v="49.34"/>
    <n v="50.23"/>
    <s v="Fast"/>
    <x v="0"/>
  </r>
  <r>
    <s v="AID0026"/>
    <x v="1"/>
    <n v="29"/>
    <s v="Young Adult"/>
    <s v="Black"/>
    <s v="None"/>
    <n v="40.659999999999997"/>
    <n v="14.54"/>
    <n v="31.03"/>
    <n v="18.13"/>
    <n v="36.58"/>
    <n v="56.55"/>
    <n v="35.67"/>
    <n v="35.04"/>
    <n v="50.14"/>
    <n v="61.15"/>
    <s v="Fast"/>
    <x v="0"/>
  </r>
  <r>
    <s v="AID0027"/>
    <x v="1"/>
    <n v="36"/>
    <s v="Middle Age"/>
    <s v="Black"/>
    <s v="None"/>
    <n v="48.42"/>
    <n v="33.14"/>
    <n v="52.11"/>
    <n v="37.71"/>
    <n v="58.67"/>
    <n v="35.99"/>
    <n v="46.92"/>
    <n v="45.33"/>
    <n v="56.31"/>
    <n v="86.45"/>
    <s v="Slow"/>
    <x v="0"/>
  </r>
  <r>
    <s v="AID0028"/>
    <x v="1"/>
    <n v="22"/>
    <s v="Young Adult"/>
    <s v="White"/>
    <s v="None"/>
    <n v="31.47"/>
    <n v="43.96"/>
    <n v="37.81"/>
    <n v="25.21"/>
    <n v="21.64"/>
    <n v="32.86"/>
    <n v="42.96"/>
    <n v="29.07"/>
    <n v="36.450000000000003"/>
    <n v="41.83"/>
    <s v="Slow"/>
    <x v="0"/>
  </r>
  <r>
    <s v="AID0029"/>
    <x v="1"/>
    <n v="49"/>
    <s v="Middle Age"/>
    <s v="Other"/>
    <s v="Advanced"/>
    <n v="62.07"/>
    <n v="56.05"/>
    <n v="58.79"/>
    <n v="70.72"/>
    <n v="62.4"/>
    <n v="74.349999999999994"/>
    <n v="65.5"/>
    <n v="63.79"/>
    <n v="64.7"/>
    <n v="80.38"/>
    <s v="Slow"/>
    <x v="1"/>
  </r>
  <r>
    <s v="AID0030"/>
    <x v="1"/>
    <n v="47"/>
    <s v="Middle Age"/>
    <s v="Black"/>
    <s v="Basic"/>
    <n v="37.6"/>
    <n v="68.819999999999993"/>
    <n v="59.93"/>
    <n v="59.08"/>
    <n v="72.709999999999994"/>
    <n v="66.14"/>
    <n v="45.46"/>
    <n v="47.42"/>
    <n v="56.18"/>
    <n v="88.98"/>
    <s v="Average"/>
    <x v="1"/>
  </r>
  <r>
    <s v="AID0031"/>
    <x v="0"/>
    <n v="41"/>
    <s v="Middle Age"/>
    <s v="White"/>
    <s v="None"/>
    <n v="54.96"/>
    <n v="55.29"/>
    <n v="45.83"/>
    <n v="45.81"/>
    <n v="16.7"/>
    <n v="27.94"/>
    <n v="22.69"/>
    <n v="62.78"/>
    <n v="35.700000000000003"/>
    <n v="95.94"/>
    <s v="Fast"/>
    <x v="0"/>
  </r>
  <r>
    <s v="AID0032"/>
    <x v="0"/>
    <n v="21"/>
    <s v="Young Adult"/>
    <s v="Black"/>
    <s v="Advanced"/>
    <n v="53.64"/>
    <n v="70.989999999999995"/>
    <n v="62.2"/>
    <n v="63.99"/>
    <n v="48.86"/>
    <n v="63.67"/>
    <n v="52.38"/>
    <n v="55.81"/>
    <n v="54.7"/>
    <n v="92.58"/>
    <s v="Average"/>
    <x v="1"/>
  </r>
  <r>
    <s v="AID0033"/>
    <x v="1"/>
    <n v="20"/>
    <s v="Young Adult"/>
    <s v="Black"/>
    <s v="Advanced"/>
    <n v="51.63"/>
    <n v="66.7"/>
    <n v="58.08"/>
    <n v="81.349999999999994"/>
    <n v="57.36"/>
    <n v="58.58"/>
    <n v="40.4"/>
    <n v="34.65"/>
    <n v="64.75"/>
    <n v="59.16"/>
    <s v="Average"/>
    <x v="1"/>
  </r>
  <r>
    <s v="AID0034"/>
    <x v="1"/>
    <n v="18"/>
    <s v="Teenager"/>
    <s v="White"/>
    <s v="Advanced"/>
    <n v="32.46"/>
    <n v="37.82"/>
    <n v="45.51"/>
    <n v="29.12"/>
    <n v="49.84"/>
    <n v="50.36"/>
    <n v="55.42"/>
    <n v="49.76"/>
    <n v="61.33"/>
    <n v="75.180000000000007"/>
    <s v="Fast"/>
    <x v="0"/>
  </r>
  <r>
    <s v="AID0035"/>
    <x v="1"/>
    <n v="22"/>
    <s v="Young Adult"/>
    <s v="Other"/>
    <s v="Advanced"/>
    <n v="64.400000000000006"/>
    <n v="56.27"/>
    <n v="59.61"/>
    <n v="65.55"/>
    <n v="55.81"/>
    <n v="42.55"/>
    <n v="33.56"/>
    <n v="47.63"/>
    <n v="60.49"/>
    <n v="44.64"/>
    <s v="Average"/>
    <x v="1"/>
  </r>
  <r>
    <s v="AID0036"/>
    <x v="0"/>
    <n v="17"/>
    <s v="Teenager"/>
    <s v="Other"/>
    <s v="None"/>
    <n v="41.27"/>
    <n v="43.47"/>
    <n v="0"/>
    <n v="34.340000000000003"/>
    <n v="15.52"/>
    <n v="34.549999999999997"/>
    <n v="42.72"/>
    <n v="24.29"/>
    <n v="7.74"/>
    <n v="55.47"/>
    <s v="Average"/>
    <x v="0"/>
  </r>
  <r>
    <s v="AID0037"/>
    <x v="1"/>
    <n v="27"/>
    <s v="Young Adult"/>
    <s v="White"/>
    <s v="Basic"/>
    <n v="49"/>
    <n v="59.62"/>
    <n v="59.85"/>
    <n v="57.83"/>
    <n v="52.04"/>
    <n v="52.2"/>
    <n v="53"/>
    <n v="62.27"/>
    <n v="53.02"/>
    <n v="45.65"/>
    <s v="Fast"/>
    <x v="1"/>
  </r>
  <r>
    <s v="AID0038"/>
    <x v="0"/>
    <n v="23"/>
    <s v="Young Adult"/>
    <s v="Other"/>
    <s v="Advanced"/>
    <n v="53.4"/>
    <n v="71.680000000000007"/>
    <n v="58.81"/>
    <n v="54.3"/>
    <n v="52.94"/>
    <n v="66.290000000000006"/>
    <n v="66.290000000000006"/>
    <n v="84.27"/>
    <n v="69.31"/>
    <n v="58.91"/>
    <s v="Fast"/>
    <x v="1"/>
  </r>
  <r>
    <s v="AID0039"/>
    <x v="0"/>
    <n v="29"/>
    <s v="Young Adult"/>
    <s v="White"/>
    <s v="Basic"/>
    <n v="34.369999999999997"/>
    <n v="69.94"/>
    <n v="48.86"/>
    <n v="42.69"/>
    <n v="55.29"/>
    <n v="75.44"/>
    <n v="57.44"/>
    <n v="55.16"/>
    <n v="47.19"/>
    <n v="92.51"/>
    <s v="Fast"/>
    <x v="1"/>
  </r>
  <r>
    <s v="AID0040"/>
    <x v="0"/>
    <n v="20"/>
    <s v="Young Adult"/>
    <s v="White"/>
    <s v="None"/>
    <n v="52.26"/>
    <n v="55.49"/>
    <n v="30.32"/>
    <n v="52.25"/>
    <n v="42.04"/>
    <n v="36.799999999999997"/>
    <n v="46.7"/>
    <n v="19.170000000000002"/>
    <n v="39.78"/>
    <n v="60.83"/>
    <s v="Average"/>
    <x v="0"/>
  </r>
  <r>
    <s v="AID0041"/>
    <x v="0"/>
    <n v="17"/>
    <s v="Teenager"/>
    <s v="White"/>
    <s v="Advanced"/>
    <n v="44.48"/>
    <n v="51.74"/>
    <n v="61.35"/>
    <n v="60.74"/>
    <n v="54.74"/>
    <n v="47.78"/>
    <n v="41.98"/>
    <n v="39.65"/>
    <n v="55.75"/>
    <n v="73.709999999999994"/>
    <s v="Fast"/>
    <x v="1"/>
  </r>
  <r>
    <s v="AID0042"/>
    <x v="0"/>
    <n v="16"/>
    <s v="Teenager"/>
    <s v="Other"/>
    <s v="None"/>
    <n v="16.73"/>
    <n v="16.62"/>
    <n v="51.19"/>
    <n v="52.5"/>
    <n v="19.5"/>
    <n v="28.24"/>
    <n v="28.32"/>
    <n v="10.65"/>
    <n v="16.03"/>
    <n v="66"/>
    <s v="Slow"/>
    <x v="0"/>
  </r>
  <r>
    <s v="AID0043"/>
    <x v="1"/>
    <n v="38"/>
    <s v="Middle Age"/>
    <s v="White"/>
    <s v="None"/>
    <n v="37.96"/>
    <n v="28.33"/>
    <n v="25.68"/>
    <n v="45.69"/>
    <n v="60.11"/>
    <n v="33.39"/>
    <n v="61.42"/>
    <n v="34.299999999999997"/>
    <n v="67.27"/>
    <n v="67.53"/>
    <s v="Average"/>
    <x v="0"/>
  </r>
  <r>
    <s v="AID0044"/>
    <x v="1"/>
    <n v="26"/>
    <s v="Young Adult"/>
    <s v="Black"/>
    <s v="Basic"/>
    <n v="49.22"/>
    <n v="33.03"/>
    <n v="35.450000000000003"/>
    <n v="56.24"/>
    <n v="51.8"/>
    <n v="47.21"/>
    <n v="28.46"/>
    <n v="58.83"/>
    <n v="47.08"/>
    <n v="98.17"/>
    <s v="Fast"/>
    <x v="0"/>
  </r>
  <r>
    <s v="AID0045"/>
    <x v="1"/>
    <n v="19"/>
    <s v="Teenager"/>
    <s v="Other"/>
    <s v="Basic"/>
    <n v="51.58"/>
    <n v="29.16"/>
    <n v="43.92"/>
    <n v="46.62"/>
    <n v="52.17"/>
    <n v="32.950000000000003"/>
    <n v="28.96"/>
    <n v="31.43"/>
    <n v="43.57"/>
    <n v="57.77"/>
    <s v="Average"/>
    <x v="1"/>
  </r>
  <r>
    <s v="AID0046"/>
    <x v="1"/>
    <n v="29"/>
    <s v="Young Adult"/>
    <s v="Other"/>
    <s v="Basic"/>
    <n v="41.54"/>
    <n v="36.99"/>
    <n v="55.17"/>
    <n v="35.5"/>
    <n v="56.44"/>
    <n v="43.96"/>
    <n v="43.32"/>
    <n v="54.85"/>
    <n v="50.68"/>
    <n v="77.64"/>
    <s v="Fast"/>
    <x v="1"/>
  </r>
  <r>
    <s v="AID0047"/>
    <x v="1"/>
    <n v="30"/>
    <s v="Middle Age"/>
    <s v="Other"/>
    <s v="None"/>
    <n v="50.53"/>
    <n v="39.85"/>
    <n v="70.510000000000005"/>
    <n v="44.14"/>
    <n v="19.239999999999998"/>
    <n v="34.770000000000003"/>
    <n v="44.05"/>
    <n v="26.02"/>
    <n v="28.4"/>
    <n v="65.2"/>
    <s v="Average"/>
    <x v="0"/>
  </r>
  <r>
    <s v="AID0048"/>
    <x v="0"/>
    <n v="29"/>
    <s v="Young Adult"/>
    <s v="Other"/>
    <s v="Advanced"/>
    <n v="88.5"/>
    <n v="47.01"/>
    <n v="61.39"/>
    <n v="55.42"/>
    <n v="58.35"/>
    <n v="53.91"/>
    <n v="65.13"/>
    <n v="70.06"/>
    <n v="57.21"/>
    <n v="43.67"/>
    <s v="Slow"/>
    <x v="1"/>
  </r>
  <r>
    <s v="AID0049"/>
    <x v="1"/>
    <n v="22"/>
    <s v="Young Adult"/>
    <s v="Black"/>
    <s v="None"/>
    <n v="42.35"/>
    <n v="29.22"/>
    <n v="29.03"/>
    <n v="35.729999999999997"/>
    <n v="23.23"/>
    <n v="43.54"/>
    <n v="30.14"/>
    <n v="49.69"/>
    <n v="38.619999999999997"/>
    <n v="69.36"/>
    <s v="Fast"/>
    <x v="0"/>
  </r>
  <r>
    <s v="AID0050"/>
    <x v="1"/>
    <n v="16"/>
    <s v="Teenager"/>
    <s v="Other"/>
    <s v="None"/>
    <n v="15.79"/>
    <n v="0"/>
    <n v="27.16"/>
    <n v="31.17"/>
    <n v="29.34"/>
    <n v="15.24"/>
    <n v="57.18"/>
    <n v="17"/>
    <n v="43.14"/>
    <n v="88.8"/>
    <s v="Slow"/>
    <x v="0"/>
  </r>
  <r>
    <s v="AID0051"/>
    <x v="0"/>
    <n v="17"/>
    <s v="Teenager"/>
    <s v="Other"/>
    <s v="Advanced"/>
    <n v="57.56"/>
    <n v="40.590000000000003"/>
    <n v="71.12"/>
    <n v="47.88"/>
    <n v="32.380000000000003"/>
    <n v="53.31"/>
    <n v="51.51"/>
    <n v="46.48"/>
    <n v="35.020000000000003"/>
    <n v="45.93"/>
    <s v="Average"/>
    <x v="1"/>
  </r>
  <r>
    <s v="AID0052"/>
    <x v="1"/>
    <n v="23"/>
    <s v="Young Adult"/>
    <s v="White"/>
    <s v="Advanced"/>
    <n v="65.83"/>
    <n v="65.41"/>
    <n v="63.77"/>
    <n v="60.38"/>
    <n v="69.25"/>
    <n v="69.849999999999994"/>
    <n v="56.45"/>
    <n v="45.13"/>
    <n v="45.76"/>
    <n v="44.18"/>
    <s v="Slow"/>
    <x v="1"/>
  </r>
  <r>
    <s v="AID0053"/>
    <x v="0"/>
    <n v="27"/>
    <s v="Young Adult"/>
    <s v="Other"/>
    <s v="Advanced"/>
    <n v="64.760000000000005"/>
    <n v="66.27"/>
    <n v="65.45"/>
    <n v="50.99"/>
    <n v="47.94"/>
    <n v="56.08"/>
    <n v="64.87"/>
    <n v="40.590000000000003"/>
    <n v="58.64"/>
    <n v="49.22"/>
    <s v="Fast"/>
    <x v="1"/>
  </r>
  <r>
    <s v="AID0054"/>
    <x v="1"/>
    <n v="24"/>
    <s v="Young Adult"/>
    <s v="Black"/>
    <s v="Advanced"/>
    <n v="66.45"/>
    <n v="63.04"/>
    <n v="62.58"/>
    <n v="54.14"/>
    <n v="54.79"/>
    <n v="58.13"/>
    <n v="66.239999999999995"/>
    <n v="71.989999999999995"/>
    <n v="53.77"/>
    <n v="85.86"/>
    <s v="Average"/>
    <x v="1"/>
  </r>
  <r>
    <s v="AID0055"/>
    <x v="0"/>
    <n v="33"/>
    <s v="Middle Age"/>
    <s v="Black"/>
    <s v="Basic"/>
    <n v="36.21"/>
    <n v="63.06"/>
    <n v="68.63"/>
    <n v="53.4"/>
    <n v="46.61"/>
    <n v="46.18"/>
    <n v="42.26"/>
    <n v="50.08"/>
    <n v="47.08"/>
    <n v="83.44"/>
    <s v="Average"/>
    <x v="1"/>
  </r>
  <r>
    <s v="AID0056"/>
    <x v="1"/>
    <n v="41"/>
    <s v="Middle Age"/>
    <s v="Black"/>
    <s v="Basic"/>
    <n v="55.71"/>
    <n v="58.42"/>
    <n v="57.29"/>
    <n v="52.62"/>
    <n v="50.48"/>
    <n v="57.87"/>
    <n v="55.28"/>
    <n v="60.11"/>
    <n v="60.93"/>
    <n v="73.900000000000006"/>
    <s v="Slow"/>
    <x v="1"/>
  </r>
  <r>
    <s v="AID0057"/>
    <x v="1"/>
    <n v="26"/>
    <s v="Young Adult"/>
    <s v="Black"/>
    <s v="None"/>
    <n v="23.62"/>
    <n v="52.28"/>
    <n v="49.75"/>
    <n v="42.93"/>
    <n v="34.159999999999997"/>
    <n v="33.82"/>
    <n v="32.71"/>
    <n v="44.15"/>
    <n v="52.59"/>
    <n v="68.09"/>
    <s v="Fast"/>
    <x v="0"/>
  </r>
  <r>
    <s v="AID0058"/>
    <x v="0"/>
    <n v="21"/>
    <s v="Young Adult"/>
    <s v="Other"/>
    <s v="Basic"/>
    <n v="67.11"/>
    <n v="58.09"/>
    <n v="43.56"/>
    <n v="68.27"/>
    <n v="51.04"/>
    <n v="52.15"/>
    <n v="46.78"/>
    <n v="59.5"/>
    <n v="39.46"/>
    <n v="93.3"/>
    <s v="Fast"/>
    <x v="1"/>
  </r>
  <r>
    <s v="AID0059"/>
    <x v="0"/>
    <n v="47"/>
    <s v="Middle Age"/>
    <s v="Other"/>
    <s v="Basic"/>
    <n v="55.57"/>
    <n v="69.209999999999994"/>
    <n v="66.37"/>
    <n v="61.88"/>
    <n v="47.06"/>
    <n v="42.67"/>
    <n v="54.06"/>
    <n v="59.88"/>
    <n v="54.61"/>
    <n v="86"/>
    <s v="Fast"/>
    <x v="1"/>
  </r>
  <r>
    <s v="AID0060"/>
    <x v="0"/>
    <n v="23"/>
    <s v="Young Adult"/>
    <s v="Black"/>
    <s v="None"/>
    <n v="45.32"/>
    <n v="23.39"/>
    <n v="53.92"/>
    <n v="49.21"/>
    <n v="18.350000000000001"/>
    <n v="36.799999999999997"/>
    <n v="22.73"/>
    <n v="41.81"/>
    <n v="45.16"/>
    <n v="88.72"/>
    <s v="Average"/>
    <x v="0"/>
  </r>
  <r>
    <s v="AID0061"/>
    <x v="0"/>
    <n v="20"/>
    <s v="Young Adult"/>
    <s v="Black"/>
    <s v="Advanced"/>
    <n v="95.61"/>
    <n v="49.01"/>
    <n v="50.66"/>
    <n v="63.54"/>
    <n v="51.37"/>
    <n v="44.14"/>
    <n v="54.43"/>
    <n v="43.84"/>
    <n v="34.07"/>
    <n v="88.8"/>
    <s v="Average"/>
    <x v="1"/>
  </r>
  <r>
    <s v="AID0062"/>
    <x v="0"/>
    <n v="16"/>
    <s v="Teenager"/>
    <s v="Other"/>
    <s v="Basic"/>
    <n v="34.299999999999997"/>
    <n v="32.31"/>
    <n v="32.15"/>
    <n v="25.65"/>
    <n v="42.7"/>
    <n v="27.81"/>
    <n v="27.25"/>
    <n v="33.81"/>
    <n v="45.28"/>
    <n v="78.56"/>
    <s v="Slow"/>
    <x v="0"/>
  </r>
  <r>
    <s v="AID0063"/>
    <x v="0"/>
    <n v="19"/>
    <s v="Teenager"/>
    <s v="Black"/>
    <s v="None"/>
    <n v="29.48"/>
    <n v="19.53"/>
    <n v="14.6"/>
    <n v="28.83"/>
    <n v="44.05"/>
    <n v="25.02"/>
    <n v="35.28"/>
    <n v="24.03"/>
    <n v="13.5"/>
    <n v="67.48"/>
    <s v="Average"/>
    <x v="0"/>
  </r>
  <r>
    <s v="AID0064"/>
    <x v="0"/>
    <n v="30"/>
    <s v="Middle Age"/>
    <s v="White"/>
    <s v="None"/>
    <n v="40.98"/>
    <n v="44.12"/>
    <n v="49.39"/>
    <n v="22.82"/>
    <n v="42.08"/>
    <n v="41.75"/>
    <n v="45.62"/>
    <n v="38.96"/>
    <n v="15.01"/>
    <n v="91.88"/>
    <s v="Average"/>
    <x v="0"/>
  </r>
  <r>
    <s v="AID0065"/>
    <x v="0"/>
    <n v="49"/>
    <s v="Middle Age"/>
    <s v="Black"/>
    <s v="Basic"/>
    <n v="49.48"/>
    <n v="60.35"/>
    <n v="70.59"/>
    <n v="40.869999999999997"/>
    <n v="68.819999999999993"/>
    <n v="51.59"/>
    <n v="68.91"/>
    <n v="54.1"/>
    <n v="49.8"/>
    <n v="95.56"/>
    <s v="Fast"/>
    <x v="1"/>
  </r>
  <r>
    <s v="AID0066"/>
    <x v="1"/>
    <n v="26"/>
    <s v="Young Adult"/>
    <s v="Black"/>
    <s v="None"/>
    <n v="34.15"/>
    <n v="42.26"/>
    <n v="47.21"/>
    <n v="36.880000000000003"/>
    <n v="8.5500000000000007"/>
    <n v="49.63"/>
    <n v="42.64"/>
    <n v="38.130000000000003"/>
    <n v="24.94"/>
    <n v="41.43"/>
    <s v="Fast"/>
    <x v="0"/>
  </r>
  <r>
    <s v="AID0067"/>
    <x v="1"/>
    <n v="20"/>
    <s v="Young Adult"/>
    <s v="White"/>
    <s v="Advanced"/>
    <n v="65.2"/>
    <n v="56.75"/>
    <n v="60.42"/>
    <n v="83.94"/>
    <n v="55.16"/>
    <n v="69.12"/>
    <n v="75.430000000000007"/>
    <n v="47.8"/>
    <n v="49.67"/>
    <n v="43.09"/>
    <s v="Average"/>
    <x v="1"/>
  </r>
  <r>
    <s v="AID0068"/>
    <x v="0"/>
    <n v="19"/>
    <s v="Teenager"/>
    <s v="White"/>
    <s v="Basic"/>
    <n v="53.28"/>
    <n v="52.22"/>
    <n v="59.31"/>
    <n v="31.61"/>
    <n v="34.549999999999997"/>
    <n v="53.62"/>
    <n v="43.83"/>
    <n v="36.49"/>
    <n v="26.46"/>
    <n v="97.52"/>
    <s v="Slow"/>
    <x v="1"/>
  </r>
  <r>
    <s v="AID0069"/>
    <x v="1"/>
    <n v="18"/>
    <s v="Teenager"/>
    <s v="Other"/>
    <s v="Basic"/>
    <n v="49.17"/>
    <n v="36.79"/>
    <n v="37.31"/>
    <n v="44.21"/>
    <n v="38.159999999999997"/>
    <n v="35.19"/>
    <n v="35.92"/>
    <n v="43.39"/>
    <n v="54.88"/>
    <n v="56.63"/>
    <s v="Fast"/>
    <x v="1"/>
  </r>
  <r>
    <s v="AID0070"/>
    <x v="1"/>
    <n v="20"/>
    <s v="Young Adult"/>
    <s v="Other"/>
    <s v="Basic"/>
    <n v="41.34"/>
    <n v="57.26"/>
    <n v="39.799999999999997"/>
    <n v="51.59"/>
    <n v="40.31"/>
    <n v="69.02"/>
    <n v="65.02"/>
    <n v="62.66"/>
    <n v="51.6"/>
    <n v="92.4"/>
    <s v="Slow"/>
    <x v="1"/>
  </r>
  <r>
    <s v="AID0071"/>
    <x v="1"/>
    <n v="27"/>
    <s v="Young Adult"/>
    <s v="White"/>
    <s v="Advanced"/>
    <n v="75.599999999999994"/>
    <n v="74.63"/>
    <n v="77.45"/>
    <n v="63.66"/>
    <n v="59.4"/>
    <n v="59.54"/>
    <n v="45.87"/>
    <n v="47.38"/>
    <n v="74.17"/>
    <n v="63.33"/>
    <s v="Slow"/>
    <x v="1"/>
  </r>
  <r>
    <s v="AID0072"/>
    <x v="1"/>
    <n v="34"/>
    <s v="Middle Age"/>
    <s v="White"/>
    <s v="Basic"/>
    <n v="36.28"/>
    <n v="49.67"/>
    <n v="34.93"/>
    <n v="47.57"/>
    <n v="44.17"/>
    <n v="58.7"/>
    <n v="47.58"/>
    <n v="70.47"/>
    <n v="60.39"/>
    <n v="47.15"/>
    <s v="Average"/>
    <x v="1"/>
  </r>
  <r>
    <s v="AID0073"/>
    <x v="0"/>
    <n v="27"/>
    <s v="Young Adult"/>
    <s v="Other"/>
    <s v="Basic"/>
    <n v="63.1"/>
    <n v="55.74"/>
    <n v="49.69"/>
    <n v="61.47"/>
    <n v="36.04"/>
    <n v="57.93"/>
    <n v="61.55"/>
    <n v="57.8"/>
    <n v="47.85"/>
    <n v="44.83"/>
    <s v="Average"/>
    <x v="1"/>
  </r>
  <r>
    <s v="AID0074"/>
    <x v="1"/>
    <n v="27"/>
    <s v="Young Adult"/>
    <s v="Black"/>
    <s v="Basic"/>
    <n v="44.08"/>
    <n v="38.700000000000003"/>
    <n v="67.63"/>
    <n v="53.9"/>
    <n v="50.26"/>
    <n v="53.01"/>
    <n v="62.51"/>
    <n v="37.659999999999997"/>
    <n v="59.65"/>
    <n v="49.39"/>
    <s v="Fast"/>
    <x v="1"/>
  </r>
  <r>
    <s v="AID0075"/>
    <x v="0"/>
    <n v="47"/>
    <s v="Middle Age"/>
    <s v="White"/>
    <s v="None"/>
    <n v="26.93"/>
    <n v="56.49"/>
    <n v="46.17"/>
    <n v="41.32"/>
    <n v="35.299999999999997"/>
    <n v="61.72"/>
    <n v="41.59"/>
    <n v="36.9"/>
    <n v="36.78"/>
    <n v="54.99"/>
    <s v="Average"/>
    <x v="0"/>
  </r>
  <r>
    <s v="AID0076"/>
    <x v="1"/>
    <n v="32"/>
    <s v="Middle Age"/>
    <s v="Other"/>
    <s v="Advanced"/>
    <n v="64.03"/>
    <n v="65.81"/>
    <n v="59.02"/>
    <n v="57.32"/>
    <n v="56.9"/>
    <n v="68.37"/>
    <n v="71.66"/>
    <n v="68.790000000000006"/>
    <n v="74.790000000000006"/>
    <n v="69.31"/>
    <s v="Slow"/>
    <x v="1"/>
  </r>
  <r>
    <s v="AID0077"/>
    <x v="1"/>
    <n v="29"/>
    <s v="Young Adult"/>
    <s v="Black"/>
    <s v="Advanced"/>
    <n v="70.48"/>
    <n v="67.47"/>
    <n v="50.94"/>
    <n v="84.48"/>
    <n v="40.14"/>
    <n v="57.32"/>
    <n v="62.93"/>
    <n v="69.19"/>
    <n v="53.14"/>
    <n v="82.09"/>
    <s v="Average"/>
    <x v="1"/>
  </r>
  <r>
    <s v="AID0078"/>
    <x v="1"/>
    <n v="26"/>
    <s v="Young Adult"/>
    <s v="White"/>
    <s v="Basic"/>
    <n v="45.28"/>
    <n v="31.97"/>
    <n v="45.29"/>
    <n v="56.77"/>
    <n v="69.790000000000006"/>
    <n v="48.23"/>
    <n v="57.44"/>
    <n v="48.32"/>
    <n v="42.12"/>
    <n v="99.18"/>
    <s v="Fast"/>
    <x v="1"/>
  </r>
  <r>
    <s v="AID0079"/>
    <x v="0"/>
    <n v="24"/>
    <s v="Young Adult"/>
    <s v="Black"/>
    <s v="Advanced"/>
    <n v="67.2"/>
    <n v="70.5"/>
    <n v="31.15"/>
    <n v="42.5"/>
    <n v="48.88"/>
    <n v="65.930000000000007"/>
    <n v="55.13"/>
    <n v="58.84"/>
    <n v="49.07"/>
    <n v="66.489999999999995"/>
    <s v="Average"/>
    <x v="1"/>
  </r>
  <r>
    <s v="AID0080"/>
    <x v="1"/>
    <n v="20"/>
    <s v="Young Adult"/>
    <s v="Other"/>
    <s v="Advanced"/>
    <n v="64.3"/>
    <n v="51.36"/>
    <n v="49.71"/>
    <n v="70.27"/>
    <n v="50.56"/>
    <n v="54.09"/>
    <n v="59.57"/>
    <n v="62.64"/>
    <n v="82.43"/>
    <n v="71.09"/>
    <s v="Average"/>
    <x v="1"/>
  </r>
  <r>
    <s v="AID0081"/>
    <x v="0"/>
    <n v="24"/>
    <s v="Young Adult"/>
    <s v="White"/>
    <s v="Advanced"/>
    <n v="66.67"/>
    <n v="54.47"/>
    <n v="73.08"/>
    <n v="62.16"/>
    <n v="56.86"/>
    <n v="65.56"/>
    <n v="52.96"/>
    <n v="59.78"/>
    <n v="53.99"/>
    <n v="71.31"/>
    <s v="Fast"/>
    <x v="1"/>
  </r>
  <r>
    <s v="AID0082"/>
    <x v="1"/>
    <n v="32"/>
    <s v="Middle Age"/>
    <s v="Black"/>
    <s v="Advanced"/>
    <n v="77.63"/>
    <n v="48.06"/>
    <n v="47.49"/>
    <n v="54.87"/>
    <n v="87.81"/>
    <n v="73.989999999999995"/>
    <n v="66.87"/>
    <n v="47.29"/>
    <n v="52.95"/>
    <n v="72.37"/>
    <s v="Fast"/>
    <x v="1"/>
  </r>
  <r>
    <s v="AID0083"/>
    <x v="0"/>
    <n v="18"/>
    <s v="Teenager"/>
    <s v="White"/>
    <s v="Basic"/>
    <n v="40"/>
    <n v="31.79"/>
    <n v="38.18"/>
    <n v="40.78"/>
    <n v="32.369999999999997"/>
    <n v="30.45"/>
    <n v="24.7"/>
    <n v="46.56"/>
    <n v="39.32"/>
    <n v="71.06"/>
    <s v="Fast"/>
    <x v="0"/>
  </r>
  <r>
    <s v="AID0084"/>
    <x v="1"/>
    <n v="18"/>
    <s v="Teenager"/>
    <s v="Black"/>
    <s v="Basic"/>
    <n v="34.57"/>
    <n v="41.63"/>
    <n v="7.63"/>
    <n v="29.69"/>
    <n v="40.85"/>
    <n v="46.52"/>
    <n v="32.700000000000003"/>
    <n v="48.91"/>
    <n v="45.14"/>
    <n v="40.53"/>
    <s v="Fast"/>
    <x v="0"/>
  </r>
  <r>
    <s v="AID0085"/>
    <x v="0"/>
    <n v="18"/>
    <s v="Teenager"/>
    <s v="Other"/>
    <s v="Basic"/>
    <n v="27.95"/>
    <n v="39.82"/>
    <n v="37.49"/>
    <n v="48.59"/>
    <n v="40.340000000000003"/>
    <n v="34.700000000000003"/>
    <n v="22.15"/>
    <n v="27.55"/>
    <n v="51.79"/>
    <n v="40.1"/>
    <s v="Slow"/>
    <x v="0"/>
  </r>
  <r>
    <s v="AID0086"/>
    <x v="0"/>
    <n v="17"/>
    <s v="Teenager"/>
    <s v="Other"/>
    <s v="Advanced"/>
    <n v="46.46"/>
    <n v="40.14"/>
    <n v="52.42"/>
    <n v="42.72"/>
    <n v="39.47"/>
    <n v="37.799999999999997"/>
    <n v="49.39"/>
    <n v="57.45"/>
    <n v="36.53"/>
    <n v="45.86"/>
    <s v="Average"/>
    <x v="1"/>
  </r>
  <r>
    <s v="AID0087"/>
    <x v="1"/>
    <n v="50"/>
    <s v="Middle Age"/>
    <s v="White"/>
    <s v="None"/>
    <n v="29.25"/>
    <n v="57.26"/>
    <n v="22.93"/>
    <n v="30.18"/>
    <n v="39.03"/>
    <n v="26.66"/>
    <n v="13.36"/>
    <n v="43.23"/>
    <n v="34.799999999999997"/>
    <n v="46.09"/>
    <s v="Average"/>
    <x v="0"/>
  </r>
  <r>
    <s v="AID0088"/>
    <x v="0"/>
    <n v="30"/>
    <s v="Middle Age"/>
    <s v="Black"/>
    <s v="Advanced"/>
    <n v="69.44"/>
    <n v="48.42"/>
    <n v="59.94"/>
    <n v="62.83"/>
    <n v="75.3"/>
    <n v="54.98"/>
    <n v="81.62"/>
    <n v="77.87"/>
    <n v="56.68"/>
    <n v="82.29"/>
    <s v="Average"/>
    <x v="1"/>
  </r>
  <r>
    <s v="AID0089"/>
    <x v="1"/>
    <n v="27"/>
    <s v="Young Adult"/>
    <s v="White"/>
    <s v="Advanced"/>
    <n v="64.37"/>
    <n v="58.01"/>
    <n v="49.93"/>
    <n v="61.58"/>
    <n v="68.13"/>
    <n v="63.99"/>
    <n v="66.62"/>
    <n v="48.95"/>
    <n v="60.83"/>
    <n v="52.29"/>
    <s v="Fast"/>
    <x v="1"/>
  </r>
  <r>
    <s v="AID0090"/>
    <x v="1"/>
    <n v="17"/>
    <s v="Teenager"/>
    <s v="White"/>
    <s v="None"/>
    <n v="50.96"/>
    <n v="17.86"/>
    <n v="29.73"/>
    <n v="33.869999999999997"/>
    <n v="18.79"/>
    <n v="28.71"/>
    <n v="7.16"/>
    <n v="64.680000000000007"/>
    <n v="0"/>
    <n v="93.68"/>
    <s v="Fast"/>
    <x v="0"/>
  </r>
  <r>
    <s v="AID0091"/>
    <x v="1"/>
    <n v="25"/>
    <s v="Young Adult"/>
    <s v="Black"/>
    <s v="Advanced"/>
    <n v="59.3"/>
    <n v="41.64"/>
    <n v="68.06"/>
    <n v="54.74"/>
    <n v="68.599999999999994"/>
    <n v="53.65"/>
    <n v="58.35"/>
    <n v="89.44"/>
    <n v="65.680000000000007"/>
    <n v="95.72"/>
    <s v="Fast"/>
    <x v="1"/>
  </r>
  <r>
    <s v="AID0092"/>
    <x v="1"/>
    <n v="21"/>
    <s v="Young Adult"/>
    <s v="Black"/>
    <s v="None"/>
    <n v="39.659999999999997"/>
    <n v="36.229999999999997"/>
    <n v="37.26"/>
    <n v="44.88"/>
    <n v="39.57"/>
    <n v="55.16"/>
    <n v="53.7"/>
    <n v="24.9"/>
    <n v="24.75"/>
    <n v="98.55"/>
    <s v="Slow"/>
    <x v="0"/>
  </r>
  <r>
    <s v="AID0093"/>
    <x v="1"/>
    <n v="18"/>
    <s v="Teenager"/>
    <s v="Black"/>
    <s v="Basic"/>
    <n v="26.8"/>
    <n v="44.45"/>
    <n v="30.9"/>
    <n v="36.17"/>
    <n v="52.82"/>
    <n v="49.98"/>
    <n v="45.81"/>
    <n v="34.6"/>
    <n v="34.840000000000003"/>
    <n v="96.34"/>
    <s v="Fast"/>
    <x v="0"/>
  </r>
  <r>
    <s v="AID0094"/>
    <x v="1"/>
    <n v="20"/>
    <s v="Young Adult"/>
    <s v="Other"/>
    <s v="Advanced"/>
    <n v="57.78"/>
    <n v="60.05"/>
    <n v="60.8"/>
    <n v="53.06"/>
    <n v="62.33"/>
    <n v="55.33"/>
    <n v="48.36"/>
    <n v="59.79"/>
    <n v="74.459999999999994"/>
    <n v="56.31"/>
    <s v="Fast"/>
    <x v="1"/>
  </r>
  <r>
    <s v="AID0095"/>
    <x v="1"/>
    <n v="24"/>
    <s v="Young Adult"/>
    <s v="White"/>
    <s v="None"/>
    <n v="36.909999999999997"/>
    <n v="67.19"/>
    <n v="50.71"/>
    <n v="20.6"/>
    <n v="41.17"/>
    <n v="58.06"/>
    <n v="53.33"/>
    <n v="37.130000000000003"/>
    <n v="46.3"/>
    <n v="70.59"/>
    <s v="Slow"/>
    <x v="0"/>
  </r>
  <r>
    <s v="AID0096"/>
    <x v="1"/>
    <n v="29"/>
    <s v="Young Adult"/>
    <s v="White"/>
    <s v="Advanced"/>
    <n v="71.37"/>
    <n v="79.78"/>
    <n v="59.88"/>
    <n v="50.84"/>
    <n v="64.62"/>
    <n v="56.44"/>
    <n v="69.17"/>
    <n v="59.6"/>
    <n v="67.33"/>
    <n v="50.53"/>
    <s v="Fast"/>
    <x v="1"/>
  </r>
  <r>
    <s v="AID0097"/>
    <x v="1"/>
    <n v="20"/>
    <s v="Young Adult"/>
    <s v="Other"/>
    <s v="Advanced"/>
    <n v="67.569999999999993"/>
    <n v="56.12"/>
    <n v="62.27"/>
    <n v="67.7"/>
    <n v="44.53"/>
    <n v="64.97"/>
    <n v="76.53"/>
    <n v="70.489999999999995"/>
    <n v="57.4"/>
    <n v="88.37"/>
    <s v="Average"/>
    <x v="1"/>
  </r>
  <r>
    <s v="AID0098"/>
    <x v="1"/>
    <n v="18"/>
    <s v="Teenager"/>
    <s v="Black"/>
    <s v="Basic"/>
    <n v="53.4"/>
    <n v="48.31"/>
    <n v="21.38"/>
    <n v="47.75"/>
    <n v="35.5"/>
    <n v="50.47"/>
    <n v="39.46"/>
    <n v="21.91"/>
    <n v="42.65"/>
    <n v="93.31"/>
    <s v="Slow"/>
    <x v="0"/>
  </r>
  <r>
    <s v="AID0099"/>
    <x v="1"/>
    <n v="29"/>
    <s v="Young Adult"/>
    <s v="Other"/>
    <s v="None"/>
    <n v="29.39"/>
    <n v="29.56"/>
    <n v="36.340000000000003"/>
    <n v="60.7"/>
    <n v="31.72"/>
    <n v="51.93"/>
    <n v="44.64"/>
    <n v="48.39"/>
    <n v="57.88"/>
    <n v="91.08"/>
    <s v="Average"/>
    <x v="0"/>
  </r>
  <r>
    <s v="AID0100"/>
    <x v="0"/>
    <n v="28"/>
    <s v="Young Adult"/>
    <s v="Other"/>
    <s v="None"/>
    <n v="31.74"/>
    <n v="33.24"/>
    <n v="36"/>
    <n v="47.22"/>
    <n v="54.36"/>
    <n v="41.14"/>
    <n v="38.14"/>
    <n v="30.15"/>
    <n v="56"/>
    <n v="66"/>
    <s v="Average"/>
    <x v="0"/>
  </r>
  <r>
    <s v="AID0101"/>
    <x v="0"/>
    <n v="21"/>
    <s v="Young Adult"/>
    <s v="Other"/>
    <s v="Basic"/>
    <n v="38.19"/>
    <n v="37.85"/>
    <n v="50.26"/>
    <n v="50.13"/>
    <n v="38.86"/>
    <n v="30.45"/>
    <n v="26.76"/>
    <n v="55.47"/>
    <n v="47.37"/>
    <n v="85.52"/>
    <s v="Slow"/>
    <x v="1"/>
  </r>
  <r>
    <s v="AID0102"/>
    <x v="1"/>
    <n v="33"/>
    <s v="Middle Age"/>
    <s v="White"/>
    <s v="Advanced"/>
    <n v="41.49"/>
    <n v="62.32"/>
    <n v="82.85"/>
    <n v="70.98"/>
    <n v="72.709999999999994"/>
    <n v="63.61"/>
    <n v="52.27"/>
    <n v="62.52"/>
    <n v="65.64"/>
    <n v="45.85"/>
    <s v="Average"/>
    <x v="1"/>
  </r>
  <r>
    <s v="AID0103"/>
    <x v="1"/>
    <n v="27"/>
    <s v="Young Adult"/>
    <s v="Other"/>
    <s v="Basic"/>
    <n v="47.77"/>
    <n v="52.05"/>
    <n v="51.28"/>
    <n v="47.98"/>
    <n v="35.1"/>
    <n v="55.32"/>
    <n v="72.8"/>
    <n v="52.44"/>
    <n v="50.51"/>
    <n v="42.41"/>
    <s v="Fast"/>
    <x v="1"/>
  </r>
  <r>
    <s v="AID0104"/>
    <x v="1"/>
    <n v="16"/>
    <s v="Teenager"/>
    <s v="White"/>
    <s v="None"/>
    <n v="32.74"/>
    <n v="38.69"/>
    <n v="36.200000000000003"/>
    <n v="35.5"/>
    <n v="29.15"/>
    <n v="34.1"/>
    <n v="41.32"/>
    <n v="14.39"/>
    <n v="23.82"/>
    <n v="85.19"/>
    <s v="Average"/>
    <x v="0"/>
  </r>
  <r>
    <s v="AID0105"/>
    <x v="1"/>
    <n v="19"/>
    <s v="Teenager"/>
    <s v="White"/>
    <s v="Basic"/>
    <n v="47.25"/>
    <n v="31.48"/>
    <n v="29.15"/>
    <n v="31.26"/>
    <n v="21.6"/>
    <n v="41.82"/>
    <n v="32.56"/>
    <n v="43.88"/>
    <n v="39.42"/>
    <n v="65.52"/>
    <s v="Fast"/>
    <x v="0"/>
  </r>
  <r>
    <s v="AID0106"/>
    <x v="1"/>
    <n v="20"/>
    <s v="Young Adult"/>
    <s v="White"/>
    <s v="Basic"/>
    <n v="49.24"/>
    <n v="50.49"/>
    <n v="57.57"/>
    <n v="61.07"/>
    <n v="53.2"/>
    <n v="59.96"/>
    <n v="61.95"/>
    <n v="59.87"/>
    <n v="47.66"/>
    <n v="99.73"/>
    <s v="Average"/>
    <x v="1"/>
  </r>
  <r>
    <s v="AID0107"/>
    <x v="1"/>
    <n v="16"/>
    <s v="Teenager"/>
    <s v="Black"/>
    <s v="Advanced"/>
    <n v="46.32"/>
    <n v="77.459999999999994"/>
    <n v="78.11"/>
    <n v="48.14"/>
    <n v="47.36"/>
    <n v="50.54"/>
    <n v="46.61"/>
    <n v="36.770000000000003"/>
    <n v="46.32"/>
    <n v="45.84"/>
    <s v="Slow"/>
    <x v="1"/>
  </r>
  <r>
    <s v="AID0108"/>
    <x v="1"/>
    <n v="27"/>
    <s v="Young Adult"/>
    <s v="White"/>
    <s v="None"/>
    <n v="40.9"/>
    <n v="12.95"/>
    <n v="14.75"/>
    <n v="7.93"/>
    <n v="57.06"/>
    <n v="20.190000000000001"/>
    <n v="35.18"/>
    <n v="34.89"/>
    <n v="31.23"/>
    <n v="91.34"/>
    <s v="Average"/>
    <x v="0"/>
  </r>
  <r>
    <s v="AID0109"/>
    <x v="1"/>
    <n v="43"/>
    <s v="Middle Age"/>
    <s v="White"/>
    <s v="Advanced"/>
    <n v="63.19"/>
    <n v="27.88"/>
    <n v="64.47"/>
    <n v="62.16"/>
    <n v="54.69"/>
    <n v="46.92"/>
    <n v="66.209999999999994"/>
    <n v="62.09"/>
    <n v="67.06"/>
    <n v="68.8"/>
    <s v="Average"/>
    <x v="1"/>
  </r>
  <r>
    <s v="AID0110"/>
    <x v="0"/>
    <n v="25"/>
    <s v="Young Adult"/>
    <s v="Black"/>
    <s v="Basic"/>
    <n v="53.56"/>
    <n v="56.34"/>
    <n v="57.72"/>
    <n v="61.4"/>
    <n v="53.13"/>
    <n v="51.76"/>
    <n v="46.16"/>
    <n v="64.84"/>
    <n v="40.44"/>
    <n v="89.63"/>
    <s v="Average"/>
    <x v="0"/>
  </r>
  <r>
    <s v="AID0111"/>
    <x v="1"/>
    <n v="22"/>
    <s v="Young Adult"/>
    <s v="White"/>
    <s v="Advanced"/>
    <n v="57.82"/>
    <n v="67.22"/>
    <n v="55.68"/>
    <n v="65.23"/>
    <n v="55.69"/>
    <n v="73.989999999999995"/>
    <n v="54.44"/>
    <n v="62.82"/>
    <n v="46.85"/>
    <n v="89.03"/>
    <s v="Slow"/>
    <x v="1"/>
  </r>
  <r>
    <s v="AID0112"/>
    <x v="0"/>
    <n v="24"/>
    <s v="Young Adult"/>
    <s v="Other"/>
    <s v="Basic"/>
    <n v="63.21"/>
    <n v="50.7"/>
    <n v="49.81"/>
    <n v="56.72"/>
    <n v="35.799999999999997"/>
    <n v="49.98"/>
    <n v="55.77"/>
    <n v="43.51"/>
    <n v="57.44"/>
    <n v="94.96"/>
    <s v="Average"/>
    <x v="1"/>
  </r>
  <r>
    <s v="AID0113"/>
    <x v="1"/>
    <n v="27"/>
    <s v="Young Adult"/>
    <s v="Other"/>
    <s v="Basic"/>
    <n v="37.89"/>
    <n v="69.28"/>
    <n v="32.549999999999997"/>
    <n v="61.42"/>
    <n v="42.69"/>
    <n v="67.3"/>
    <n v="55.03"/>
    <n v="58.93"/>
    <n v="57.91"/>
    <n v="57.87"/>
    <s v="Average"/>
    <x v="1"/>
  </r>
  <r>
    <s v="AID0114"/>
    <x v="1"/>
    <n v="22"/>
    <s v="Young Adult"/>
    <s v="White"/>
    <s v="Advanced"/>
    <n v="44.47"/>
    <n v="71.540000000000006"/>
    <n v="64.760000000000005"/>
    <n v="50.46"/>
    <n v="40.74"/>
    <n v="73.709999999999994"/>
    <n v="64.7"/>
    <n v="89"/>
    <n v="70.73"/>
    <n v="96.99"/>
    <s v="Fast"/>
    <x v="1"/>
  </r>
  <r>
    <s v="AID0115"/>
    <x v="0"/>
    <n v="45"/>
    <s v="Middle Age"/>
    <s v="Black"/>
    <s v="None"/>
    <n v="35.71"/>
    <n v="43.01"/>
    <n v="51.74"/>
    <n v="51.72"/>
    <n v="33.85"/>
    <n v="47.07"/>
    <n v="56.81"/>
    <n v="67.73"/>
    <n v="49.91"/>
    <n v="49.1"/>
    <s v="Slow"/>
    <x v="0"/>
  </r>
  <r>
    <s v="AID0116"/>
    <x v="1"/>
    <n v="24"/>
    <s v="Young Adult"/>
    <s v="Other"/>
    <s v="Advanced"/>
    <n v="63.82"/>
    <n v="63.15"/>
    <n v="62.01"/>
    <n v="64.5"/>
    <n v="43.57"/>
    <n v="45.16"/>
    <n v="63.28"/>
    <n v="61.2"/>
    <n v="33.47"/>
    <n v="44.92"/>
    <s v="Average"/>
    <x v="1"/>
  </r>
  <r>
    <s v="AID0117"/>
    <x v="0"/>
    <n v="33"/>
    <s v="Middle Age"/>
    <s v="Black"/>
    <s v="Basic"/>
    <n v="61.51"/>
    <n v="71.400000000000006"/>
    <n v="50.69"/>
    <n v="74.83"/>
    <n v="57.75"/>
    <n v="44.51"/>
    <n v="41.79"/>
    <n v="50.81"/>
    <n v="58.07"/>
    <n v="65.900000000000006"/>
    <s v="Slow"/>
    <x v="1"/>
  </r>
  <r>
    <s v="AID0118"/>
    <x v="1"/>
    <n v="36"/>
    <s v="Middle Age"/>
    <s v="Black"/>
    <s v="None"/>
    <n v="46.22"/>
    <n v="43"/>
    <n v="46.42"/>
    <n v="45.21"/>
    <n v="60.67"/>
    <n v="27.85"/>
    <n v="42.68"/>
    <n v="52.17"/>
    <n v="53.34"/>
    <n v="89.7"/>
    <s v="Average"/>
    <x v="0"/>
  </r>
  <r>
    <s v="AID0119"/>
    <x v="1"/>
    <n v="16"/>
    <s v="Teenager"/>
    <s v="Other"/>
    <s v="Basic"/>
    <n v="21.22"/>
    <n v="11.8"/>
    <n v="48.88"/>
    <n v="41.32"/>
    <n v="28.93"/>
    <n v="33.46"/>
    <n v="38.020000000000003"/>
    <n v="47.65"/>
    <n v="51.23"/>
    <n v="68.41"/>
    <s v="Slow"/>
    <x v="0"/>
  </r>
  <r>
    <s v="AID0120"/>
    <x v="0"/>
    <n v="17"/>
    <s v="Teenager"/>
    <s v="Black"/>
    <s v="Advanced"/>
    <n v="66.31"/>
    <n v="61.16"/>
    <n v="55.07"/>
    <n v="59.8"/>
    <n v="40.9"/>
    <n v="28.79"/>
    <n v="50.66"/>
    <n v="60.73"/>
    <n v="42.1"/>
    <n v="89.76"/>
    <s v="Fast"/>
    <x v="1"/>
  </r>
  <r>
    <s v="AID0121"/>
    <x v="1"/>
    <n v="17"/>
    <s v="Teenager"/>
    <s v="Other"/>
    <s v="None"/>
    <n v="44.72"/>
    <n v="11.2"/>
    <n v="66.760000000000005"/>
    <n v="18.73"/>
    <n v="16.03"/>
    <n v="0"/>
    <n v="29.72"/>
    <n v="42.43"/>
    <n v="33.200000000000003"/>
    <n v="83.78"/>
    <s v="Fast"/>
    <x v="0"/>
  </r>
  <r>
    <s v="AID0122"/>
    <x v="0"/>
    <n v="17"/>
    <s v="Teenager"/>
    <s v="Black"/>
    <s v="Basic"/>
    <n v="41.72"/>
    <n v="35.31"/>
    <n v="39.5"/>
    <n v="18.690000000000001"/>
    <n v="34.5"/>
    <n v="29.82"/>
    <n v="38.43"/>
    <n v="42.53"/>
    <n v="47.63"/>
    <n v="52.57"/>
    <s v="Average"/>
    <x v="0"/>
  </r>
  <r>
    <s v="AID0123"/>
    <x v="1"/>
    <n v="16"/>
    <s v="Teenager"/>
    <s v="Other"/>
    <s v="Basic"/>
    <n v="40.200000000000003"/>
    <n v="29.26"/>
    <n v="37.549999999999997"/>
    <n v="27.88"/>
    <n v="33.19"/>
    <n v="39.380000000000003"/>
    <n v="49.37"/>
    <n v="48.94"/>
    <n v="57.55"/>
    <n v="96.93"/>
    <s v="Slow"/>
    <x v="0"/>
  </r>
  <r>
    <s v="AID0124"/>
    <x v="0"/>
    <n v="26"/>
    <s v="Young Adult"/>
    <s v="White"/>
    <s v="Basic"/>
    <n v="46.43"/>
    <n v="55.89"/>
    <n v="47.25"/>
    <n v="41.94"/>
    <n v="41.1"/>
    <n v="55.78"/>
    <n v="46.05"/>
    <n v="34.82"/>
    <n v="47.06"/>
    <n v="43.65"/>
    <s v="Average"/>
    <x v="1"/>
  </r>
  <r>
    <s v="AID0125"/>
    <x v="0"/>
    <n v="17"/>
    <s v="Teenager"/>
    <s v="Other"/>
    <s v="None"/>
    <n v="36.9"/>
    <n v="17.239999999999998"/>
    <n v="26.41"/>
    <n v="19.97"/>
    <n v="29.02"/>
    <n v="19.32"/>
    <n v="36.299999999999997"/>
    <n v="13.37"/>
    <n v="22.2"/>
    <n v="93.9"/>
    <s v="Fast"/>
    <x v="0"/>
  </r>
  <r>
    <s v="AID0126"/>
    <x v="1"/>
    <n v="29"/>
    <s v="Young Adult"/>
    <s v="Other"/>
    <s v="Advanced"/>
    <n v="66.14"/>
    <n v="55.14"/>
    <n v="62.22"/>
    <n v="60.43"/>
    <n v="56.74"/>
    <n v="43.47"/>
    <n v="63.45"/>
    <n v="74.48"/>
    <n v="74.97"/>
    <n v="58.27"/>
    <s v="Slow"/>
    <x v="1"/>
  </r>
  <r>
    <s v="AID0127"/>
    <x v="1"/>
    <n v="43"/>
    <s v="Middle Age"/>
    <s v="Other"/>
    <s v="Advanced"/>
    <n v="58.59"/>
    <n v="62.82"/>
    <n v="59.45"/>
    <n v="74.040000000000006"/>
    <n v="88.87"/>
    <n v="42.47"/>
    <n v="58.77"/>
    <n v="68.319999999999993"/>
    <n v="73.34"/>
    <n v="70.010000000000005"/>
    <s v="Average"/>
    <x v="1"/>
  </r>
  <r>
    <s v="AID0128"/>
    <x v="0"/>
    <n v="16"/>
    <s v="Teenager"/>
    <s v="Other"/>
    <s v="Advanced"/>
    <n v="68.39"/>
    <n v="44.33"/>
    <n v="27.5"/>
    <n v="40.380000000000003"/>
    <n v="38.520000000000003"/>
    <n v="40.53"/>
    <n v="55.16"/>
    <n v="34.26"/>
    <n v="51.86"/>
    <n v="65.34"/>
    <s v="Fast"/>
    <x v="1"/>
  </r>
  <r>
    <s v="AID0129"/>
    <x v="1"/>
    <n v="43"/>
    <s v="Middle Age"/>
    <s v="Black"/>
    <s v="Advanced"/>
    <n v="61.55"/>
    <n v="74.13"/>
    <n v="57.85"/>
    <n v="46.44"/>
    <n v="60.77"/>
    <n v="55.88"/>
    <n v="69.319999999999993"/>
    <n v="58.08"/>
    <n v="88.36"/>
    <n v="50.31"/>
    <s v="Fast"/>
    <x v="1"/>
  </r>
  <r>
    <s v="AID0130"/>
    <x v="1"/>
    <n v="28"/>
    <s v="Young Adult"/>
    <s v="White"/>
    <s v="None"/>
    <n v="21.57"/>
    <n v="45.86"/>
    <n v="26.94"/>
    <n v="35.659999999999997"/>
    <n v="32.67"/>
    <n v="50.5"/>
    <n v="37.46"/>
    <n v="21.46"/>
    <n v="49.89"/>
    <n v="61.49"/>
    <s v="Fast"/>
    <x v="0"/>
  </r>
  <r>
    <s v="AID0131"/>
    <x v="1"/>
    <n v="19"/>
    <s v="Teenager"/>
    <s v="Other"/>
    <s v="Advanced"/>
    <n v="33.97"/>
    <n v="61.33"/>
    <n v="65.900000000000006"/>
    <n v="54.92"/>
    <n v="53.12"/>
    <n v="60.03"/>
    <n v="53.55"/>
    <n v="25.89"/>
    <n v="31.28"/>
    <n v="51.58"/>
    <s v="Fast"/>
    <x v="1"/>
  </r>
  <r>
    <s v="AID0132"/>
    <x v="0"/>
    <n v="27"/>
    <s v="Young Adult"/>
    <s v="Black"/>
    <s v="None"/>
    <n v="48.03"/>
    <n v="21.14"/>
    <n v="35.270000000000003"/>
    <n v="22.2"/>
    <n v="58.22"/>
    <n v="29.2"/>
    <n v="32.68"/>
    <n v="63.75"/>
    <n v="10.56"/>
    <n v="52.23"/>
    <s v="Fast"/>
    <x v="0"/>
  </r>
  <r>
    <s v="AID0133"/>
    <x v="0"/>
    <n v="20"/>
    <s v="Young Adult"/>
    <s v="White"/>
    <s v="None"/>
    <n v="45.62"/>
    <n v="26.23"/>
    <n v="31.97"/>
    <n v="31.32"/>
    <n v="33.18"/>
    <n v="28.9"/>
    <n v="38.409999999999997"/>
    <n v="21.39"/>
    <n v="53.09"/>
    <n v="51.22"/>
    <s v="Average"/>
    <x v="0"/>
  </r>
  <r>
    <s v="AID0134"/>
    <x v="0"/>
    <n v="38"/>
    <s v="Middle Age"/>
    <s v="White"/>
    <s v="Basic"/>
    <n v="48.76"/>
    <n v="53.7"/>
    <n v="62.46"/>
    <n v="66.09"/>
    <n v="67.37"/>
    <n v="54.31"/>
    <n v="52.56"/>
    <n v="49.86"/>
    <n v="68.66"/>
    <n v="69.34"/>
    <s v="Average"/>
    <x v="1"/>
  </r>
  <r>
    <s v="AID0135"/>
    <x v="0"/>
    <n v="45"/>
    <s v="Middle Age"/>
    <s v="White"/>
    <s v="Basic"/>
    <n v="53.46"/>
    <n v="55.47"/>
    <n v="56.66"/>
    <n v="40.200000000000003"/>
    <n v="58.81"/>
    <n v="49.27"/>
    <n v="48.57"/>
    <n v="43.37"/>
    <n v="51.53"/>
    <n v="87.88"/>
    <s v="Fast"/>
    <x v="1"/>
  </r>
  <r>
    <s v="AID0136"/>
    <x v="0"/>
    <n v="47"/>
    <s v="Middle Age"/>
    <s v="White"/>
    <s v="Advanced"/>
    <n v="83.34"/>
    <n v="56.86"/>
    <n v="50.06"/>
    <n v="59.49"/>
    <n v="75.45"/>
    <n v="72.34"/>
    <n v="73.02"/>
    <n v="65.84"/>
    <n v="64.39"/>
    <n v="74.14"/>
    <s v="Average"/>
    <x v="1"/>
  </r>
  <r>
    <s v="AID0137"/>
    <x v="0"/>
    <n v="25"/>
    <s v="Young Adult"/>
    <s v="Other"/>
    <s v="Basic"/>
    <n v="40.840000000000003"/>
    <n v="55.33"/>
    <n v="41.68"/>
    <n v="49.05"/>
    <n v="58.32"/>
    <n v="54.39"/>
    <n v="51.6"/>
    <n v="43.09"/>
    <n v="47.66"/>
    <n v="93.59"/>
    <s v="Fast"/>
    <x v="1"/>
  </r>
  <r>
    <s v="AID0138"/>
    <x v="0"/>
    <n v="16"/>
    <s v="Teenager"/>
    <s v="Other"/>
    <s v="Basic"/>
    <n v="44.55"/>
    <n v="55.89"/>
    <n v="37.17"/>
    <n v="22.61"/>
    <n v="36.29"/>
    <n v="62.71"/>
    <n v="31.01"/>
    <n v="48.69"/>
    <n v="30.77"/>
    <n v="78.19"/>
    <s v="Slow"/>
    <x v="1"/>
  </r>
  <r>
    <s v="AID0139"/>
    <x v="0"/>
    <n v="38"/>
    <s v="Middle Age"/>
    <s v="Black"/>
    <s v="None"/>
    <n v="47.15"/>
    <n v="22.97"/>
    <n v="28.63"/>
    <n v="41.64"/>
    <n v="41.08"/>
    <n v="43.97"/>
    <n v="27.09"/>
    <n v="38.61"/>
    <n v="40.07"/>
    <n v="81.36"/>
    <s v="Average"/>
    <x v="0"/>
  </r>
  <r>
    <s v="AID0140"/>
    <x v="0"/>
    <n v="48"/>
    <s v="Middle Age"/>
    <s v="Black"/>
    <s v="Advanced"/>
    <n v="77.58"/>
    <n v="37.049999999999997"/>
    <n v="76.180000000000007"/>
    <n v="74.349999999999994"/>
    <n v="83.85"/>
    <n v="45.28"/>
    <n v="54.53"/>
    <n v="69.69"/>
    <n v="54.82"/>
    <n v="80.06"/>
    <s v="Average"/>
    <x v="1"/>
  </r>
  <r>
    <s v="AID0141"/>
    <x v="1"/>
    <n v="30"/>
    <s v="Middle Age"/>
    <s v="Black"/>
    <s v="Basic"/>
    <n v="57.49"/>
    <n v="70.2"/>
    <n v="38.76"/>
    <n v="37.479999999999997"/>
    <n v="55.55"/>
    <n v="60.45"/>
    <n v="49.71"/>
    <n v="65.84"/>
    <n v="48.23"/>
    <n v="66.97"/>
    <s v="Average"/>
    <x v="1"/>
  </r>
  <r>
    <s v="AID0142"/>
    <x v="0"/>
    <n v="23"/>
    <s v="Young Adult"/>
    <s v="White"/>
    <s v="Basic"/>
    <n v="58.13"/>
    <n v="63.2"/>
    <n v="65.680000000000007"/>
    <n v="53.19"/>
    <n v="52.79"/>
    <n v="66.66"/>
    <n v="63.4"/>
    <n v="37.43"/>
    <n v="45.07"/>
    <n v="81.36"/>
    <s v="Average"/>
    <x v="1"/>
  </r>
  <r>
    <s v="AID0143"/>
    <x v="1"/>
    <n v="27"/>
    <s v="Young Adult"/>
    <s v="White"/>
    <s v="None"/>
    <n v="21"/>
    <n v="24.99"/>
    <n v="17.97"/>
    <n v="40.619999999999997"/>
    <n v="42.28"/>
    <n v="38.53"/>
    <n v="13.76"/>
    <n v="34.78"/>
    <n v="56.89"/>
    <n v="44.18"/>
    <s v="Fast"/>
    <x v="0"/>
  </r>
  <r>
    <s v="AID0144"/>
    <x v="1"/>
    <n v="40"/>
    <s v="Middle Age"/>
    <s v="Other"/>
    <s v="Advanced"/>
    <n v="62.99"/>
    <n v="50.09"/>
    <n v="75.03"/>
    <n v="80.47"/>
    <n v="64.150000000000006"/>
    <n v="53.16"/>
    <n v="69.94"/>
    <n v="55.24"/>
    <n v="67.58"/>
    <n v="91.59"/>
    <s v="Slow"/>
    <x v="1"/>
  </r>
  <r>
    <s v="AID0145"/>
    <x v="1"/>
    <n v="20"/>
    <s v="Young Adult"/>
    <s v="White"/>
    <s v="Basic"/>
    <n v="53.67"/>
    <n v="31.25"/>
    <n v="52.26"/>
    <n v="51.8"/>
    <n v="53.14"/>
    <n v="52.73"/>
    <n v="62.64"/>
    <n v="79.849999999999994"/>
    <n v="41.49"/>
    <n v="86.67"/>
    <s v="Fast"/>
    <x v="1"/>
  </r>
  <r>
    <s v="AID0146"/>
    <x v="0"/>
    <n v="33"/>
    <s v="Middle Age"/>
    <s v="White"/>
    <s v="None"/>
    <n v="38.369999999999997"/>
    <n v="37.18"/>
    <n v="28.59"/>
    <n v="27.68"/>
    <n v="36.090000000000003"/>
    <n v="30.56"/>
    <n v="44.88"/>
    <n v="48.6"/>
    <n v="60.81"/>
    <n v="54.71"/>
    <s v="Average"/>
    <x v="0"/>
  </r>
  <r>
    <s v="AID0147"/>
    <x v="0"/>
    <n v="35"/>
    <s v="Middle Age"/>
    <s v="White"/>
    <s v="None"/>
    <n v="29.22"/>
    <n v="43.82"/>
    <n v="16.22"/>
    <n v="28.88"/>
    <n v="45.66"/>
    <n v="29.93"/>
    <n v="46.03"/>
    <n v="30.26"/>
    <n v="48.86"/>
    <n v="86.08"/>
    <s v="Average"/>
    <x v="0"/>
  </r>
  <r>
    <s v="AID0148"/>
    <x v="0"/>
    <n v="21"/>
    <s v="Young Adult"/>
    <s v="Black"/>
    <s v="Basic"/>
    <n v="70.88"/>
    <n v="74.260000000000005"/>
    <n v="43.47"/>
    <n v="47.17"/>
    <n v="65.86"/>
    <n v="45.66"/>
    <n v="39.94"/>
    <n v="60.21"/>
    <n v="36.22"/>
    <n v="40.76"/>
    <s v="Average"/>
    <x v="1"/>
  </r>
  <r>
    <s v="AID0149"/>
    <x v="0"/>
    <n v="48"/>
    <s v="Middle Age"/>
    <s v="Black"/>
    <s v="Basic"/>
    <n v="65.64"/>
    <n v="54.23"/>
    <n v="31.57"/>
    <n v="70.98"/>
    <n v="49.84"/>
    <n v="33.39"/>
    <n v="40.799999999999997"/>
    <n v="57.66"/>
    <n v="60.58"/>
    <n v="53.03"/>
    <s v="Average"/>
    <x v="1"/>
  </r>
  <r>
    <s v="AID0150"/>
    <x v="1"/>
    <n v="39"/>
    <s v="Middle Age"/>
    <s v="Other"/>
    <s v="None"/>
    <n v="47.53"/>
    <n v="31.61"/>
    <n v="24.88"/>
    <n v="44.65"/>
    <n v="24.55"/>
    <n v="23.86"/>
    <n v="51.2"/>
    <n v="19.18"/>
    <n v="35.28"/>
    <n v="43.91"/>
    <s v="Fast"/>
    <x v="0"/>
  </r>
  <r>
    <s v="AID0151"/>
    <x v="0"/>
    <n v="17"/>
    <s v="Teenager"/>
    <s v="White"/>
    <s v="Advanced"/>
    <n v="57.17"/>
    <n v="29.39"/>
    <n v="66.540000000000006"/>
    <n v="43.05"/>
    <n v="60.41"/>
    <n v="50.62"/>
    <n v="59.79"/>
    <n v="41.49"/>
    <n v="50.58"/>
    <n v="86.81"/>
    <s v="Fast"/>
    <x v="1"/>
  </r>
  <r>
    <s v="AID0152"/>
    <x v="0"/>
    <n v="34"/>
    <s v="Middle Age"/>
    <s v="White"/>
    <s v="None"/>
    <n v="48.74"/>
    <n v="30.38"/>
    <n v="43.22"/>
    <n v="44.06"/>
    <n v="41.34"/>
    <n v="17.57"/>
    <n v="37.74"/>
    <n v="44.25"/>
    <n v="40.96"/>
    <n v="85.35"/>
    <s v="Fast"/>
    <x v="0"/>
  </r>
  <r>
    <s v="AID0153"/>
    <x v="0"/>
    <n v="21"/>
    <s v="Young Adult"/>
    <s v="Other"/>
    <s v="Basic"/>
    <n v="58.48"/>
    <n v="56.42"/>
    <n v="46.58"/>
    <n v="38.1"/>
    <n v="72.47"/>
    <n v="55.07"/>
    <n v="57.32"/>
    <n v="50.58"/>
    <n v="45.43"/>
    <n v="88.82"/>
    <s v="Fast"/>
    <x v="1"/>
  </r>
  <r>
    <s v="AID0154"/>
    <x v="0"/>
    <n v="33"/>
    <s v="Middle Age"/>
    <s v="White"/>
    <s v="Advanced"/>
    <n v="55.36"/>
    <n v="85.19"/>
    <n v="80.61"/>
    <n v="71.599999999999994"/>
    <n v="76.290000000000006"/>
    <n v="63.38"/>
    <n v="42.82"/>
    <n v="57.32"/>
    <n v="61.12"/>
    <n v="40.270000000000003"/>
    <s v="Average"/>
    <x v="1"/>
  </r>
  <r>
    <s v="AID0155"/>
    <x v="0"/>
    <n v="25"/>
    <s v="Young Adult"/>
    <s v="White"/>
    <s v="Basic"/>
    <n v="47.99"/>
    <n v="36.729999999999997"/>
    <n v="54.14"/>
    <n v="39.72"/>
    <n v="50.07"/>
    <n v="57.88"/>
    <n v="67.930000000000007"/>
    <n v="38.619999999999997"/>
    <n v="62.75"/>
    <n v="70.069999999999993"/>
    <s v="Fast"/>
    <x v="1"/>
  </r>
  <r>
    <s v="AID0156"/>
    <x v="1"/>
    <n v="49"/>
    <s v="Middle Age"/>
    <s v="Black"/>
    <s v="Basic"/>
    <n v="61.09"/>
    <n v="42.86"/>
    <n v="71.48"/>
    <n v="47.94"/>
    <n v="52.81"/>
    <n v="51.17"/>
    <n v="49.54"/>
    <n v="58.18"/>
    <n v="56.87"/>
    <n v="82.29"/>
    <s v="Fast"/>
    <x v="1"/>
  </r>
  <r>
    <s v="AID0157"/>
    <x v="0"/>
    <n v="28"/>
    <s v="Young Adult"/>
    <s v="Other"/>
    <s v="Basic"/>
    <n v="52.97"/>
    <n v="40.700000000000003"/>
    <n v="42.3"/>
    <n v="37.46"/>
    <n v="45.37"/>
    <n v="46.97"/>
    <n v="52.88"/>
    <n v="45.21"/>
    <n v="56.98"/>
    <n v="49.32"/>
    <s v="Fast"/>
    <x v="1"/>
  </r>
  <r>
    <s v="AID0158"/>
    <x v="1"/>
    <n v="19"/>
    <s v="Teenager"/>
    <s v="Other"/>
    <s v="None"/>
    <n v="30.23"/>
    <n v="26.55"/>
    <n v="36.22"/>
    <n v="10.19"/>
    <n v="0"/>
    <n v="18.62"/>
    <n v="0"/>
    <n v="7.79"/>
    <n v="15.97"/>
    <n v="78.989999999999995"/>
    <s v="Slow"/>
    <x v="0"/>
  </r>
  <r>
    <s v="AID0159"/>
    <x v="0"/>
    <n v="43"/>
    <s v="Middle Age"/>
    <s v="Other"/>
    <s v="Advanced"/>
    <n v="66.069999999999993"/>
    <n v="67.569999999999993"/>
    <n v="65.39"/>
    <n v="79.08"/>
    <n v="60.81"/>
    <n v="70.150000000000006"/>
    <n v="70.31"/>
    <n v="48.38"/>
    <n v="61.82"/>
    <n v="45.05"/>
    <s v="Fast"/>
    <x v="1"/>
  </r>
  <r>
    <s v="AID0160"/>
    <x v="1"/>
    <n v="18"/>
    <s v="Teenager"/>
    <s v="Other"/>
    <s v="Basic"/>
    <n v="47.33"/>
    <n v="33.770000000000003"/>
    <n v="44.22"/>
    <n v="25.73"/>
    <n v="34.119999999999997"/>
    <n v="21.67"/>
    <n v="24.58"/>
    <n v="35.619999999999997"/>
    <n v="35.15"/>
    <n v="50.88"/>
    <s v="Average"/>
    <x v="0"/>
  </r>
  <r>
    <s v="AID0161"/>
    <x v="0"/>
    <n v="23"/>
    <s v="Young Adult"/>
    <s v="Black"/>
    <s v="Advanced"/>
    <n v="68.7"/>
    <n v="50.68"/>
    <n v="69.989999999999995"/>
    <n v="53.79"/>
    <n v="74.23"/>
    <n v="79.8"/>
    <n v="69.36"/>
    <n v="49.2"/>
    <n v="49.97"/>
    <n v="68.55"/>
    <s v="Fast"/>
    <x v="1"/>
  </r>
  <r>
    <s v="AID0162"/>
    <x v="0"/>
    <n v="41"/>
    <s v="Middle Age"/>
    <s v="Black"/>
    <s v="None"/>
    <n v="21.41"/>
    <n v="30.1"/>
    <n v="22.34"/>
    <n v="46.88"/>
    <n v="33.130000000000003"/>
    <n v="28.99"/>
    <n v="48.75"/>
    <n v="34.81"/>
    <n v="45.89"/>
    <n v="79.209999999999994"/>
    <s v="Slow"/>
    <x v="0"/>
  </r>
  <r>
    <s v="AID0163"/>
    <x v="1"/>
    <n v="39"/>
    <s v="Middle Age"/>
    <s v="White"/>
    <s v="None"/>
    <n v="43.04"/>
    <n v="42.8"/>
    <n v="35.020000000000003"/>
    <n v="35.299999999999997"/>
    <n v="41.61"/>
    <n v="37.880000000000003"/>
    <n v="41.87"/>
    <n v="48.33"/>
    <n v="42.91"/>
    <n v="48.75"/>
    <s v="Average"/>
    <x v="0"/>
  </r>
  <r>
    <s v="AID0164"/>
    <x v="1"/>
    <n v="28"/>
    <s v="Young Adult"/>
    <s v="White"/>
    <s v="None"/>
    <n v="29.24"/>
    <n v="34.159999999999997"/>
    <n v="11.6"/>
    <n v="29.01"/>
    <n v="26.14"/>
    <n v="67.13"/>
    <n v="25.29"/>
    <n v="29.17"/>
    <n v="28.22"/>
    <n v="51.11"/>
    <s v="Average"/>
    <x v="0"/>
  </r>
  <r>
    <s v="AID0165"/>
    <x v="1"/>
    <n v="21"/>
    <s v="Young Adult"/>
    <s v="White"/>
    <s v="Basic"/>
    <n v="70.12"/>
    <n v="32.979999999999997"/>
    <n v="52.24"/>
    <n v="43.03"/>
    <n v="39.76"/>
    <n v="40.96"/>
    <n v="51.54"/>
    <n v="60.91"/>
    <n v="63.29"/>
    <n v="52.27"/>
    <s v="Average"/>
    <x v="0"/>
  </r>
  <r>
    <s v="AID0166"/>
    <x v="0"/>
    <n v="20"/>
    <s v="Young Adult"/>
    <s v="White"/>
    <s v="Basic"/>
    <n v="65.319999999999993"/>
    <n v="47.98"/>
    <n v="65.11"/>
    <n v="45.98"/>
    <n v="45"/>
    <n v="34.99"/>
    <n v="45.93"/>
    <n v="41.82"/>
    <n v="46.49"/>
    <n v="54.32"/>
    <s v="Slow"/>
    <x v="0"/>
  </r>
  <r>
    <s v="AID0167"/>
    <x v="1"/>
    <n v="24"/>
    <s v="Young Adult"/>
    <s v="Black"/>
    <s v="Advanced"/>
    <n v="85.73"/>
    <n v="44.34"/>
    <n v="50.45"/>
    <n v="57.75"/>
    <n v="59.74"/>
    <n v="57.66"/>
    <n v="70.03"/>
    <n v="55.99"/>
    <n v="64.3"/>
    <n v="53.59"/>
    <s v="Fast"/>
    <x v="1"/>
  </r>
  <r>
    <s v="AID0168"/>
    <x v="0"/>
    <n v="24"/>
    <s v="Young Adult"/>
    <s v="Other"/>
    <s v="Basic"/>
    <n v="45.15"/>
    <n v="49.64"/>
    <n v="63.01"/>
    <n v="46.71"/>
    <n v="37.69"/>
    <n v="42.76"/>
    <n v="21.88"/>
    <n v="42.58"/>
    <n v="60.11"/>
    <n v="63.71"/>
    <s v="Slow"/>
    <x v="0"/>
  </r>
  <r>
    <s v="AID0169"/>
    <x v="0"/>
    <n v="29"/>
    <s v="Young Adult"/>
    <s v="Black"/>
    <s v="Advanced"/>
    <n v="79.34"/>
    <n v="45.9"/>
    <n v="45.19"/>
    <n v="38.51"/>
    <n v="51.3"/>
    <n v="50.48"/>
    <n v="55.66"/>
    <n v="73.98"/>
    <n v="50.39"/>
    <n v="79.23"/>
    <s v="Average"/>
    <x v="1"/>
  </r>
  <r>
    <s v="AID0170"/>
    <x v="1"/>
    <n v="50"/>
    <s v="Middle Age"/>
    <s v="White"/>
    <s v="None"/>
    <n v="15.41"/>
    <n v="52.45"/>
    <n v="33.14"/>
    <n v="23.74"/>
    <n v="41.45"/>
    <n v="35.6"/>
    <n v="31.44"/>
    <n v="50.15"/>
    <n v="16.600000000000001"/>
    <n v="66.28"/>
    <s v="Slow"/>
    <x v="0"/>
  </r>
  <r>
    <s v="AID0171"/>
    <x v="1"/>
    <n v="42"/>
    <s v="Middle Age"/>
    <s v="Black"/>
    <s v="Advanced"/>
    <n v="65.95"/>
    <n v="60.54"/>
    <n v="66.599999999999994"/>
    <n v="68.5"/>
    <n v="83.96"/>
    <n v="33.01"/>
    <n v="43.78"/>
    <n v="66.790000000000006"/>
    <n v="62.29"/>
    <n v="86.56"/>
    <s v="Average"/>
    <x v="1"/>
  </r>
  <r>
    <s v="AID0172"/>
    <x v="0"/>
    <n v="42"/>
    <s v="Middle Age"/>
    <s v="Other"/>
    <s v="Advanced"/>
    <n v="87.49"/>
    <n v="65.540000000000006"/>
    <n v="56.5"/>
    <n v="61.72"/>
    <n v="68.3"/>
    <n v="67.569999999999993"/>
    <n v="51.61"/>
    <n v="54.14"/>
    <n v="82.54"/>
    <n v="83.16"/>
    <s v="Average"/>
    <x v="1"/>
  </r>
  <r>
    <s v="AID0173"/>
    <x v="0"/>
    <n v="16"/>
    <s v="Teenager"/>
    <s v="Other"/>
    <s v="Advanced"/>
    <n v="29.91"/>
    <n v="66.91"/>
    <n v="50.99"/>
    <n v="50.61"/>
    <n v="51.01"/>
    <n v="55.1"/>
    <n v="45"/>
    <n v="34.369999999999997"/>
    <n v="39.36"/>
    <n v="47.59"/>
    <s v="Average"/>
    <x v="0"/>
  </r>
  <r>
    <s v="AID0174"/>
    <x v="1"/>
    <n v="25"/>
    <s v="Young Adult"/>
    <s v="Black"/>
    <s v="Advanced"/>
    <n v="45.9"/>
    <n v="60.54"/>
    <n v="55.58"/>
    <n v="56.73"/>
    <n v="68.849999999999994"/>
    <n v="67.63"/>
    <n v="68.260000000000005"/>
    <n v="50.32"/>
    <n v="68.8"/>
    <n v="42.93"/>
    <s v="Average"/>
    <x v="1"/>
  </r>
  <r>
    <s v="AID0175"/>
    <x v="1"/>
    <n v="16"/>
    <s v="Teenager"/>
    <s v="Black"/>
    <s v="Advanced"/>
    <n v="57.34"/>
    <n v="42.17"/>
    <n v="44.14"/>
    <n v="50.2"/>
    <n v="42.02"/>
    <n v="58.98"/>
    <n v="74.91"/>
    <n v="44.51"/>
    <n v="52.31"/>
    <n v="92.68"/>
    <s v="Average"/>
    <x v="1"/>
  </r>
  <r>
    <s v="AID0176"/>
    <x v="1"/>
    <n v="21"/>
    <s v="Young Adult"/>
    <s v="Black"/>
    <s v="Basic"/>
    <n v="76.930000000000007"/>
    <n v="62.31"/>
    <n v="57.25"/>
    <n v="66.599999999999994"/>
    <n v="46.5"/>
    <n v="54"/>
    <n v="54.21"/>
    <n v="51.84"/>
    <n v="46.4"/>
    <n v="44.79"/>
    <s v="Slow"/>
    <x v="0"/>
  </r>
  <r>
    <s v="AID0177"/>
    <x v="0"/>
    <n v="21"/>
    <s v="Young Adult"/>
    <s v="White"/>
    <s v="None"/>
    <n v="45.88"/>
    <n v="20.87"/>
    <n v="52.65"/>
    <n v="25.33"/>
    <n v="45.44"/>
    <n v="50.14"/>
    <n v="43.27"/>
    <n v="33.99"/>
    <n v="16.28"/>
    <n v="48.9"/>
    <s v="Slow"/>
    <x v="0"/>
  </r>
  <r>
    <s v="AID0178"/>
    <x v="0"/>
    <n v="43"/>
    <s v="Middle Age"/>
    <s v="Black"/>
    <s v="None"/>
    <n v="8.9700000000000006"/>
    <n v="43.93"/>
    <n v="40.9"/>
    <n v="38.39"/>
    <n v="35.380000000000003"/>
    <n v="39.14"/>
    <n v="29.23"/>
    <n v="51.87"/>
    <n v="40.479999999999997"/>
    <n v="41.33"/>
    <s v="Average"/>
    <x v="0"/>
  </r>
  <r>
    <s v="AID0179"/>
    <x v="0"/>
    <n v="20"/>
    <s v="Young Adult"/>
    <s v="Black"/>
    <s v="Advanced"/>
    <n v="65.739999999999995"/>
    <n v="54.48"/>
    <n v="79.459999999999994"/>
    <n v="54.18"/>
    <n v="55.8"/>
    <n v="48.67"/>
    <n v="79.84"/>
    <n v="60.65"/>
    <n v="76.400000000000006"/>
    <n v="77.7"/>
    <s v="Fast"/>
    <x v="1"/>
  </r>
  <r>
    <s v="AID0180"/>
    <x v="0"/>
    <n v="17"/>
    <s v="Teenager"/>
    <s v="Black"/>
    <s v="Basic"/>
    <n v="58.81"/>
    <n v="55.09"/>
    <n v="42"/>
    <n v="41.86"/>
    <n v="21.47"/>
    <n v="52.42"/>
    <n v="38.61"/>
    <n v="60.92"/>
    <n v="37.81"/>
    <n v="74.94"/>
    <s v="Average"/>
    <x v="0"/>
  </r>
  <r>
    <s v="AID0181"/>
    <x v="0"/>
    <n v="17"/>
    <s v="Teenager"/>
    <s v="Other"/>
    <s v="Advanced"/>
    <n v="44.9"/>
    <n v="53.42"/>
    <n v="50.04"/>
    <n v="33.090000000000003"/>
    <n v="47.19"/>
    <n v="63.95"/>
    <n v="63.85"/>
    <n v="37.06"/>
    <n v="47.35"/>
    <n v="99.21"/>
    <s v="Average"/>
    <x v="1"/>
  </r>
  <r>
    <s v="AID0182"/>
    <x v="0"/>
    <n v="39"/>
    <s v="Middle Age"/>
    <s v="Other"/>
    <s v="Basic"/>
    <n v="45.05"/>
    <n v="56.45"/>
    <n v="58.34"/>
    <n v="43.82"/>
    <n v="65.08"/>
    <n v="61.21"/>
    <n v="68.58"/>
    <n v="65.930000000000007"/>
    <n v="40.659999999999997"/>
    <n v="93.22"/>
    <s v="Average"/>
    <x v="1"/>
  </r>
  <r>
    <s v="AID0183"/>
    <x v="1"/>
    <n v="28"/>
    <s v="Young Adult"/>
    <s v="White"/>
    <s v="None"/>
    <n v="41.62"/>
    <n v="20.89"/>
    <n v="38.39"/>
    <n v="57.31"/>
    <n v="37.450000000000003"/>
    <n v="23.99"/>
    <n v="28.14"/>
    <n v="35.200000000000003"/>
    <n v="43.71"/>
    <n v="64.650000000000006"/>
    <s v="Average"/>
    <x v="0"/>
  </r>
  <r>
    <s v="AID0184"/>
    <x v="0"/>
    <n v="17"/>
    <s v="Teenager"/>
    <s v="White"/>
    <s v="None"/>
    <n v="30.85"/>
    <n v="16.170000000000002"/>
    <n v="46.4"/>
    <n v="11.94"/>
    <n v="25.67"/>
    <n v="22.03"/>
    <n v="28.8"/>
    <n v="6.43"/>
    <n v="8.57"/>
    <n v="62.3"/>
    <s v="Slow"/>
    <x v="0"/>
  </r>
  <r>
    <s v="AID0185"/>
    <x v="0"/>
    <n v="17"/>
    <s v="Teenager"/>
    <s v="Other"/>
    <s v="Basic"/>
    <n v="29.47"/>
    <n v="45.62"/>
    <n v="22.73"/>
    <n v="45.01"/>
    <n v="35.44"/>
    <n v="38.340000000000003"/>
    <n v="54.53"/>
    <n v="28.87"/>
    <n v="36.46"/>
    <n v="57.81"/>
    <s v="Slow"/>
    <x v="0"/>
  </r>
  <r>
    <s v="AID0186"/>
    <x v="0"/>
    <n v="44"/>
    <s v="Middle Age"/>
    <s v="Other"/>
    <s v="Basic"/>
    <n v="32.82"/>
    <n v="51.45"/>
    <n v="53.12"/>
    <n v="39.96"/>
    <n v="36.51"/>
    <n v="58.34"/>
    <n v="58.78"/>
    <n v="58.01"/>
    <n v="48.73"/>
    <n v="49.14"/>
    <s v="Average"/>
    <x v="1"/>
  </r>
  <r>
    <s v="AID0187"/>
    <x v="1"/>
    <n v="17"/>
    <s v="Teenager"/>
    <s v="Other"/>
    <s v="None"/>
    <n v="29.8"/>
    <n v="32.82"/>
    <n v="23.42"/>
    <n v="37.08"/>
    <n v="21.55"/>
    <n v="8.19"/>
    <n v="6.49"/>
    <n v="25.74"/>
    <n v="34.24"/>
    <n v="48.29"/>
    <s v="Average"/>
    <x v="0"/>
  </r>
  <r>
    <s v="AID0188"/>
    <x v="0"/>
    <n v="34"/>
    <s v="Middle Age"/>
    <s v="Black"/>
    <s v="Basic"/>
    <n v="70.25"/>
    <n v="37.81"/>
    <n v="40.25"/>
    <n v="53.44"/>
    <n v="58.07"/>
    <n v="52.43"/>
    <n v="67.33"/>
    <n v="50.36"/>
    <n v="48.66"/>
    <n v="47.94"/>
    <s v="Slow"/>
    <x v="1"/>
  </r>
  <r>
    <s v="AID0189"/>
    <x v="0"/>
    <n v="38"/>
    <s v="Middle Age"/>
    <s v="Black"/>
    <s v="None"/>
    <n v="40.44"/>
    <n v="61.73"/>
    <n v="33.840000000000003"/>
    <n v="22.97"/>
    <n v="26.88"/>
    <n v="47.81"/>
    <n v="31.9"/>
    <n v="54.56"/>
    <n v="71.02"/>
    <n v="46.85"/>
    <s v="Average"/>
    <x v="0"/>
  </r>
  <r>
    <s v="AID0190"/>
    <x v="1"/>
    <n v="18"/>
    <s v="Teenager"/>
    <s v="Other"/>
    <s v="Basic"/>
    <n v="50.23"/>
    <n v="29.23"/>
    <n v="41.77"/>
    <n v="32.299999999999997"/>
    <n v="23"/>
    <n v="38.909999999999997"/>
    <n v="33.83"/>
    <n v="38.25"/>
    <n v="49.28"/>
    <n v="54.43"/>
    <s v="Fast"/>
    <x v="0"/>
  </r>
  <r>
    <s v="AID0191"/>
    <x v="0"/>
    <n v="17"/>
    <s v="Teenager"/>
    <s v="Black"/>
    <s v="None"/>
    <n v="11.08"/>
    <n v="8"/>
    <n v="32.549999999999997"/>
    <n v="23.32"/>
    <n v="14"/>
    <n v="11.25"/>
    <n v="27.92"/>
    <n v="31.06"/>
    <n v="37.700000000000003"/>
    <n v="58.4"/>
    <s v="Average"/>
    <x v="0"/>
  </r>
  <r>
    <s v="AID0192"/>
    <x v="0"/>
    <n v="47"/>
    <s v="Middle Age"/>
    <s v="Black"/>
    <s v="Advanced"/>
    <n v="56.72"/>
    <n v="90.42"/>
    <n v="61.26"/>
    <n v="89.93"/>
    <n v="51.31"/>
    <n v="56.75"/>
    <n v="78.39"/>
    <n v="74.84"/>
    <n v="67.31"/>
    <n v="97.69"/>
    <s v="Average"/>
    <x v="1"/>
  </r>
  <r>
    <s v="AID0193"/>
    <x v="0"/>
    <n v="22"/>
    <s v="Young Adult"/>
    <s v="White"/>
    <s v="Basic"/>
    <n v="40.51"/>
    <n v="37.17"/>
    <n v="51.6"/>
    <n v="37.17"/>
    <n v="32.53"/>
    <n v="55.29"/>
    <n v="60.23"/>
    <n v="65.209999999999994"/>
    <n v="57.77"/>
    <n v="74.709999999999994"/>
    <s v="Fast"/>
    <x v="1"/>
  </r>
  <r>
    <s v="AID0194"/>
    <x v="0"/>
    <n v="29"/>
    <s v="Young Adult"/>
    <s v="Other"/>
    <s v="Basic"/>
    <n v="39.43"/>
    <n v="60.28"/>
    <n v="46.78"/>
    <n v="62.21"/>
    <n v="37.770000000000003"/>
    <n v="51.19"/>
    <n v="44.22"/>
    <n v="44.71"/>
    <n v="41.75"/>
    <n v="99.26"/>
    <s v="Fast"/>
    <x v="0"/>
  </r>
  <r>
    <s v="AID0195"/>
    <x v="0"/>
    <n v="41"/>
    <s v="Middle Age"/>
    <s v="Other"/>
    <s v="None"/>
    <n v="18.34"/>
    <n v="31.77"/>
    <n v="10.06"/>
    <n v="62.75"/>
    <n v="22.83"/>
    <n v="36.43"/>
    <n v="43.05"/>
    <n v="36.9"/>
    <n v="33.65"/>
    <n v="62.35"/>
    <s v="Average"/>
    <x v="0"/>
  </r>
  <r>
    <s v="AID0196"/>
    <x v="1"/>
    <n v="38"/>
    <s v="Middle Age"/>
    <s v="Black"/>
    <s v="None"/>
    <n v="65.900000000000006"/>
    <n v="50.92"/>
    <n v="45.98"/>
    <n v="51.95"/>
    <n v="31.55"/>
    <n v="44.83"/>
    <n v="29.46"/>
    <n v="38.68"/>
    <n v="33.81"/>
    <n v="67.459999999999994"/>
    <s v="Fast"/>
    <x v="0"/>
  </r>
  <r>
    <s v="AID0197"/>
    <x v="1"/>
    <n v="31"/>
    <s v="Middle Age"/>
    <s v="Other"/>
    <s v="Basic"/>
    <n v="75.08"/>
    <n v="53.06"/>
    <n v="46.06"/>
    <n v="58.4"/>
    <n v="49.44"/>
    <n v="69.37"/>
    <n v="72.760000000000005"/>
    <n v="79.569999999999993"/>
    <n v="54.2"/>
    <n v="59.47"/>
    <s v="Slow"/>
    <x v="1"/>
  </r>
  <r>
    <s v="AID0198"/>
    <x v="1"/>
    <n v="45"/>
    <s v="Middle Age"/>
    <s v="White"/>
    <s v="Basic"/>
    <n v="50.76"/>
    <n v="50.64"/>
    <n v="43.47"/>
    <n v="59.06"/>
    <n v="76.64"/>
    <n v="52.19"/>
    <n v="66.3"/>
    <n v="61.23"/>
    <n v="61.07"/>
    <n v="50.97"/>
    <s v="Average"/>
    <x v="1"/>
  </r>
  <r>
    <s v="AID0199"/>
    <x v="0"/>
    <n v="21"/>
    <s v="Young Adult"/>
    <s v="White"/>
    <s v="Basic"/>
    <n v="60.83"/>
    <n v="66.3"/>
    <n v="53.37"/>
    <n v="43.42"/>
    <n v="54.71"/>
    <n v="53.46"/>
    <n v="39.61"/>
    <n v="34.53"/>
    <n v="36.65"/>
    <n v="48.59"/>
    <s v="Average"/>
    <x v="1"/>
  </r>
  <r>
    <s v="AID0200"/>
    <x v="0"/>
    <n v="16"/>
    <s v="Teenager"/>
    <s v="White"/>
    <s v="None"/>
    <n v="2.75"/>
    <n v="1.92"/>
    <n v="38.049999999999997"/>
    <n v="43.72"/>
    <n v="33.01"/>
    <n v="11.58"/>
    <n v="23.87"/>
    <n v="6.55"/>
    <n v="20.84"/>
    <n v="96.7"/>
    <s v="Slow"/>
    <x v="0"/>
  </r>
  <r>
    <s v="AID0201"/>
    <x v="0"/>
    <n v="40"/>
    <s v="Middle Age"/>
    <s v="Other"/>
    <s v="Basic"/>
    <n v="61.68"/>
    <n v="49.66"/>
    <n v="35.18"/>
    <n v="63.74"/>
    <n v="48.56"/>
    <n v="40.98"/>
    <n v="57.82"/>
    <n v="50.19"/>
    <n v="67.62"/>
    <n v="99.21"/>
    <s v="Average"/>
    <x v="1"/>
  </r>
  <r>
    <s v="AID0202"/>
    <x v="1"/>
    <n v="25"/>
    <s v="Young Adult"/>
    <s v="Other"/>
    <s v="Advanced"/>
    <n v="67.180000000000007"/>
    <n v="36.72"/>
    <n v="47.79"/>
    <n v="62.74"/>
    <n v="59"/>
    <n v="46.08"/>
    <n v="79.63"/>
    <n v="70.86"/>
    <n v="65.27"/>
    <n v="42.69"/>
    <s v="Slow"/>
    <x v="1"/>
  </r>
  <r>
    <s v="AID0203"/>
    <x v="0"/>
    <n v="20"/>
    <s v="Young Adult"/>
    <s v="Other"/>
    <s v="Advanced"/>
    <n v="60.06"/>
    <n v="58.48"/>
    <n v="50.54"/>
    <n v="50.41"/>
    <n v="84.8"/>
    <n v="77.38"/>
    <n v="58.84"/>
    <n v="65.87"/>
    <n v="69.2"/>
    <n v="49.02"/>
    <s v="Average"/>
    <x v="1"/>
  </r>
  <r>
    <s v="AID0204"/>
    <x v="0"/>
    <n v="30"/>
    <s v="Middle Age"/>
    <s v="Other"/>
    <s v="None"/>
    <n v="47.11"/>
    <n v="57.79"/>
    <n v="18.510000000000002"/>
    <n v="38.979999999999997"/>
    <n v="20.6"/>
    <n v="34.72"/>
    <n v="34.29"/>
    <n v="46.95"/>
    <n v="23.39"/>
    <n v="65.41"/>
    <s v="Average"/>
    <x v="0"/>
  </r>
  <r>
    <s v="AID0205"/>
    <x v="1"/>
    <n v="19"/>
    <s v="Teenager"/>
    <s v="Other"/>
    <s v="Basic"/>
    <n v="40.409999999999997"/>
    <n v="48.34"/>
    <n v="40.700000000000003"/>
    <n v="56.86"/>
    <n v="50.36"/>
    <n v="49.01"/>
    <n v="49.03"/>
    <n v="30.02"/>
    <n v="36.65"/>
    <n v="51.18"/>
    <s v="Average"/>
    <x v="1"/>
  </r>
  <r>
    <s v="AID0206"/>
    <x v="0"/>
    <n v="29"/>
    <s v="Young Adult"/>
    <s v="White"/>
    <s v="None"/>
    <n v="61.41"/>
    <n v="44.29"/>
    <n v="52.09"/>
    <n v="41.02"/>
    <n v="30.25"/>
    <n v="46.49"/>
    <n v="8.2899999999999991"/>
    <n v="22.8"/>
    <n v="36.65"/>
    <n v="61.83"/>
    <s v="Slow"/>
    <x v="0"/>
  </r>
  <r>
    <s v="AID0207"/>
    <x v="1"/>
    <n v="17"/>
    <s v="Teenager"/>
    <s v="Black"/>
    <s v="None"/>
    <n v="40.32"/>
    <n v="47.3"/>
    <n v="26.3"/>
    <n v="11.96"/>
    <n v="11.6"/>
    <n v="17.11"/>
    <n v="28.34"/>
    <n v="15.18"/>
    <n v="32.75"/>
    <n v="47.75"/>
    <s v="Slow"/>
    <x v="0"/>
  </r>
  <r>
    <s v="AID0208"/>
    <x v="1"/>
    <n v="29"/>
    <s v="Young Adult"/>
    <s v="White"/>
    <s v="Advanced"/>
    <n v="64.44"/>
    <n v="59.4"/>
    <n v="71.78"/>
    <n v="55.6"/>
    <n v="70.760000000000005"/>
    <n v="76.27"/>
    <n v="73.290000000000006"/>
    <n v="39.619999999999997"/>
    <n v="66.23"/>
    <n v="67.39"/>
    <s v="Average"/>
    <x v="1"/>
  </r>
  <r>
    <s v="AID0209"/>
    <x v="1"/>
    <n v="18"/>
    <s v="Teenager"/>
    <s v="Other"/>
    <s v="None"/>
    <n v="21.54"/>
    <n v="23.37"/>
    <n v="54.88"/>
    <n v="10.91"/>
    <n v="6.09"/>
    <n v="17.760000000000002"/>
    <n v="34.36"/>
    <n v="39.299999999999997"/>
    <n v="38.17"/>
    <n v="56.3"/>
    <s v="Fast"/>
    <x v="0"/>
  </r>
  <r>
    <s v="AID0210"/>
    <x v="0"/>
    <n v="17"/>
    <s v="Teenager"/>
    <s v="White"/>
    <s v="Basic"/>
    <n v="47.08"/>
    <n v="58.08"/>
    <n v="34.15"/>
    <n v="18.239999999999998"/>
    <n v="35.700000000000003"/>
    <n v="14.14"/>
    <n v="27.35"/>
    <n v="28.97"/>
    <n v="35.86"/>
    <n v="61.11"/>
    <s v="Slow"/>
    <x v="0"/>
  </r>
  <r>
    <s v="AID0211"/>
    <x v="0"/>
    <n v="16"/>
    <s v="Teenager"/>
    <s v="Other"/>
    <s v="Basic"/>
    <n v="29.87"/>
    <n v="46.65"/>
    <n v="40.83"/>
    <n v="44.77"/>
    <n v="49.86"/>
    <n v="49.6"/>
    <n v="48.65"/>
    <n v="44.54"/>
    <n v="22.24"/>
    <n v="45.66"/>
    <s v="Average"/>
    <x v="0"/>
  </r>
  <r>
    <s v="AID0212"/>
    <x v="0"/>
    <n v="23"/>
    <s v="Young Adult"/>
    <s v="Other"/>
    <s v="Advanced"/>
    <n v="75.38"/>
    <n v="45.42"/>
    <n v="54.74"/>
    <n v="64.25"/>
    <n v="79.489999999999995"/>
    <n v="51.36"/>
    <n v="44.1"/>
    <n v="62.22"/>
    <n v="65.34"/>
    <n v="65.69"/>
    <s v="Fast"/>
    <x v="1"/>
  </r>
  <r>
    <s v="AID0213"/>
    <x v="0"/>
    <n v="48"/>
    <s v="Middle Age"/>
    <s v="White"/>
    <s v="Basic"/>
    <n v="50.27"/>
    <n v="46.25"/>
    <n v="36.909999999999997"/>
    <n v="59.85"/>
    <n v="56.24"/>
    <n v="58.68"/>
    <n v="52.34"/>
    <n v="70.61"/>
    <n v="53.57"/>
    <n v="99"/>
    <s v="Slow"/>
    <x v="0"/>
  </r>
  <r>
    <s v="AID0214"/>
    <x v="0"/>
    <n v="20"/>
    <s v="Young Adult"/>
    <s v="Other"/>
    <s v="None"/>
    <n v="26.7"/>
    <n v="39.68"/>
    <n v="6.55"/>
    <n v="42.93"/>
    <n v="19.2"/>
    <n v="39.880000000000003"/>
    <n v="42"/>
    <n v="18.54"/>
    <n v="41.18"/>
    <n v="59.73"/>
    <s v="Fast"/>
    <x v="0"/>
  </r>
  <r>
    <s v="AID0215"/>
    <x v="0"/>
    <n v="32"/>
    <s v="Middle Age"/>
    <s v="Black"/>
    <s v="Basic"/>
    <n v="23.42"/>
    <n v="62.36"/>
    <n v="69.67"/>
    <n v="53.93"/>
    <n v="57.24"/>
    <n v="57.05"/>
    <n v="69.61"/>
    <n v="55.14"/>
    <n v="47.75"/>
    <n v="92.59"/>
    <s v="Average"/>
    <x v="0"/>
  </r>
  <r>
    <s v="AID0216"/>
    <x v="0"/>
    <n v="22"/>
    <s v="Young Adult"/>
    <s v="Other"/>
    <s v="Basic"/>
    <n v="54.56"/>
    <n v="53.79"/>
    <n v="52.77"/>
    <n v="48.18"/>
    <n v="54.59"/>
    <n v="62.41"/>
    <n v="71.290000000000006"/>
    <n v="43.93"/>
    <n v="63.29"/>
    <n v="90.59"/>
    <s v="Average"/>
    <x v="0"/>
  </r>
  <r>
    <s v="AID0217"/>
    <x v="1"/>
    <n v="26"/>
    <s v="Young Adult"/>
    <s v="Black"/>
    <s v="None"/>
    <n v="24.83"/>
    <n v="23.23"/>
    <n v="37.200000000000003"/>
    <n v="31.8"/>
    <n v="30.93"/>
    <n v="37.61"/>
    <n v="59.29"/>
    <n v="31.23"/>
    <n v="39.22"/>
    <n v="97.12"/>
    <s v="Average"/>
    <x v="0"/>
  </r>
  <r>
    <s v="AID0218"/>
    <x v="0"/>
    <n v="46"/>
    <s v="Middle Age"/>
    <s v="Black"/>
    <s v="Basic"/>
    <n v="64.19"/>
    <n v="39.229999999999997"/>
    <n v="49.74"/>
    <n v="69.88"/>
    <n v="48.15"/>
    <n v="42.67"/>
    <n v="53.91"/>
    <n v="59.32"/>
    <n v="37.479999999999997"/>
    <n v="87.41"/>
    <s v="Average"/>
    <x v="0"/>
  </r>
  <r>
    <s v="AID0219"/>
    <x v="1"/>
    <n v="29"/>
    <s v="Young Adult"/>
    <s v="Other"/>
    <s v="None"/>
    <n v="65.900000000000006"/>
    <n v="41.94"/>
    <n v="33.28"/>
    <n v="45.05"/>
    <n v="28.08"/>
    <n v="43.05"/>
    <n v="48.56"/>
    <n v="33.42"/>
    <n v="38.43"/>
    <n v="79.58"/>
    <s v="Average"/>
    <x v="0"/>
  </r>
  <r>
    <s v="AID0220"/>
    <x v="0"/>
    <n v="39"/>
    <s v="Middle Age"/>
    <s v="White"/>
    <s v="None"/>
    <n v="33.619999999999997"/>
    <n v="42.7"/>
    <n v="22.54"/>
    <n v="40.369999999999997"/>
    <n v="43.92"/>
    <n v="39.79"/>
    <n v="33.840000000000003"/>
    <n v="45.93"/>
    <n v="31.66"/>
    <n v="91.4"/>
    <s v="Fast"/>
    <x v="0"/>
  </r>
  <r>
    <s v="AID0221"/>
    <x v="0"/>
    <n v="16"/>
    <s v="Teenager"/>
    <s v="Black"/>
    <s v="Basic"/>
    <n v="38.159999999999997"/>
    <n v="41.48"/>
    <n v="32.67"/>
    <n v="42.84"/>
    <n v="29.37"/>
    <n v="41.34"/>
    <n v="34.79"/>
    <n v="32.31"/>
    <n v="57.75"/>
    <n v="44.54"/>
    <s v="Fast"/>
    <x v="0"/>
  </r>
  <r>
    <s v="AID0222"/>
    <x v="0"/>
    <n v="34"/>
    <s v="Middle Age"/>
    <s v="White"/>
    <s v="None"/>
    <n v="60.67"/>
    <n v="40.659999999999997"/>
    <n v="48.4"/>
    <n v="55.05"/>
    <n v="59.49"/>
    <n v="48.6"/>
    <n v="32.520000000000003"/>
    <n v="50.71"/>
    <n v="48.82"/>
    <n v="67.77"/>
    <s v="Average"/>
    <x v="0"/>
  </r>
  <r>
    <s v="AID0223"/>
    <x v="1"/>
    <n v="18"/>
    <s v="Teenager"/>
    <s v="Black"/>
    <s v="Basic"/>
    <n v="41.04"/>
    <n v="45.53"/>
    <n v="59.33"/>
    <n v="41.17"/>
    <n v="52.52"/>
    <n v="39.659999999999997"/>
    <n v="49.29"/>
    <n v="45.78"/>
    <n v="57.5"/>
    <n v="99.36"/>
    <s v="Fast"/>
    <x v="0"/>
  </r>
  <r>
    <s v="AID0224"/>
    <x v="1"/>
    <n v="32"/>
    <s v="Middle Age"/>
    <s v="Other"/>
    <s v="Basic"/>
    <n v="73.31"/>
    <n v="53.16"/>
    <n v="33.880000000000003"/>
    <n v="57.14"/>
    <n v="70.34"/>
    <n v="43.87"/>
    <n v="39.340000000000003"/>
    <n v="44.42"/>
    <n v="58.73"/>
    <n v="86.18"/>
    <s v="Average"/>
    <x v="0"/>
  </r>
  <r>
    <s v="AID0225"/>
    <x v="1"/>
    <n v="22"/>
    <s v="Young Adult"/>
    <s v="Other"/>
    <s v="Advanced"/>
    <n v="49.08"/>
    <n v="50.83"/>
    <n v="61.85"/>
    <n v="59.01"/>
    <n v="37.43"/>
    <n v="46.64"/>
    <n v="60.36"/>
    <n v="79.31"/>
    <n v="63.59"/>
    <n v="97.72"/>
    <s v="Average"/>
    <x v="1"/>
  </r>
  <r>
    <s v="AID0226"/>
    <x v="1"/>
    <n v="38"/>
    <s v="Middle Age"/>
    <s v="Black"/>
    <s v="None"/>
    <n v="43.26"/>
    <n v="36.22"/>
    <n v="33.31"/>
    <n v="52.57"/>
    <n v="36.479999999999997"/>
    <n v="33.950000000000003"/>
    <n v="15.2"/>
    <n v="49.02"/>
    <n v="35.549999999999997"/>
    <n v="86.78"/>
    <s v="Average"/>
    <x v="0"/>
  </r>
  <r>
    <s v="AID0227"/>
    <x v="0"/>
    <n v="18"/>
    <s v="Teenager"/>
    <s v="Other"/>
    <s v="None"/>
    <n v="20.72"/>
    <n v="14.93"/>
    <n v="44.94"/>
    <n v="27.13"/>
    <n v="35.630000000000003"/>
    <n v="14.82"/>
    <n v="33.909999999999997"/>
    <n v="38.299999999999997"/>
    <n v="19.36"/>
    <n v="92.49"/>
    <s v="Fast"/>
    <x v="0"/>
  </r>
  <r>
    <s v="AID0228"/>
    <x v="1"/>
    <n v="26"/>
    <s v="Young Adult"/>
    <s v="Black"/>
    <s v="None"/>
    <n v="46.6"/>
    <n v="44.53"/>
    <n v="29.88"/>
    <n v="9.49"/>
    <n v="37.33"/>
    <n v="16.43"/>
    <n v="13.34"/>
    <n v="35.47"/>
    <n v="30.13"/>
    <n v="82.39"/>
    <s v="Average"/>
    <x v="0"/>
  </r>
  <r>
    <s v="AID0229"/>
    <x v="0"/>
    <n v="46"/>
    <s v="Middle Age"/>
    <s v="Other"/>
    <s v="Basic"/>
    <n v="57.2"/>
    <n v="55.04"/>
    <n v="67.06"/>
    <n v="56.49"/>
    <n v="52.24"/>
    <n v="42.4"/>
    <n v="47.02"/>
    <n v="53.24"/>
    <n v="69.86"/>
    <n v="85.63"/>
    <s v="Average"/>
    <x v="1"/>
  </r>
  <r>
    <s v="AID0230"/>
    <x v="0"/>
    <n v="24"/>
    <s v="Young Adult"/>
    <s v="White"/>
    <s v="Advanced"/>
    <n v="54.07"/>
    <n v="44.66"/>
    <n v="76.849999999999994"/>
    <n v="51.8"/>
    <n v="66.17"/>
    <n v="49.78"/>
    <n v="90.77"/>
    <n v="65.430000000000007"/>
    <n v="48"/>
    <n v="71.39"/>
    <s v="Fast"/>
    <x v="1"/>
  </r>
  <r>
    <s v="AID0231"/>
    <x v="1"/>
    <n v="26"/>
    <s v="Young Adult"/>
    <s v="Other"/>
    <s v="None"/>
    <n v="57.04"/>
    <n v="12.06"/>
    <n v="24"/>
    <n v="16.690000000000001"/>
    <n v="42.62"/>
    <n v="22.97"/>
    <n v="49.74"/>
    <n v="16.399999999999999"/>
    <n v="27.18"/>
    <n v="95.45"/>
    <s v="Average"/>
    <x v="0"/>
  </r>
  <r>
    <s v="AID0232"/>
    <x v="1"/>
    <n v="23"/>
    <s v="Young Adult"/>
    <s v="White"/>
    <s v="Advanced"/>
    <n v="78.260000000000005"/>
    <n v="57.77"/>
    <n v="51.06"/>
    <n v="55.38"/>
    <n v="56.17"/>
    <n v="50.87"/>
    <n v="49.9"/>
    <n v="71.28"/>
    <n v="55.53"/>
    <n v="89.5"/>
    <s v="Slow"/>
    <x v="1"/>
  </r>
  <r>
    <s v="AID0233"/>
    <x v="1"/>
    <n v="28"/>
    <s v="Young Adult"/>
    <s v="Other"/>
    <s v="None"/>
    <n v="27.48"/>
    <n v="19.21"/>
    <n v="53.33"/>
    <n v="34.78"/>
    <n v="26.61"/>
    <n v="21.39"/>
    <n v="24.14"/>
    <n v="24.21"/>
    <n v="38.74"/>
    <n v="90.63"/>
    <s v="Average"/>
    <x v="0"/>
  </r>
  <r>
    <s v="AID0234"/>
    <x v="1"/>
    <n v="28"/>
    <s v="Young Adult"/>
    <s v="White"/>
    <s v="Basic"/>
    <n v="52.58"/>
    <n v="63.06"/>
    <n v="35.6"/>
    <n v="29.68"/>
    <n v="38.96"/>
    <n v="60.89"/>
    <n v="47.2"/>
    <n v="34.51"/>
    <n v="51.96"/>
    <n v="80.38"/>
    <s v="Average"/>
    <x v="0"/>
  </r>
  <r>
    <s v="AID0235"/>
    <x v="1"/>
    <n v="24"/>
    <s v="Young Adult"/>
    <s v="Other"/>
    <s v="Advanced"/>
    <n v="80.89"/>
    <n v="55.28"/>
    <n v="81.900000000000006"/>
    <n v="79.41"/>
    <n v="54.66"/>
    <n v="46.19"/>
    <n v="66.58"/>
    <n v="41.84"/>
    <n v="64.34"/>
    <n v="58.27"/>
    <s v="Average"/>
    <x v="1"/>
  </r>
  <r>
    <s v="AID0236"/>
    <x v="1"/>
    <n v="48"/>
    <s v="Middle Age"/>
    <s v="White"/>
    <s v="Advanced"/>
    <n v="56.49"/>
    <n v="56.91"/>
    <n v="85.82"/>
    <n v="64.84"/>
    <n v="61.79"/>
    <n v="82.03"/>
    <n v="75.3"/>
    <n v="65.72"/>
    <n v="72.5"/>
    <n v="42.14"/>
    <s v="Fast"/>
    <x v="1"/>
  </r>
  <r>
    <s v="AID0237"/>
    <x v="1"/>
    <n v="18"/>
    <s v="Teenager"/>
    <s v="Black"/>
    <s v="Advanced"/>
    <n v="32.840000000000003"/>
    <n v="54.19"/>
    <n v="49.78"/>
    <n v="58.79"/>
    <n v="59.51"/>
    <n v="54.19"/>
    <n v="39.93"/>
    <n v="53.03"/>
    <n v="61.05"/>
    <n v="96.14"/>
    <s v="Average"/>
    <x v="1"/>
  </r>
  <r>
    <s v="AID0238"/>
    <x v="1"/>
    <n v="22"/>
    <s v="Young Adult"/>
    <s v="Black"/>
    <s v="Advanced"/>
    <n v="51.27"/>
    <n v="59.81"/>
    <n v="38.880000000000003"/>
    <n v="73.459999999999994"/>
    <n v="68.010000000000005"/>
    <n v="46.08"/>
    <n v="68.36"/>
    <n v="62.58"/>
    <n v="77.67"/>
    <n v="75.17"/>
    <s v="Average"/>
    <x v="1"/>
  </r>
  <r>
    <s v="AID0239"/>
    <x v="0"/>
    <n v="42"/>
    <s v="Middle Age"/>
    <s v="White"/>
    <s v="Basic"/>
    <n v="61.03"/>
    <n v="56.12"/>
    <n v="48.45"/>
    <n v="57.51"/>
    <n v="50.61"/>
    <n v="71.62"/>
    <n v="80.8"/>
    <n v="60.14"/>
    <n v="75.22"/>
    <n v="57.89"/>
    <s v="Average"/>
    <x v="1"/>
  </r>
  <r>
    <s v="AID0240"/>
    <x v="1"/>
    <n v="35"/>
    <s v="Middle Age"/>
    <s v="Other"/>
    <s v="Advanced"/>
    <n v="49.05"/>
    <n v="82.09"/>
    <n v="53.09"/>
    <n v="47.72"/>
    <n v="64.66"/>
    <n v="70.34"/>
    <n v="55.93"/>
    <n v="56"/>
    <n v="52.57"/>
    <n v="48.95"/>
    <s v="Slow"/>
    <x v="1"/>
  </r>
  <r>
    <s v="AID0241"/>
    <x v="1"/>
    <n v="27"/>
    <s v="Young Adult"/>
    <s v="White"/>
    <s v="None"/>
    <n v="9.6199999999999992"/>
    <n v="21.47"/>
    <n v="51.26"/>
    <n v="22.31"/>
    <n v="36.44"/>
    <n v="8.67"/>
    <n v="4.46"/>
    <n v="49.96"/>
    <n v="52.3"/>
    <n v="89.77"/>
    <s v="Average"/>
    <x v="0"/>
  </r>
  <r>
    <s v="AID0242"/>
    <x v="0"/>
    <n v="28"/>
    <s v="Young Adult"/>
    <s v="Other"/>
    <s v="Advanced"/>
    <n v="50.86"/>
    <n v="44.67"/>
    <n v="56.09"/>
    <n v="64.8"/>
    <n v="45.41"/>
    <n v="63.97"/>
    <n v="77.27"/>
    <n v="83.75"/>
    <n v="70.209999999999994"/>
    <n v="90.19"/>
    <s v="Fast"/>
    <x v="1"/>
  </r>
  <r>
    <s v="AID0243"/>
    <x v="1"/>
    <n v="22"/>
    <s v="Young Adult"/>
    <s v="Black"/>
    <s v="Basic"/>
    <n v="54.36"/>
    <n v="30.46"/>
    <n v="50.7"/>
    <n v="44.76"/>
    <n v="75.319999999999993"/>
    <n v="31.62"/>
    <n v="36.17"/>
    <n v="49.01"/>
    <n v="55.7"/>
    <n v="88.87"/>
    <s v="Average"/>
    <x v="1"/>
  </r>
  <r>
    <s v="AID0244"/>
    <x v="0"/>
    <n v="18"/>
    <s v="Teenager"/>
    <s v="Other"/>
    <s v="Advanced"/>
    <n v="37.96"/>
    <n v="47.02"/>
    <n v="35.25"/>
    <n v="22.11"/>
    <n v="66"/>
    <n v="39.9"/>
    <n v="42.55"/>
    <n v="67.8"/>
    <n v="60.35"/>
    <n v="78.7"/>
    <s v="Slow"/>
    <x v="0"/>
  </r>
  <r>
    <s v="AID0245"/>
    <x v="0"/>
    <n v="26"/>
    <s v="Young Adult"/>
    <s v="Black"/>
    <s v="Basic"/>
    <n v="54.26"/>
    <n v="50.78"/>
    <n v="47.24"/>
    <n v="64.010000000000005"/>
    <n v="45.82"/>
    <n v="35.44"/>
    <n v="47.84"/>
    <n v="49.23"/>
    <n v="44.68"/>
    <n v="61.96"/>
    <s v="Average"/>
    <x v="1"/>
  </r>
  <r>
    <s v="AID0246"/>
    <x v="1"/>
    <n v="24"/>
    <s v="Young Adult"/>
    <s v="Other"/>
    <s v="Basic"/>
    <n v="63.46"/>
    <n v="45.1"/>
    <n v="57.33"/>
    <n v="33.9"/>
    <n v="44.78"/>
    <n v="39.799999999999997"/>
    <n v="41.53"/>
    <n v="54.67"/>
    <n v="54.44"/>
    <n v="58.24"/>
    <s v="Average"/>
    <x v="1"/>
  </r>
  <r>
    <s v="AID0247"/>
    <x v="0"/>
    <n v="26"/>
    <s v="Young Adult"/>
    <s v="Other"/>
    <s v="Basic"/>
    <n v="51.46"/>
    <n v="41.06"/>
    <n v="36.11"/>
    <n v="47.56"/>
    <n v="56.14"/>
    <n v="29.54"/>
    <n v="28.49"/>
    <n v="52.93"/>
    <n v="37.24"/>
    <n v="40.51"/>
    <s v="Fast"/>
    <x v="0"/>
  </r>
  <r>
    <s v="AID0248"/>
    <x v="0"/>
    <n v="16"/>
    <s v="Teenager"/>
    <s v="Other"/>
    <s v="Advanced"/>
    <n v="38.03"/>
    <n v="61.23"/>
    <n v="48.85"/>
    <n v="59.51"/>
    <n v="64.03"/>
    <n v="25.52"/>
    <n v="41.01"/>
    <n v="48.87"/>
    <n v="58.31"/>
    <n v="90.02"/>
    <s v="Fast"/>
    <x v="0"/>
  </r>
  <r>
    <s v="AID0249"/>
    <x v="0"/>
    <n v="33"/>
    <s v="Middle Age"/>
    <s v="White"/>
    <s v="None"/>
    <n v="40.74"/>
    <n v="35.1"/>
    <n v="58.23"/>
    <n v="49.83"/>
    <n v="64.12"/>
    <n v="62.76"/>
    <n v="34.97"/>
    <n v="34.81"/>
    <n v="58.76"/>
    <n v="45.25"/>
    <s v="Average"/>
    <x v="0"/>
  </r>
  <r>
    <s v="AID0250"/>
    <x v="0"/>
    <n v="48"/>
    <s v="Middle Age"/>
    <s v="White"/>
    <s v="None"/>
    <n v="49.3"/>
    <n v="37.11"/>
    <n v="24.18"/>
    <n v="27.06"/>
    <n v="44.03"/>
    <n v="33.21"/>
    <n v="36.72"/>
    <n v="32.61"/>
    <n v="39.119999999999997"/>
    <n v="77.849999999999994"/>
    <s v="Fast"/>
    <x v="0"/>
  </r>
  <r>
    <s v="AID0251"/>
    <x v="1"/>
    <n v="27"/>
    <s v="Young Adult"/>
    <s v="Black"/>
    <s v="None"/>
    <n v="40.799999999999997"/>
    <n v="29.22"/>
    <n v="16.53"/>
    <n v="34.58"/>
    <n v="58.76"/>
    <n v="46.67"/>
    <n v="31.3"/>
    <n v="39.24"/>
    <n v="25.68"/>
    <n v="70.239999999999995"/>
    <s v="Average"/>
    <x v="0"/>
  </r>
  <r>
    <s v="AID0252"/>
    <x v="0"/>
    <n v="22"/>
    <s v="Young Adult"/>
    <s v="Black"/>
    <s v="None"/>
    <n v="31.29"/>
    <n v="31.56"/>
    <n v="47.19"/>
    <n v="54.74"/>
    <n v="18.079999999999998"/>
    <n v="24.02"/>
    <n v="24.14"/>
    <n v="24.25"/>
    <n v="22.69"/>
    <n v="71.599999999999994"/>
    <s v="Average"/>
    <x v="0"/>
  </r>
  <r>
    <s v="AID0253"/>
    <x v="1"/>
    <n v="26"/>
    <s v="Young Adult"/>
    <s v="White"/>
    <s v="Advanced"/>
    <n v="65.73"/>
    <n v="45.25"/>
    <n v="73.760000000000005"/>
    <n v="63.82"/>
    <n v="37.700000000000003"/>
    <n v="65.400000000000006"/>
    <n v="77.11"/>
    <n v="54.06"/>
    <n v="65.739999999999995"/>
    <n v="95.6"/>
    <s v="Average"/>
    <x v="1"/>
  </r>
  <r>
    <s v="AID0254"/>
    <x v="0"/>
    <n v="37"/>
    <s v="Middle Age"/>
    <s v="Black"/>
    <s v="None"/>
    <n v="35.1"/>
    <n v="41.41"/>
    <n v="28"/>
    <n v="64.31"/>
    <n v="31.16"/>
    <n v="49.16"/>
    <n v="49.6"/>
    <n v="41.44"/>
    <n v="56.33"/>
    <n v="41.9"/>
    <s v="Slow"/>
    <x v="0"/>
  </r>
  <r>
    <s v="AID0255"/>
    <x v="0"/>
    <n v="27"/>
    <s v="Young Adult"/>
    <s v="White"/>
    <s v="Advanced"/>
    <n v="82.15"/>
    <n v="50.99"/>
    <n v="71.930000000000007"/>
    <n v="49.29"/>
    <n v="78.95"/>
    <n v="58.36"/>
    <n v="57.61"/>
    <n v="48.48"/>
    <n v="52.11"/>
    <n v="86.4"/>
    <s v="Fast"/>
    <x v="1"/>
  </r>
  <r>
    <s v="AID0256"/>
    <x v="0"/>
    <n v="19"/>
    <s v="Teenager"/>
    <s v="Other"/>
    <s v="Basic"/>
    <n v="13.63"/>
    <n v="22.14"/>
    <n v="20.46"/>
    <n v="45.6"/>
    <n v="46.59"/>
    <n v="42"/>
    <n v="33.96"/>
    <n v="49.56"/>
    <n v="61.69"/>
    <n v="43.12"/>
    <s v="Slow"/>
    <x v="0"/>
  </r>
  <r>
    <s v="AID0257"/>
    <x v="0"/>
    <n v="48"/>
    <s v="Middle Age"/>
    <s v="Black"/>
    <s v="None"/>
    <n v="53.54"/>
    <n v="29.91"/>
    <n v="28.04"/>
    <n v="34.659999999999997"/>
    <n v="25.3"/>
    <n v="53.3"/>
    <n v="51.52"/>
    <n v="35.92"/>
    <n v="56.61"/>
    <n v="42.29"/>
    <s v="Average"/>
    <x v="0"/>
  </r>
  <r>
    <s v="AID0258"/>
    <x v="1"/>
    <n v="50"/>
    <s v="Middle Age"/>
    <s v="Black"/>
    <s v="Advanced"/>
    <n v="75.06"/>
    <n v="81.75"/>
    <n v="49.93"/>
    <n v="54.18"/>
    <n v="59.3"/>
    <n v="68.53"/>
    <n v="54.77"/>
    <n v="55.68"/>
    <n v="78.930000000000007"/>
    <n v="65.790000000000006"/>
    <s v="Fast"/>
    <x v="1"/>
  </r>
  <r>
    <s v="AID0259"/>
    <x v="1"/>
    <n v="46"/>
    <s v="Middle Age"/>
    <s v="White"/>
    <s v="Basic"/>
    <n v="42.74"/>
    <n v="44.89"/>
    <n v="62.53"/>
    <n v="36.35"/>
    <n v="53.66"/>
    <n v="44.61"/>
    <n v="62.92"/>
    <n v="67.69"/>
    <n v="56.35"/>
    <n v="43.78"/>
    <s v="Average"/>
    <x v="1"/>
  </r>
  <r>
    <s v="AID0260"/>
    <x v="0"/>
    <n v="49"/>
    <s v="Middle Age"/>
    <s v="Black"/>
    <s v="Basic"/>
    <n v="57.67"/>
    <n v="69.48"/>
    <n v="49.05"/>
    <n v="26.06"/>
    <n v="62.77"/>
    <n v="60.47"/>
    <n v="65.34"/>
    <n v="61.31"/>
    <n v="42.34"/>
    <n v="87.35"/>
    <s v="Fast"/>
    <x v="1"/>
  </r>
  <r>
    <s v="AID0261"/>
    <x v="0"/>
    <n v="26"/>
    <s v="Young Adult"/>
    <s v="Black"/>
    <s v="Basic"/>
    <n v="52.29"/>
    <n v="42.52"/>
    <n v="64.61"/>
    <n v="68.92"/>
    <n v="39.26"/>
    <n v="48.71"/>
    <n v="53.22"/>
    <n v="50.52"/>
    <n v="61.95"/>
    <n v="71.77"/>
    <s v="Average"/>
    <x v="1"/>
  </r>
  <r>
    <s v="AID0262"/>
    <x v="1"/>
    <n v="27"/>
    <s v="Young Adult"/>
    <s v="Other"/>
    <s v="Advanced"/>
    <n v="56.25"/>
    <n v="63.64"/>
    <n v="62.49"/>
    <n v="48.89"/>
    <n v="63.4"/>
    <n v="52.06"/>
    <n v="54.31"/>
    <n v="53.63"/>
    <n v="58.35"/>
    <n v="41.74"/>
    <s v="Average"/>
    <x v="0"/>
  </r>
  <r>
    <s v="AID0263"/>
    <x v="0"/>
    <n v="34"/>
    <s v="Middle Age"/>
    <s v="Black"/>
    <s v="None"/>
    <n v="43.53"/>
    <n v="24.74"/>
    <n v="52.36"/>
    <n v="26.56"/>
    <n v="56.68"/>
    <n v="41.16"/>
    <n v="55.28"/>
    <n v="35.17"/>
    <n v="56.67"/>
    <n v="42.43"/>
    <s v="Fast"/>
    <x v="0"/>
  </r>
  <r>
    <s v="AID0264"/>
    <x v="0"/>
    <n v="46"/>
    <s v="Middle Age"/>
    <s v="Other"/>
    <s v="Advanced"/>
    <n v="55.86"/>
    <n v="77.25"/>
    <n v="73.55"/>
    <n v="66.34"/>
    <n v="46.03"/>
    <n v="69.84"/>
    <n v="51.07"/>
    <n v="90.28"/>
    <n v="74.84"/>
    <n v="76.760000000000005"/>
    <s v="Slow"/>
    <x v="1"/>
  </r>
  <r>
    <s v="AID0265"/>
    <x v="0"/>
    <n v="18"/>
    <s v="Teenager"/>
    <s v="White"/>
    <s v="Advanced"/>
    <n v="73.930000000000007"/>
    <n v="65.25"/>
    <n v="48.83"/>
    <n v="54.35"/>
    <n v="40.78"/>
    <n v="51.65"/>
    <n v="40.74"/>
    <n v="39.56"/>
    <n v="54.16"/>
    <n v="88.37"/>
    <s v="Fast"/>
    <x v="1"/>
  </r>
  <r>
    <s v="AID0266"/>
    <x v="1"/>
    <n v="18"/>
    <s v="Teenager"/>
    <s v="Black"/>
    <s v="Basic"/>
    <n v="40.71"/>
    <n v="32.69"/>
    <n v="35.520000000000003"/>
    <n v="32.07"/>
    <n v="48.44"/>
    <n v="52.53"/>
    <n v="46.98"/>
    <n v="40.299999999999997"/>
    <n v="21.79"/>
    <n v="66.27"/>
    <s v="Average"/>
    <x v="0"/>
  </r>
  <r>
    <s v="AID0267"/>
    <x v="1"/>
    <n v="27"/>
    <s v="Young Adult"/>
    <s v="Other"/>
    <s v="None"/>
    <n v="20"/>
    <n v="43.49"/>
    <n v="33.94"/>
    <n v="42.32"/>
    <n v="23.34"/>
    <n v="23.84"/>
    <n v="25.66"/>
    <n v="37.450000000000003"/>
    <n v="30.7"/>
    <n v="73.27"/>
    <s v="Fast"/>
    <x v="0"/>
  </r>
  <r>
    <s v="AID0268"/>
    <x v="1"/>
    <n v="39"/>
    <s v="Middle Age"/>
    <s v="White"/>
    <s v="Basic"/>
    <n v="41.61"/>
    <n v="69.88"/>
    <n v="68.400000000000006"/>
    <n v="63.93"/>
    <n v="50.37"/>
    <n v="46.97"/>
    <n v="40.83"/>
    <n v="40.81"/>
    <n v="47.89"/>
    <n v="87.99"/>
    <s v="Slow"/>
    <x v="0"/>
  </r>
  <r>
    <s v="AID0269"/>
    <x v="0"/>
    <n v="37"/>
    <s v="Middle Age"/>
    <s v="Black"/>
    <s v="None"/>
    <n v="53.74"/>
    <n v="43.31"/>
    <n v="38.770000000000003"/>
    <n v="32.880000000000003"/>
    <n v="19.41"/>
    <n v="48.5"/>
    <n v="43.81"/>
    <n v="45.69"/>
    <n v="30.63"/>
    <n v="76.63"/>
    <s v="Average"/>
    <x v="0"/>
  </r>
  <r>
    <s v="AID0270"/>
    <x v="0"/>
    <n v="18"/>
    <s v="Teenager"/>
    <s v="White"/>
    <s v="None"/>
    <n v="38"/>
    <n v="16.010000000000002"/>
    <n v="0"/>
    <n v="25.59"/>
    <n v="13.87"/>
    <n v="19.25"/>
    <n v="39.07"/>
    <n v="20.66"/>
    <n v="32.729999999999997"/>
    <n v="53.49"/>
    <s v="Fast"/>
    <x v="0"/>
  </r>
  <r>
    <s v="AID0271"/>
    <x v="1"/>
    <n v="27"/>
    <s v="Young Adult"/>
    <s v="Black"/>
    <s v="None"/>
    <n v="40.450000000000003"/>
    <n v="39.01"/>
    <n v="31.3"/>
    <n v="28.79"/>
    <n v="57.03"/>
    <n v="31.93"/>
    <n v="34.85"/>
    <n v="49.12"/>
    <n v="21.66"/>
    <n v="76.78"/>
    <s v="Average"/>
    <x v="0"/>
  </r>
  <r>
    <s v="AID0272"/>
    <x v="1"/>
    <n v="25"/>
    <s v="Young Adult"/>
    <s v="White"/>
    <s v="Basic"/>
    <n v="37.42"/>
    <n v="31.4"/>
    <n v="54.8"/>
    <n v="56.31"/>
    <n v="42.69"/>
    <n v="31.82"/>
    <n v="36.49"/>
    <n v="61.93"/>
    <n v="53.73"/>
    <n v="77.7"/>
    <s v="Fast"/>
    <x v="0"/>
  </r>
  <r>
    <s v="AID0273"/>
    <x v="1"/>
    <n v="33"/>
    <s v="Middle Age"/>
    <s v="White"/>
    <s v="Advanced"/>
    <n v="71.239999999999995"/>
    <n v="76.11"/>
    <n v="45.62"/>
    <n v="53.22"/>
    <n v="61.98"/>
    <n v="77.739999999999995"/>
    <n v="72.13"/>
    <n v="68.27"/>
    <n v="66.87"/>
    <n v="84.05"/>
    <s v="Fast"/>
    <x v="1"/>
  </r>
  <r>
    <s v="AID0274"/>
    <x v="1"/>
    <n v="48"/>
    <s v="Middle Age"/>
    <s v="Other"/>
    <s v="Advanced"/>
    <n v="71.260000000000005"/>
    <n v="62.29"/>
    <n v="61.81"/>
    <n v="66.150000000000006"/>
    <n v="58.19"/>
    <n v="55.38"/>
    <n v="66.09"/>
    <n v="70.16"/>
    <n v="53.87"/>
    <n v="77.25"/>
    <s v="Fast"/>
    <x v="1"/>
  </r>
  <r>
    <s v="AID0275"/>
    <x v="0"/>
    <n v="49"/>
    <s v="Middle Age"/>
    <s v="White"/>
    <s v="Advanced"/>
    <n v="87.84"/>
    <n v="43.13"/>
    <n v="70.31"/>
    <n v="51.37"/>
    <n v="51.2"/>
    <n v="47.68"/>
    <n v="55.44"/>
    <n v="74.8"/>
    <n v="73.72"/>
    <n v="98.15"/>
    <s v="Fast"/>
    <x v="1"/>
  </r>
  <r>
    <s v="AID0276"/>
    <x v="1"/>
    <n v="28"/>
    <s v="Young Adult"/>
    <s v="Black"/>
    <s v="Basic"/>
    <n v="64.53"/>
    <n v="50.28"/>
    <n v="47.03"/>
    <n v="47.31"/>
    <n v="59.16"/>
    <n v="49.71"/>
    <n v="58.37"/>
    <n v="60.65"/>
    <n v="59.33"/>
    <n v="51.84"/>
    <s v="Average"/>
    <x v="1"/>
  </r>
  <r>
    <s v="AID0277"/>
    <x v="0"/>
    <n v="23"/>
    <s v="Young Adult"/>
    <s v="Black"/>
    <s v="Basic"/>
    <n v="35.64"/>
    <n v="52.33"/>
    <n v="55.39"/>
    <n v="54.06"/>
    <n v="63.16"/>
    <n v="52.37"/>
    <n v="47.98"/>
    <n v="50.39"/>
    <n v="63.52"/>
    <n v="97.07"/>
    <s v="Slow"/>
    <x v="1"/>
  </r>
  <r>
    <s v="AID0278"/>
    <x v="1"/>
    <n v="29"/>
    <s v="Young Adult"/>
    <s v="Other"/>
    <s v="Basic"/>
    <n v="48.94"/>
    <n v="66.48"/>
    <n v="72.77"/>
    <n v="45.94"/>
    <n v="40.04"/>
    <n v="76.22"/>
    <n v="52.16"/>
    <n v="48.19"/>
    <n v="82.43"/>
    <n v="72.3"/>
    <s v="Slow"/>
    <x v="1"/>
  </r>
  <r>
    <s v="AID0279"/>
    <x v="0"/>
    <n v="19"/>
    <s v="Teenager"/>
    <s v="Black"/>
    <s v="Advanced"/>
    <n v="38.85"/>
    <n v="31.34"/>
    <n v="62.2"/>
    <n v="54.68"/>
    <n v="73.760000000000005"/>
    <n v="60.58"/>
    <n v="75.790000000000006"/>
    <n v="78.91"/>
    <n v="62.18"/>
    <n v="80.319999999999993"/>
    <s v="Average"/>
    <x v="1"/>
  </r>
  <r>
    <s v="AID0280"/>
    <x v="1"/>
    <n v="44"/>
    <s v="Middle Age"/>
    <s v="Black"/>
    <s v="None"/>
    <n v="48.2"/>
    <n v="24.25"/>
    <n v="44.17"/>
    <n v="48.63"/>
    <n v="39.130000000000003"/>
    <n v="33"/>
    <n v="65.72"/>
    <n v="29.79"/>
    <n v="44.76"/>
    <n v="45.97"/>
    <s v="Slow"/>
    <x v="0"/>
  </r>
  <r>
    <s v="AID0281"/>
    <x v="1"/>
    <n v="37"/>
    <s v="Middle Age"/>
    <s v="Black"/>
    <s v="Advanced"/>
    <n v="48.21"/>
    <n v="69.48"/>
    <n v="50.23"/>
    <n v="61.39"/>
    <n v="60.67"/>
    <n v="77.47"/>
    <n v="67.040000000000006"/>
    <n v="64.19"/>
    <n v="66.73"/>
    <n v="62.83"/>
    <s v="Average"/>
    <x v="1"/>
  </r>
  <r>
    <s v="AID0282"/>
    <x v="1"/>
    <n v="35"/>
    <s v="Middle Age"/>
    <s v="White"/>
    <s v="Basic"/>
    <n v="44.78"/>
    <n v="57.68"/>
    <n v="51.09"/>
    <n v="52.19"/>
    <n v="52.61"/>
    <n v="76.040000000000006"/>
    <n v="64.13"/>
    <n v="42.44"/>
    <n v="62.82"/>
    <n v="86.16"/>
    <s v="Slow"/>
    <x v="0"/>
  </r>
  <r>
    <s v="AID0283"/>
    <x v="1"/>
    <n v="38"/>
    <s v="Middle Age"/>
    <s v="White"/>
    <s v="Basic"/>
    <n v="55.35"/>
    <n v="56.29"/>
    <n v="45.61"/>
    <n v="58.28"/>
    <n v="50.38"/>
    <n v="46.45"/>
    <n v="60.55"/>
    <n v="63.63"/>
    <n v="57.54"/>
    <n v="82.41"/>
    <s v="Slow"/>
    <x v="0"/>
  </r>
  <r>
    <s v="AID0284"/>
    <x v="0"/>
    <n v="22"/>
    <s v="Young Adult"/>
    <s v="Black"/>
    <s v="Advanced"/>
    <n v="62.66"/>
    <n v="51.44"/>
    <n v="56.02"/>
    <n v="65.209999999999994"/>
    <n v="67.94"/>
    <n v="48.21"/>
    <n v="49.91"/>
    <n v="54.88"/>
    <n v="73.11"/>
    <n v="42.41"/>
    <s v="Slow"/>
    <x v="1"/>
  </r>
  <r>
    <s v="AID0285"/>
    <x v="1"/>
    <n v="47"/>
    <s v="Middle Age"/>
    <s v="Other"/>
    <s v="Basic"/>
    <n v="43.45"/>
    <n v="55.05"/>
    <n v="62.38"/>
    <n v="74.010000000000005"/>
    <n v="67.599999999999994"/>
    <n v="74.180000000000007"/>
    <n v="78.78"/>
    <n v="54.65"/>
    <n v="50.25"/>
    <n v="72.8"/>
    <s v="Fast"/>
    <x v="1"/>
  </r>
  <r>
    <s v="AID0286"/>
    <x v="0"/>
    <n v="46"/>
    <s v="Middle Age"/>
    <s v="White"/>
    <s v="Advanced"/>
    <n v="65.16"/>
    <n v="69.28"/>
    <n v="82.88"/>
    <n v="76.23"/>
    <n v="58.59"/>
    <n v="68.010000000000005"/>
    <n v="72.88"/>
    <n v="78.989999999999995"/>
    <n v="64.83"/>
    <n v="45.3"/>
    <s v="Average"/>
    <x v="1"/>
  </r>
  <r>
    <s v="AID0287"/>
    <x v="0"/>
    <n v="31"/>
    <s v="Middle Age"/>
    <s v="Other"/>
    <s v="Advanced"/>
    <n v="45.36"/>
    <n v="58.23"/>
    <n v="57.19"/>
    <n v="65.83"/>
    <n v="76.010000000000005"/>
    <n v="55.15"/>
    <n v="63.35"/>
    <n v="51.37"/>
    <n v="73.650000000000006"/>
    <n v="99.75"/>
    <s v="Average"/>
    <x v="1"/>
  </r>
  <r>
    <s v="AID0288"/>
    <x v="0"/>
    <n v="25"/>
    <s v="Young Adult"/>
    <s v="Black"/>
    <s v="Basic"/>
    <n v="58.11"/>
    <n v="41.51"/>
    <n v="29.66"/>
    <n v="49.79"/>
    <n v="59.94"/>
    <n v="50.13"/>
    <n v="54.13"/>
    <n v="56.55"/>
    <n v="50.35"/>
    <n v="93.84"/>
    <s v="Fast"/>
    <x v="1"/>
  </r>
  <r>
    <s v="AID0289"/>
    <x v="0"/>
    <n v="23"/>
    <s v="Young Adult"/>
    <s v="Black"/>
    <s v="None"/>
    <n v="22.23"/>
    <n v="34.049999999999997"/>
    <n v="40.06"/>
    <n v="56.27"/>
    <n v="43.36"/>
    <n v="36.94"/>
    <n v="38.19"/>
    <n v="47.86"/>
    <n v="23.14"/>
    <n v="41.26"/>
    <s v="Slow"/>
    <x v="0"/>
  </r>
  <r>
    <s v="AID0290"/>
    <x v="1"/>
    <n v="18"/>
    <s v="Teenager"/>
    <s v="White"/>
    <s v="Basic"/>
    <n v="45.02"/>
    <n v="34.19"/>
    <n v="47.09"/>
    <n v="34.67"/>
    <n v="26.53"/>
    <n v="38.93"/>
    <n v="33.83"/>
    <n v="26.67"/>
    <n v="32.97"/>
    <n v="91.52"/>
    <s v="Fast"/>
    <x v="0"/>
  </r>
  <r>
    <s v="AID0291"/>
    <x v="0"/>
    <n v="40"/>
    <s v="Middle Age"/>
    <s v="Black"/>
    <s v="Advanced"/>
    <n v="69.739999999999995"/>
    <n v="60.04"/>
    <n v="56.21"/>
    <n v="60.69"/>
    <n v="56.12"/>
    <n v="65.28"/>
    <n v="70.44"/>
    <n v="56.64"/>
    <n v="58.14"/>
    <n v="95.17"/>
    <s v="Average"/>
    <x v="1"/>
  </r>
  <r>
    <s v="AID0292"/>
    <x v="0"/>
    <n v="25"/>
    <s v="Young Adult"/>
    <s v="White"/>
    <s v="None"/>
    <n v="38.340000000000003"/>
    <n v="34.07"/>
    <n v="27.24"/>
    <n v="54.66"/>
    <n v="14.15"/>
    <n v="31.95"/>
    <n v="47.57"/>
    <n v="46.05"/>
    <n v="45.28"/>
    <n v="61.21"/>
    <s v="Slow"/>
    <x v="0"/>
  </r>
  <r>
    <s v="AID0293"/>
    <x v="0"/>
    <n v="22"/>
    <s v="Young Adult"/>
    <s v="Black"/>
    <s v="Basic"/>
    <n v="46.34"/>
    <n v="44.62"/>
    <n v="63.85"/>
    <n v="51.95"/>
    <n v="51.51"/>
    <n v="46.04"/>
    <n v="64.89"/>
    <n v="38.93"/>
    <n v="54.94"/>
    <n v="83.17"/>
    <s v="Average"/>
    <x v="1"/>
  </r>
  <r>
    <s v="AID0294"/>
    <x v="1"/>
    <n v="29"/>
    <s v="Young Adult"/>
    <s v="Black"/>
    <s v="Basic"/>
    <n v="47.84"/>
    <n v="42.99"/>
    <n v="42.82"/>
    <n v="53.81"/>
    <n v="53.72"/>
    <n v="41.75"/>
    <n v="53.23"/>
    <n v="49.93"/>
    <n v="45.48"/>
    <n v="66.53"/>
    <s v="Fast"/>
    <x v="1"/>
  </r>
  <r>
    <s v="AID0295"/>
    <x v="1"/>
    <n v="22"/>
    <s v="Young Adult"/>
    <s v="White"/>
    <s v="Advanced"/>
    <n v="47.59"/>
    <n v="73.78"/>
    <n v="42.47"/>
    <n v="60.3"/>
    <n v="75.38"/>
    <n v="51.72"/>
    <n v="51.57"/>
    <n v="70.92"/>
    <n v="66.19"/>
    <n v="79.31"/>
    <s v="Average"/>
    <x v="1"/>
  </r>
  <r>
    <s v="AID0296"/>
    <x v="1"/>
    <n v="23"/>
    <s v="Young Adult"/>
    <s v="White"/>
    <s v="None"/>
    <n v="48.41"/>
    <n v="50.35"/>
    <n v="33.56"/>
    <n v="37.76"/>
    <n v="51.98"/>
    <n v="19.649999999999999"/>
    <n v="34.130000000000003"/>
    <n v="50.72"/>
    <n v="17.600000000000001"/>
    <n v="60.42"/>
    <s v="Fast"/>
    <x v="0"/>
  </r>
  <r>
    <s v="AID0297"/>
    <x v="1"/>
    <n v="17"/>
    <s v="Teenager"/>
    <s v="White"/>
    <s v="Advanced"/>
    <n v="61.54"/>
    <n v="58.91"/>
    <n v="56.16"/>
    <n v="67.099999999999994"/>
    <n v="40.130000000000003"/>
    <n v="44.48"/>
    <n v="51.65"/>
    <n v="52.15"/>
    <n v="58.04"/>
    <n v="59.35"/>
    <s v="Slow"/>
    <x v="1"/>
  </r>
  <r>
    <s v="AID0298"/>
    <x v="0"/>
    <n v="25"/>
    <s v="Young Adult"/>
    <s v="Black"/>
    <s v="Advanced"/>
    <n v="60.55"/>
    <n v="59.26"/>
    <n v="62.61"/>
    <n v="53.47"/>
    <n v="63.63"/>
    <n v="85.82"/>
    <n v="77.739999999999995"/>
    <n v="65.989999999999995"/>
    <n v="73.290000000000006"/>
    <n v="65.47"/>
    <s v="Average"/>
    <x v="1"/>
  </r>
  <r>
    <s v="AID0299"/>
    <x v="0"/>
    <n v="27"/>
    <s v="Young Adult"/>
    <s v="Black"/>
    <s v="None"/>
    <n v="41.34"/>
    <n v="23.11"/>
    <n v="46.06"/>
    <n v="12.4"/>
    <n v="48.92"/>
    <n v="21.7"/>
    <n v="42.45"/>
    <n v="6.61"/>
    <n v="28.07"/>
    <n v="48.73"/>
    <s v="Slow"/>
    <x v="0"/>
  </r>
  <r>
    <s v="AID0300"/>
    <x v="1"/>
    <n v="33"/>
    <s v="Middle Age"/>
    <s v="Other"/>
    <s v="None"/>
    <n v="41.26"/>
    <n v="53.46"/>
    <n v="39.07"/>
    <n v="43.28"/>
    <n v="37.299999999999997"/>
    <n v="40.57"/>
    <n v="33.64"/>
    <n v="35.880000000000003"/>
    <n v="23.78"/>
    <n v="89.87"/>
    <s v="Average"/>
    <x v="0"/>
  </r>
  <r>
    <s v="AID0301"/>
    <x v="0"/>
    <n v="29"/>
    <s v="Young Adult"/>
    <s v="White"/>
    <s v="Advanced"/>
    <n v="71.77"/>
    <n v="61.47"/>
    <n v="55.75"/>
    <n v="55.42"/>
    <n v="59.5"/>
    <n v="46.76"/>
    <n v="51.45"/>
    <n v="51.2"/>
    <n v="43.26"/>
    <n v="60.92"/>
    <s v="Average"/>
    <x v="1"/>
  </r>
  <r>
    <s v="AID0302"/>
    <x v="0"/>
    <n v="50"/>
    <s v="Middle Age"/>
    <s v="Black"/>
    <s v="None"/>
    <n v="47.43"/>
    <n v="44.77"/>
    <n v="39.96"/>
    <n v="29.35"/>
    <n v="8.81"/>
    <n v="30.35"/>
    <n v="37.71"/>
    <n v="31.22"/>
    <n v="36.049999999999997"/>
    <n v="64.010000000000005"/>
    <s v="Fast"/>
    <x v="0"/>
  </r>
  <r>
    <s v="AID0303"/>
    <x v="0"/>
    <n v="27"/>
    <s v="Young Adult"/>
    <s v="Black"/>
    <s v="Advanced"/>
    <n v="55.15"/>
    <n v="57.1"/>
    <n v="48.35"/>
    <n v="57.03"/>
    <n v="49.87"/>
    <n v="66.209999999999994"/>
    <n v="67.95"/>
    <n v="38.9"/>
    <n v="73.489999999999995"/>
    <n v="93.64"/>
    <s v="Slow"/>
    <x v="1"/>
  </r>
  <r>
    <s v="AID0304"/>
    <x v="1"/>
    <n v="25"/>
    <s v="Young Adult"/>
    <s v="White"/>
    <s v="Basic"/>
    <n v="55.71"/>
    <n v="46.88"/>
    <n v="45.01"/>
    <n v="64.430000000000007"/>
    <n v="55.81"/>
    <n v="43.7"/>
    <n v="50.84"/>
    <n v="71.84"/>
    <n v="55.15"/>
    <n v="69.8"/>
    <s v="Average"/>
    <x v="1"/>
  </r>
  <r>
    <s v="AID0305"/>
    <x v="1"/>
    <n v="42"/>
    <s v="Middle Age"/>
    <s v="Other"/>
    <s v="None"/>
    <n v="33.64"/>
    <n v="38.72"/>
    <n v="26.76"/>
    <n v="31.69"/>
    <n v="30.79"/>
    <n v="45.86"/>
    <n v="45.42"/>
    <n v="59.69"/>
    <n v="37.229999999999997"/>
    <n v="72.66"/>
    <s v="Average"/>
    <x v="0"/>
  </r>
  <r>
    <s v="AID0306"/>
    <x v="0"/>
    <n v="20"/>
    <s v="Young Adult"/>
    <s v="White"/>
    <s v="Advanced"/>
    <n v="56.44"/>
    <n v="57.64"/>
    <n v="84.5"/>
    <n v="71.91"/>
    <n v="63.17"/>
    <n v="61.06"/>
    <n v="50.63"/>
    <n v="57.56"/>
    <n v="79.900000000000006"/>
    <n v="97.39"/>
    <s v="Fast"/>
    <x v="1"/>
  </r>
  <r>
    <s v="AID0307"/>
    <x v="1"/>
    <n v="19"/>
    <s v="Teenager"/>
    <s v="Other"/>
    <s v="Basic"/>
    <n v="50.5"/>
    <n v="31.62"/>
    <n v="45.82"/>
    <n v="26.87"/>
    <n v="24.09"/>
    <n v="44.64"/>
    <n v="28.92"/>
    <n v="21.17"/>
    <n v="57.86"/>
    <n v="93.2"/>
    <s v="Fast"/>
    <x v="0"/>
  </r>
  <r>
    <s v="AID0308"/>
    <x v="1"/>
    <n v="17"/>
    <s v="Teenager"/>
    <s v="Black"/>
    <s v="Basic"/>
    <n v="35.32"/>
    <n v="42.71"/>
    <n v="41.96"/>
    <n v="53.52"/>
    <n v="52.43"/>
    <n v="49.35"/>
    <n v="55.96"/>
    <n v="59.33"/>
    <n v="45.02"/>
    <n v="50.17"/>
    <s v="Fast"/>
    <x v="1"/>
  </r>
  <r>
    <s v="AID0309"/>
    <x v="1"/>
    <n v="37"/>
    <s v="Middle Age"/>
    <s v="Other"/>
    <s v="Basic"/>
    <n v="74.94"/>
    <n v="80.319999999999993"/>
    <n v="37.799999999999997"/>
    <n v="82.48"/>
    <n v="53.69"/>
    <n v="73.17"/>
    <n v="66.430000000000007"/>
    <n v="45.97"/>
    <n v="54.82"/>
    <n v="68.39"/>
    <s v="Fast"/>
    <x v="1"/>
  </r>
  <r>
    <s v="AID0310"/>
    <x v="1"/>
    <n v="21"/>
    <s v="Young Adult"/>
    <s v="Black"/>
    <s v="Basic"/>
    <n v="43.7"/>
    <n v="48.62"/>
    <n v="54.6"/>
    <n v="43.98"/>
    <n v="54.88"/>
    <n v="52.71"/>
    <n v="48.36"/>
    <n v="22.96"/>
    <n v="36.33"/>
    <n v="98.28"/>
    <s v="Fast"/>
    <x v="0"/>
  </r>
  <r>
    <s v="AID0311"/>
    <x v="1"/>
    <n v="33"/>
    <s v="Middle Age"/>
    <s v="White"/>
    <s v="None"/>
    <n v="33.22"/>
    <n v="37.54"/>
    <n v="56.47"/>
    <n v="55.81"/>
    <n v="37.840000000000003"/>
    <n v="34.17"/>
    <n v="45.98"/>
    <n v="15.39"/>
    <n v="49.68"/>
    <n v="62.34"/>
    <s v="Fast"/>
    <x v="0"/>
  </r>
  <r>
    <s v="AID0312"/>
    <x v="0"/>
    <n v="20"/>
    <s v="Young Adult"/>
    <s v="White"/>
    <s v="Basic"/>
    <n v="46.82"/>
    <n v="66.62"/>
    <n v="61.05"/>
    <n v="61.91"/>
    <n v="57.81"/>
    <n v="49.82"/>
    <n v="35.93"/>
    <n v="43.21"/>
    <n v="31.48"/>
    <n v="62.29"/>
    <s v="Fast"/>
    <x v="0"/>
  </r>
  <r>
    <s v="AID0313"/>
    <x v="1"/>
    <n v="16"/>
    <s v="Teenager"/>
    <s v="White"/>
    <s v="Advanced"/>
    <n v="39.950000000000003"/>
    <n v="37.69"/>
    <n v="33.119999999999997"/>
    <n v="48.59"/>
    <n v="35.24"/>
    <n v="42.47"/>
    <n v="39.75"/>
    <n v="21.63"/>
    <n v="38.119999999999997"/>
    <n v="51.7"/>
    <s v="Slow"/>
    <x v="1"/>
  </r>
  <r>
    <s v="AID0314"/>
    <x v="0"/>
    <n v="19"/>
    <s v="Teenager"/>
    <s v="Other"/>
    <s v="None"/>
    <n v="23.56"/>
    <n v="33.299999999999997"/>
    <n v="43.73"/>
    <n v="33.68"/>
    <n v="35.31"/>
    <n v="23.9"/>
    <n v="29.32"/>
    <n v="10.61"/>
    <n v="32.94"/>
    <n v="46.86"/>
    <s v="Average"/>
    <x v="0"/>
  </r>
  <r>
    <s v="AID0315"/>
    <x v="0"/>
    <n v="26"/>
    <s v="Young Adult"/>
    <s v="Black"/>
    <s v="Basic"/>
    <n v="54.6"/>
    <n v="68.08"/>
    <n v="43.09"/>
    <n v="52.8"/>
    <n v="48.05"/>
    <n v="39.619999999999997"/>
    <n v="28.28"/>
    <n v="51.81"/>
    <n v="53.93"/>
    <n v="84.42"/>
    <s v="Average"/>
    <x v="1"/>
  </r>
  <r>
    <s v="AID0316"/>
    <x v="1"/>
    <n v="25"/>
    <s v="Young Adult"/>
    <s v="White"/>
    <s v="Basic"/>
    <n v="52.79"/>
    <n v="58.13"/>
    <n v="46.61"/>
    <n v="46.22"/>
    <n v="59.51"/>
    <n v="49.31"/>
    <n v="37.450000000000003"/>
    <n v="57.5"/>
    <n v="59.62"/>
    <n v="86.2"/>
    <s v="Average"/>
    <x v="0"/>
  </r>
  <r>
    <s v="AID0317"/>
    <x v="0"/>
    <n v="22"/>
    <s v="Young Adult"/>
    <s v="White"/>
    <s v="Advanced"/>
    <n v="71.48"/>
    <n v="65.650000000000006"/>
    <n v="48.19"/>
    <n v="63.05"/>
    <n v="63.11"/>
    <n v="65.56"/>
    <n v="73.28"/>
    <n v="66.06"/>
    <n v="65.84"/>
    <n v="98.14"/>
    <s v="Average"/>
    <x v="1"/>
  </r>
  <r>
    <s v="AID0318"/>
    <x v="0"/>
    <n v="28"/>
    <s v="Young Adult"/>
    <s v="Black"/>
    <s v="None"/>
    <n v="21.5"/>
    <n v="29.61"/>
    <n v="8.7899999999999991"/>
    <n v="42.42"/>
    <n v="39.85"/>
    <n v="23.24"/>
    <n v="26.61"/>
    <n v="20.32"/>
    <n v="33.72"/>
    <n v="86.41"/>
    <s v="Average"/>
    <x v="0"/>
  </r>
  <r>
    <s v="AID0319"/>
    <x v="0"/>
    <n v="41"/>
    <s v="Middle Age"/>
    <s v="White"/>
    <s v="Advanced"/>
    <n v="83.11"/>
    <n v="50.25"/>
    <n v="64.45"/>
    <n v="46.99"/>
    <n v="77.180000000000007"/>
    <n v="43.12"/>
    <n v="65.650000000000006"/>
    <n v="76.33"/>
    <n v="67.63"/>
    <n v="54.6"/>
    <s v="Fast"/>
    <x v="1"/>
  </r>
  <r>
    <s v="AID0320"/>
    <x v="1"/>
    <n v="22"/>
    <s v="Young Adult"/>
    <s v="Black"/>
    <s v="Basic"/>
    <n v="44.1"/>
    <n v="39.72"/>
    <n v="39.450000000000003"/>
    <n v="50.35"/>
    <n v="51.32"/>
    <n v="37.15"/>
    <n v="41.33"/>
    <n v="55.95"/>
    <n v="62.35"/>
    <n v="42.41"/>
    <s v="Slow"/>
    <x v="1"/>
  </r>
  <r>
    <s v="AID0321"/>
    <x v="1"/>
    <n v="29"/>
    <s v="Young Adult"/>
    <s v="Black"/>
    <s v="None"/>
    <n v="30.97"/>
    <n v="48.68"/>
    <n v="39.72"/>
    <n v="21.29"/>
    <n v="24.93"/>
    <n v="50.48"/>
    <n v="43.7"/>
    <n v="32.299999999999997"/>
    <n v="34.21"/>
    <n v="99.13"/>
    <s v="Fast"/>
    <x v="0"/>
  </r>
  <r>
    <s v="AID0322"/>
    <x v="0"/>
    <n v="41"/>
    <s v="Middle Age"/>
    <s v="Black"/>
    <s v="None"/>
    <n v="35.57"/>
    <n v="50.57"/>
    <n v="22.94"/>
    <n v="41.31"/>
    <n v="41.92"/>
    <n v="32.47"/>
    <n v="31.4"/>
    <n v="73.260000000000005"/>
    <n v="68.73"/>
    <n v="60.43"/>
    <s v="Fast"/>
    <x v="0"/>
  </r>
  <r>
    <s v="AID0323"/>
    <x v="1"/>
    <n v="23"/>
    <s v="Young Adult"/>
    <s v="Black"/>
    <s v="None"/>
    <n v="33.31"/>
    <n v="32.9"/>
    <n v="41.53"/>
    <n v="38.119999999999997"/>
    <n v="41.96"/>
    <n v="41.53"/>
    <n v="43.71"/>
    <n v="30.12"/>
    <n v="25.08"/>
    <n v="58.72"/>
    <s v="Fast"/>
    <x v="0"/>
  </r>
  <r>
    <s v="AID0324"/>
    <x v="1"/>
    <n v="21"/>
    <s v="Young Adult"/>
    <s v="Black"/>
    <s v="Basic"/>
    <n v="62.72"/>
    <n v="34.1"/>
    <n v="46.01"/>
    <n v="33.93"/>
    <n v="51.11"/>
    <n v="31.9"/>
    <n v="44.5"/>
    <n v="60.7"/>
    <n v="47.57"/>
    <n v="94.36"/>
    <s v="Fast"/>
    <x v="1"/>
  </r>
  <r>
    <s v="AID0325"/>
    <x v="1"/>
    <n v="47"/>
    <s v="Middle Age"/>
    <s v="Other"/>
    <s v="Basic"/>
    <n v="64.849999999999994"/>
    <n v="62.6"/>
    <n v="59.66"/>
    <n v="40.28"/>
    <n v="50.29"/>
    <n v="49.12"/>
    <n v="60.24"/>
    <n v="69.55"/>
    <n v="57.43"/>
    <n v="75.11"/>
    <s v="Fast"/>
    <x v="1"/>
  </r>
  <r>
    <s v="AID0326"/>
    <x v="1"/>
    <n v="49"/>
    <s v="Middle Age"/>
    <s v="White"/>
    <s v="Advanced"/>
    <n v="78.36"/>
    <n v="89.72"/>
    <n v="69.5"/>
    <n v="69.13"/>
    <n v="65.73"/>
    <n v="79.86"/>
    <n v="78.400000000000006"/>
    <n v="64.52"/>
    <n v="61.17"/>
    <n v="52.89"/>
    <s v="Average"/>
    <x v="1"/>
  </r>
  <r>
    <s v="AID0327"/>
    <x v="0"/>
    <n v="19"/>
    <s v="Teenager"/>
    <s v="Other"/>
    <s v="Basic"/>
    <n v="33.14"/>
    <n v="26.77"/>
    <n v="35.130000000000003"/>
    <n v="36.979999999999997"/>
    <n v="31.85"/>
    <n v="24.48"/>
    <n v="31.1"/>
    <n v="41.16"/>
    <n v="41.5"/>
    <n v="93.35"/>
    <s v="Average"/>
    <x v="0"/>
  </r>
  <r>
    <s v="AID0328"/>
    <x v="0"/>
    <n v="50"/>
    <s v="Middle Age"/>
    <s v="White"/>
    <s v="None"/>
    <n v="21.08"/>
    <n v="53.92"/>
    <n v="43.9"/>
    <n v="32.81"/>
    <n v="56.23"/>
    <n v="60.96"/>
    <n v="53.55"/>
    <n v="50.84"/>
    <n v="37.090000000000003"/>
    <n v="99.6"/>
    <s v="Average"/>
    <x v="0"/>
  </r>
  <r>
    <s v="AID0329"/>
    <x v="1"/>
    <n v="23"/>
    <s v="Young Adult"/>
    <s v="Other"/>
    <s v="Basic"/>
    <n v="68.13"/>
    <n v="45.58"/>
    <n v="50.34"/>
    <n v="51.72"/>
    <n v="53.43"/>
    <n v="55.54"/>
    <n v="59.24"/>
    <n v="53.07"/>
    <n v="54.92"/>
    <n v="45.2"/>
    <s v="Fast"/>
    <x v="0"/>
  </r>
  <r>
    <s v="AID0330"/>
    <x v="1"/>
    <n v="24"/>
    <s v="Young Adult"/>
    <s v="Black"/>
    <s v="Advanced"/>
    <n v="52.51"/>
    <n v="48.97"/>
    <n v="66.86"/>
    <n v="64.36"/>
    <n v="72.22"/>
    <n v="59.77"/>
    <n v="60.44"/>
    <n v="86.58"/>
    <n v="56.95"/>
    <n v="91.74"/>
    <s v="Fast"/>
    <x v="1"/>
  </r>
  <r>
    <s v="AID0331"/>
    <x v="0"/>
    <n v="22"/>
    <s v="Young Adult"/>
    <s v="White"/>
    <s v="None"/>
    <n v="53.03"/>
    <n v="53.12"/>
    <n v="0"/>
    <n v="18.43"/>
    <n v="68.069999999999993"/>
    <n v="23.04"/>
    <n v="27.04"/>
    <n v="33.369999999999997"/>
    <n v="14.17"/>
    <n v="63.43"/>
    <s v="Fast"/>
    <x v="0"/>
  </r>
  <r>
    <s v="AID0332"/>
    <x v="0"/>
    <n v="39"/>
    <s v="Middle Age"/>
    <s v="White"/>
    <s v="None"/>
    <n v="24.4"/>
    <n v="38.619999999999997"/>
    <n v="32.44"/>
    <n v="47.67"/>
    <n v="21.08"/>
    <n v="22.66"/>
    <n v="51.23"/>
    <n v="39.65"/>
    <n v="25.37"/>
    <n v="71.44"/>
    <s v="Slow"/>
    <x v="0"/>
  </r>
  <r>
    <s v="AID0333"/>
    <x v="1"/>
    <n v="23"/>
    <s v="Young Adult"/>
    <s v="Other"/>
    <s v="None"/>
    <n v="36.78"/>
    <n v="21.04"/>
    <n v="54.07"/>
    <n v="46.01"/>
    <n v="28.15"/>
    <n v="53.46"/>
    <n v="47.93"/>
    <n v="28.78"/>
    <n v="29.48"/>
    <n v="94.89"/>
    <s v="Average"/>
    <x v="0"/>
  </r>
  <r>
    <s v="AID0334"/>
    <x v="0"/>
    <n v="20"/>
    <s v="Young Adult"/>
    <s v="Other"/>
    <s v="Advanced"/>
    <n v="71.52"/>
    <n v="67.3"/>
    <n v="72.92"/>
    <n v="74.790000000000006"/>
    <n v="79.62"/>
    <n v="59.88"/>
    <n v="62.13"/>
    <n v="51.59"/>
    <n v="31.89"/>
    <n v="98.4"/>
    <s v="Average"/>
    <x v="1"/>
  </r>
  <r>
    <s v="AID0335"/>
    <x v="1"/>
    <n v="21"/>
    <s v="Young Adult"/>
    <s v="White"/>
    <s v="Basic"/>
    <n v="43.89"/>
    <n v="44.99"/>
    <n v="34.090000000000003"/>
    <n v="51.13"/>
    <n v="44.96"/>
    <n v="26.75"/>
    <n v="39.049999999999997"/>
    <n v="63.56"/>
    <n v="50.09"/>
    <n v="55.73"/>
    <s v="Slow"/>
    <x v="0"/>
  </r>
  <r>
    <s v="AID0336"/>
    <x v="1"/>
    <n v="20"/>
    <s v="Young Adult"/>
    <s v="Other"/>
    <s v="Basic"/>
    <n v="58.92"/>
    <n v="65.959999999999994"/>
    <n v="50.08"/>
    <n v="53.56"/>
    <n v="55.9"/>
    <n v="63.57"/>
    <n v="45.67"/>
    <n v="31.58"/>
    <n v="64.53"/>
    <n v="52.77"/>
    <s v="Average"/>
    <x v="1"/>
  </r>
  <r>
    <s v="AID0337"/>
    <x v="0"/>
    <n v="16"/>
    <s v="Teenager"/>
    <s v="Other"/>
    <s v="Advanced"/>
    <n v="73.47"/>
    <n v="26.07"/>
    <n v="50.68"/>
    <n v="55.66"/>
    <n v="51.25"/>
    <n v="45.49"/>
    <n v="65.09"/>
    <n v="45.13"/>
    <n v="72.739999999999995"/>
    <n v="44.83"/>
    <s v="Slow"/>
    <x v="1"/>
  </r>
  <r>
    <s v="AID0338"/>
    <x v="0"/>
    <n v="17"/>
    <s v="Teenager"/>
    <s v="Other"/>
    <s v="Advanced"/>
    <n v="45.37"/>
    <n v="36.090000000000003"/>
    <n v="71.5"/>
    <n v="43.96"/>
    <n v="40.03"/>
    <n v="62.32"/>
    <n v="55.08"/>
    <n v="58.91"/>
    <n v="35.01"/>
    <n v="73.709999999999994"/>
    <s v="Fast"/>
    <x v="0"/>
  </r>
  <r>
    <s v="AID0339"/>
    <x v="1"/>
    <n v="19"/>
    <s v="Teenager"/>
    <s v="Black"/>
    <s v="Basic"/>
    <n v="38.119999999999997"/>
    <n v="35.46"/>
    <n v="40.98"/>
    <n v="42.19"/>
    <n v="32.24"/>
    <n v="26.76"/>
    <n v="36.93"/>
    <n v="24.26"/>
    <n v="41.43"/>
    <n v="40.82"/>
    <s v="Average"/>
    <x v="0"/>
  </r>
  <r>
    <s v="AID0340"/>
    <x v="1"/>
    <n v="16"/>
    <s v="Teenager"/>
    <s v="Black"/>
    <s v="Advanced"/>
    <n v="41.38"/>
    <n v="65.2"/>
    <n v="44.52"/>
    <n v="54.96"/>
    <n v="47.03"/>
    <n v="52.42"/>
    <n v="60.09"/>
    <n v="44.44"/>
    <n v="41.85"/>
    <n v="64.709999999999994"/>
    <s v="Average"/>
    <x v="1"/>
  </r>
  <r>
    <s v="AID0341"/>
    <x v="0"/>
    <n v="16"/>
    <s v="Teenager"/>
    <s v="Other"/>
    <s v="None"/>
    <n v="24.42"/>
    <n v="0"/>
    <n v="10.26"/>
    <n v="11.86"/>
    <n v="29.75"/>
    <n v="11.57"/>
    <n v="23.81"/>
    <n v="25.12"/>
    <n v="32.799999999999997"/>
    <n v="44.4"/>
    <s v="Fast"/>
    <x v="0"/>
  </r>
  <r>
    <s v="AID0342"/>
    <x v="1"/>
    <n v="25"/>
    <s v="Young Adult"/>
    <s v="Other"/>
    <s v="None"/>
    <n v="22.87"/>
    <n v="37.14"/>
    <n v="33.340000000000003"/>
    <n v="50.98"/>
    <n v="55.67"/>
    <n v="27.35"/>
    <n v="32.69"/>
    <n v="39.54"/>
    <n v="18.579999999999998"/>
    <n v="64.31"/>
    <s v="Average"/>
    <x v="0"/>
  </r>
  <r>
    <s v="AID0343"/>
    <x v="0"/>
    <n v="19"/>
    <s v="Teenager"/>
    <s v="Black"/>
    <s v="None"/>
    <n v="8.66"/>
    <n v="20.329999999999998"/>
    <n v="24.67"/>
    <n v="33.799999999999997"/>
    <n v="26.84"/>
    <n v="26.02"/>
    <n v="39.46"/>
    <n v="26.21"/>
    <n v="10.09"/>
    <n v="42.4"/>
    <s v="Slow"/>
    <x v="0"/>
  </r>
  <r>
    <s v="AID0344"/>
    <x v="1"/>
    <n v="20"/>
    <s v="Young Adult"/>
    <s v="Black"/>
    <s v="None"/>
    <n v="33.590000000000003"/>
    <n v="21.84"/>
    <n v="21.51"/>
    <n v="41.47"/>
    <n v="35.729999999999997"/>
    <n v="39.14"/>
    <n v="27.71"/>
    <n v="55.08"/>
    <n v="32.07"/>
    <n v="90.11"/>
    <s v="Average"/>
    <x v="0"/>
  </r>
  <r>
    <s v="AID0345"/>
    <x v="0"/>
    <n v="31"/>
    <s v="Middle Age"/>
    <s v="White"/>
    <s v="Basic"/>
    <n v="69.180000000000007"/>
    <n v="74.650000000000006"/>
    <n v="53.25"/>
    <n v="54.48"/>
    <n v="70.040000000000006"/>
    <n v="66.739999999999995"/>
    <n v="56.37"/>
    <n v="54.35"/>
    <n v="54.97"/>
    <n v="52.58"/>
    <s v="Slow"/>
    <x v="1"/>
  </r>
  <r>
    <s v="AID0346"/>
    <x v="0"/>
    <n v="22"/>
    <s v="Young Adult"/>
    <s v="White"/>
    <s v="Advanced"/>
    <n v="40.96"/>
    <n v="46.86"/>
    <n v="60.6"/>
    <n v="57.11"/>
    <n v="54.3"/>
    <n v="43.66"/>
    <n v="56.65"/>
    <n v="63.86"/>
    <n v="78.650000000000006"/>
    <n v="59.7"/>
    <s v="Slow"/>
    <x v="1"/>
  </r>
  <r>
    <s v="AID0347"/>
    <x v="0"/>
    <n v="29"/>
    <s v="Young Adult"/>
    <s v="Black"/>
    <s v="None"/>
    <n v="50.08"/>
    <n v="29.25"/>
    <n v="33.46"/>
    <n v="47.57"/>
    <n v="35.880000000000003"/>
    <n v="36.99"/>
    <n v="31.22"/>
    <n v="39.299999999999997"/>
    <n v="48.85"/>
    <n v="92.2"/>
    <s v="Slow"/>
    <x v="0"/>
  </r>
  <r>
    <s v="AID0348"/>
    <x v="1"/>
    <n v="17"/>
    <s v="Teenager"/>
    <s v="Other"/>
    <s v="None"/>
    <n v="25.95"/>
    <n v="17.39"/>
    <n v="6.56"/>
    <n v="27.64"/>
    <n v="32.17"/>
    <n v="13.9"/>
    <n v="22.49"/>
    <n v="11.71"/>
    <n v="11.95"/>
    <n v="84.78"/>
    <s v="Average"/>
    <x v="0"/>
  </r>
  <r>
    <s v="AID0349"/>
    <x v="1"/>
    <n v="17"/>
    <s v="Teenager"/>
    <s v="Other"/>
    <s v="Basic"/>
    <n v="47.88"/>
    <n v="36.9"/>
    <n v="42.26"/>
    <n v="32.409999999999997"/>
    <n v="24.17"/>
    <n v="49.47"/>
    <n v="54.76"/>
    <n v="38.71"/>
    <n v="40.380000000000003"/>
    <n v="53.14"/>
    <s v="Slow"/>
    <x v="0"/>
  </r>
  <r>
    <s v="AID0350"/>
    <x v="0"/>
    <n v="19"/>
    <s v="Teenager"/>
    <s v="Other"/>
    <s v="Advanced"/>
    <n v="49.25"/>
    <n v="62.74"/>
    <n v="66.06"/>
    <n v="36.799999999999997"/>
    <n v="63.42"/>
    <n v="67.28"/>
    <n v="44.27"/>
    <n v="37.93"/>
    <n v="40.43"/>
    <n v="44.31"/>
    <s v="Average"/>
    <x v="1"/>
  </r>
  <r>
    <s v="AID0351"/>
    <x v="1"/>
    <n v="17"/>
    <s v="Teenager"/>
    <s v="Other"/>
    <s v="Basic"/>
    <n v="26.18"/>
    <n v="36.590000000000003"/>
    <n v="47.98"/>
    <n v="52.33"/>
    <n v="20.99"/>
    <n v="60.41"/>
    <n v="46.73"/>
    <n v="53.56"/>
    <n v="40.78"/>
    <n v="82.94"/>
    <s v="Fast"/>
    <x v="0"/>
  </r>
  <r>
    <s v="AID0352"/>
    <x v="0"/>
    <n v="29"/>
    <s v="Young Adult"/>
    <s v="White"/>
    <s v="Basic"/>
    <n v="45.96"/>
    <n v="60.06"/>
    <n v="51.49"/>
    <n v="47.81"/>
    <n v="56.86"/>
    <n v="51.69"/>
    <n v="57.84"/>
    <n v="43.93"/>
    <n v="43.33"/>
    <n v="63.44"/>
    <s v="Average"/>
    <x v="1"/>
  </r>
  <r>
    <s v="AID0353"/>
    <x v="0"/>
    <n v="19"/>
    <s v="Teenager"/>
    <s v="Black"/>
    <s v="None"/>
    <n v="39.54"/>
    <n v="30.36"/>
    <n v="30.09"/>
    <n v="22.83"/>
    <n v="41.05"/>
    <n v="22.16"/>
    <n v="26.33"/>
    <n v="10.89"/>
    <n v="36.450000000000003"/>
    <n v="85.96"/>
    <s v="Fast"/>
    <x v="0"/>
  </r>
  <r>
    <s v="AID0354"/>
    <x v="1"/>
    <n v="19"/>
    <s v="Teenager"/>
    <s v="Other"/>
    <s v="None"/>
    <n v="28.39"/>
    <n v="41.48"/>
    <n v="22.82"/>
    <n v="21.04"/>
    <n v="32.049999999999997"/>
    <n v="35.9"/>
    <n v="18.690000000000001"/>
    <n v="5.66"/>
    <n v="41.59"/>
    <n v="66.72"/>
    <s v="Average"/>
    <x v="0"/>
  </r>
  <r>
    <s v="AID0355"/>
    <x v="1"/>
    <n v="16"/>
    <s v="Teenager"/>
    <s v="White"/>
    <s v="Advanced"/>
    <n v="34.909999999999997"/>
    <n v="59.5"/>
    <n v="34.590000000000003"/>
    <n v="51.49"/>
    <n v="66.22"/>
    <n v="57.2"/>
    <n v="45.31"/>
    <n v="47.81"/>
    <n v="61.98"/>
    <n v="60.76"/>
    <s v="Average"/>
    <x v="1"/>
  </r>
  <r>
    <s v="AID0356"/>
    <x v="0"/>
    <n v="29"/>
    <s v="Young Adult"/>
    <s v="Other"/>
    <s v="Advanced"/>
    <n v="48.91"/>
    <n v="53.15"/>
    <n v="45.17"/>
    <n v="79.66"/>
    <n v="41.4"/>
    <n v="64.209999999999994"/>
    <n v="55.25"/>
    <n v="74.03"/>
    <n v="64.819999999999993"/>
    <n v="67.069999999999993"/>
    <s v="Fast"/>
    <x v="1"/>
  </r>
  <r>
    <s v="AID0357"/>
    <x v="1"/>
    <n v="23"/>
    <s v="Young Adult"/>
    <s v="Black"/>
    <s v="None"/>
    <n v="19.059999999999999"/>
    <n v="23"/>
    <n v="33.92"/>
    <n v="38.53"/>
    <n v="44.37"/>
    <n v="37.25"/>
    <n v="49.13"/>
    <n v="25.08"/>
    <n v="29.38"/>
    <n v="84.91"/>
    <s v="Slow"/>
    <x v="0"/>
  </r>
  <r>
    <s v="AID0358"/>
    <x v="1"/>
    <n v="27"/>
    <s v="Young Adult"/>
    <s v="White"/>
    <s v="Advanced"/>
    <n v="69.150000000000006"/>
    <n v="47.2"/>
    <n v="50.57"/>
    <n v="58.81"/>
    <n v="72.319999999999993"/>
    <n v="67.08"/>
    <n v="60.24"/>
    <n v="65.83"/>
    <n v="77.69"/>
    <n v="94.13"/>
    <s v="Slow"/>
    <x v="1"/>
  </r>
  <r>
    <s v="AID0359"/>
    <x v="0"/>
    <n v="28"/>
    <s v="Young Adult"/>
    <s v="Black"/>
    <s v="Basic"/>
    <n v="54.81"/>
    <n v="52.54"/>
    <n v="46.18"/>
    <n v="70.92"/>
    <n v="35.03"/>
    <n v="43.01"/>
    <n v="42.92"/>
    <n v="51"/>
    <n v="42.39"/>
    <n v="42.99"/>
    <s v="Average"/>
    <x v="0"/>
  </r>
  <r>
    <s v="AID0360"/>
    <x v="0"/>
    <n v="27"/>
    <s v="Young Adult"/>
    <s v="Black"/>
    <s v="Advanced"/>
    <n v="45.67"/>
    <n v="67.56"/>
    <n v="67.23"/>
    <n v="66.33"/>
    <n v="80.28"/>
    <n v="77.989999999999995"/>
    <n v="48.72"/>
    <n v="44.33"/>
    <n v="66.73"/>
    <n v="71.45"/>
    <s v="Average"/>
    <x v="1"/>
  </r>
  <r>
    <s v="AID0361"/>
    <x v="1"/>
    <n v="18"/>
    <s v="Teenager"/>
    <s v="White"/>
    <s v="Basic"/>
    <n v="46.29"/>
    <n v="44.14"/>
    <n v="33.090000000000003"/>
    <n v="29.18"/>
    <n v="29.66"/>
    <n v="37.06"/>
    <n v="21.85"/>
    <n v="24.34"/>
    <n v="53.97"/>
    <n v="41.97"/>
    <s v="Fast"/>
    <x v="0"/>
  </r>
  <r>
    <s v="AID0362"/>
    <x v="0"/>
    <n v="40"/>
    <s v="Middle Age"/>
    <s v="White"/>
    <s v="Basic"/>
    <n v="57.75"/>
    <n v="55.76"/>
    <n v="53.3"/>
    <n v="40.32"/>
    <n v="60.6"/>
    <n v="52.59"/>
    <n v="50.49"/>
    <n v="61.75"/>
    <n v="72.180000000000007"/>
    <n v="68.099999999999994"/>
    <s v="Fast"/>
    <x v="1"/>
  </r>
  <r>
    <s v="AID0363"/>
    <x v="0"/>
    <n v="21"/>
    <s v="Young Adult"/>
    <s v="White"/>
    <s v="Basic"/>
    <n v="49.66"/>
    <n v="65.42"/>
    <n v="44.7"/>
    <n v="63.64"/>
    <n v="65.95"/>
    <n v="64.489999999999995"/>
    <n v="50.52"/>
    <n v="55.53"/>
    <n v="52.86"/>
    <n v="93.12"/>
    <s v="Average"/>
    <x v="1"/>
  </r>
  <r>
    <s v="AID0364"/>
    <x v="1"/>
    <n v="17"/>
    <s v="Teenager"/>
    <s v="White"/>
    <s v="Basic"/>
    <n v="36.04"/>
    <n v="42.11"/>
    <n v="26.98"/>
    <n v="45.45"/>
    <n v="41.7"/>
    <n v="49.95"/>
    <n v="32.64"/>
    <n v="31.33"/>
    <n v="45.09"/>
    <n v="61.7"/>
    <s v="Average"/>
    <x v="0"/>
  </r>
  <r>
    <s v="AID0365"/>
    <x v="0"/>
    <n v="36"/>
    <s v="Middle Age"/>
    <s v="White"/>
    <s v="None"/>
    <n v="13.14"/>
    <n v="56.19"/>
    <n v="30.82"/>
    <n v="72.48"/>
    <n v="30.53"/>
    <n v="30.52"/>
    <n v="39.94"/>
    <n v="26.7"/>
    <n v="33.700000000000003"/>
    <n v="95.95"/>
    <s v="Average"/>
    <x v="0"/>
  </r>
  <r>
    <s v="AID0366"/>
    <x v="0"/>
    <n v="47"/>
    <s v="Middle Age"/>
    <s v="White"/>
    <s v="None"/>
    <n v="58.97"/>
    <n v="47.43"/>
    <n v="38.01"/>
    <n v="27.01"/>
    <n v="52.08"/>
    <n v="32.32"/>
    <n v="27.86"/>
    <n v="41.53"/>
    <n v="45.39"/>
    <n v="77.84"/>
    <s v="Fast"/>
    <x v="0"/>
  </r>
  <r>
    <s v="AID0367"/>
    <x v="1"/>
    <n v="19"/>
    <s v="Teenager"/>
    <s v="White"/>
    <s v="Basic"/>
    <n v="30.74"/>
    <n v="34.92"/>
    <n v="38.130000000000003"/>
    <n v="37.520000000000003"/>
    <n v="28.74"/>
    <n v="45.8"/>
    <n v="51.14"/>
    <n v="31.21"/>
    <n v="40.590000000000003"/>
    <n v="96.05"/>
    <s v="Fast"/>
    <x v="0"/>
  </r>
  <r>
    <s v="AID0368"/>
    <x v="1"/>
    <n v="21"/>
    <s v="Young Adult"/>
    <s v="Other"/>
    <s v="Advanced"/>
    <n v="52.87"/>
    <n v="41.24"/>
    <n v="70.98"/>
    <n v="48"/>
    <n v="56.42"/>
    <n v="48.73"/>
    <n v="43.16"/>
    <n v="45.46"/>
    <n v="48.29"/>
    <n v="85.43"/>
    <s v="Fast"/>
    <x v="1"/>
  </r>
  <r>
    <s v="AID0369"/>
    <x v="0"/>
    <n v="45"/>
    <s v="Middle Age"/>
    <s v="Black"/>
    <s v="None"/>
    <n v="41.73"/>
    <n v="27.64"/>
    <n v="45.22"/>
    <n v="31.64"/>
    <n v="34.409999999999997"/>
    <n v="24.5"/>
    <n v="38.159999999999997"/>
    <n v="46.78"/>
    <n v="41.43"/>
    <n v="46.21"/>
    <s v="Average"/>
    <x v="0"/>
  </r>
  <r>
    <s v="AID0370"/>
    <x v="0"/>
    <n v="50"/>
    <s v="Middle Age"/>
    <s v="White"/>
    <s v="Basic"/>
    <n v="54.98"/>
    <n v="37.25"/>
    <n v="59.53"/>
    <n v="65.5"/>
    <n v="56.91"/>
    <n v="35.85"/>
    <n v="54.9"/>
    <n v="51.92"/>
    <n v="58.5"/>
    <n v="53.87"/>
    <s v="Fast"/>
    <x v="1"/>
  </r>
  <r>
    <s v="AID0371"/>
    <x v="1"/>
    <n v="19"/>
    <s v="Teenager"/>
    <s v="Other"/>
    <s v="Advanced"/>
    <n v="45.89"/>
    <n v="47.21"/>
    <n v="42.14"/>
    <n v="44.64"/>
    <n v="49.18"/>
    <n v="44.65"/>
    <n v="40.17"/>
    <n v="49.06"/>
    <n v="40.98"/>
    <n v="63.65"/>
    <s v="Average"/>
    <x v="1"/>
  </r>
  <r>
    <s v="AID0372"/>
    <x v="1"/>
    <n v="21"/>
    <s v="Young Adult"/>
    <s v="Other"/>
    <s v="None"/>
    <n v="18.66"/>
    <n v="23.54"/>
    <n v="23.82"/>
    <n v="13.54"/>
    <n v="39.369999999999997"/>
    <n v="15.11"/>
    <n v="40.67"/>
    <n v="43.28"/>
    <n v="24.07"/>
    <n v="50.21"/>
    <s v="Average"/>
    <x v="0"/>
  </r>
  <r>
    <s v="AID0373"/>
    <x v="1"/>
    <n v="26"/>
    <s v="Young Adult"/>
    <s v="Other"/>
    <s v="Basic"/>
    <n v="42.51"/>
    <n v="43.8"/>
    <n v="59.29"/>
    <n v="53.82"/>
    <n v="52.22"/>
    <n v="32.08"/>
    <n v="43.6"/>
    <n v="44.16"/>
    <n v="47.01"/>
    <n v="69.69"/>
    <s v="Fast"/>
    <x v="1"/>
  </r>
  <r>
    <s v="AID0374"/>
    <x v="1"/>
    <n v="21"/>
    <s v="Young Adult"/>
    <s v="Black"/>
    <s v="Basic"/>
    <n v="57.84"/>
    <n v="30.87"/>
    <n v="38.43"/>
    <n v="44.32"/>
    <n v="51.88"/>
    <n v="37.75"/>
    <n v="38.880000000000003"/>
    <n v="49.94"/>
    <n v="52.09"/>
    <n v="68.28"/>
    <s v="Slow"/>
    <x v="1"/>
  </r>
  <r>
    <s v="AID0375"/>
    <x v="0"/>
    <n v="22"/>
    <s v="Young Adult"/>
    <s v="White"/>
    <s v="Advanced"/>
    <n v="63.73"/>
    <n v="60.98"/>
    <n v="52.2"/>
    <n v="72.319999999999993"/>
    <n v="81.150000000000006"/>
    <n v="48.62"/>
    <n v="42.23"/>
    <n v="63.31"/>
    <n v="50.14"/>
    <n v="97.38"/>
    <s v="Fast"/>
    <x v="0"/>
  </r>
  <r>
    <s v="AID0376"/>
    <x v="1"/>
    <n v="24"/>
    <s v="Young Adult"/>
    <s v="Other"/>
    <s v="None"/>
    <n v="41.66"/>
    <n v="35.65"/>
    <n v="55.79"/>
    <n v="14.92"/>
    <n v="8.26"/>
    <n v="45.74"/>
    <n v="21.25"/>
    <n v="30.85"/>
    <n v="39.270000000000003"/>
    <n v="66.02"/>
    <s v="Slow"/>
    <x v="0"/>
  </r>
  <r>
    <s v="AID0377"/>
    <x v="1"/>
    <n v="20"/>
    <s v="Young Adult"/>
    <s v="Black"/>
    <s v="Basic"/>
    <n v="50.68"/>
    <n v="51.44"/>
    <n v="57.5"/>
    <n v="51.68"/>
    <n v="70.2"/>
    <n v="65.61"/>
    <n v="55.03"/>
    <n v="41.61"/>
    <n v="54.89"/>
    <n v="87.14"/>
    <s v="Fast"/>
    <x v="0"/>
  </r>
  <r>
    <s v="AID0378"/>
    <x v="0"/>
    <n v="43"/>
    <s v="Middle Age"/>
    <s v="Black"/>
    <s v="Advanced"/>
    <n v="64.22"/>
    <n v="62.34"/>
    <n v="39.68"/>
    <n v="85.21"/>
    <n v="66.06"/>
    <n v="78.16"/>
    <n v="53.65"/>
    <n v="60.88"/>
    <n v="79.48"/>
    <n v="96.51"/>
    <s v="Average"/>
    <x v="1"/>
  </r>
  <r>
    <s v="AID0379"/>
    <x v="1"/>
    <n v="19"/>
    <s v="Teenager"/>
    <s v="Black"/>
    <s v="Advanced"/>
    <n v="59.91"/>
    <n v="66.16"/>
    <n v="38.520000000000003"/>
    <n v="40.69"/>
    <n v="46.2"/>
    <n v="45.83"/>
    <n v="50.15"/>
    <n v="48.99"/>
    <n v="54.49"/>
    <n v="92.62"/>
    <s v="Average"/>
    <x v="1"/>
  </r>
  <r>
    <s v="AID0380"/>
    <x v="0"/>
    <n v="22"/>
    <s v="Young Adult"/>
    <s v="Other"/>
    <s v="Basic"/>
    <n v="37.799999999999997"/>
    <n v="63.92"/>
    <n v="19.7"/>
    <n v="48.94"/>
    <n v="70.17"/>
    <n v="44.14"/>
    <n v="58.46"/>
    <n v="55.23"/>
    <n v="43.21"/>
    <n v="52.52"/>
    <s v="Average"/>
    <x v="1"/>
  </r>
  <r>
    <s v="AID0381"/>
    <x v="1"/>
    <n v="43"/>
    <s v="Middle Age"/>
    <s v="White"/>
    <s v="Basic"/>
    <n v="41.85"/>
    <n v="51.77"/>
    <n v="63.51"/>
    <n v="53.8"/>
    <n v="54.37"/>
    <n v="42.01"/>
    <n v="53.46"/>
    <n v="71.23"/>
    <n v="66.64"/>
    <n v="69.760000000000005"/>
    <s v="Average"/>
    <x v="1"/>
  </r>
  <r>
    <s v="AID0382"/>
    <x v="1"/>
    <n v="47"/>
    <s v="Middle Age"/>
    <s v="Other"/>
    <s v="Basic"/>
    <n v="75.650000000000006"/>
    <n v="57.29"/>
    <n v="55.4"/>
    <n v="46.02"/>
    <n v="59.32"/>
    <n v="49.69"/>
    <n v="64.27"/>
    <n v="65.84"/>
    <n v="51.72"/>
    <n v="60.86"/>
    <s v="Average"/>
    <x v="1"/>
  </r>
  <r>
    <s v="AID0383"/>
    <x v="1"/>
    <n v="28"/>
    <s v="Young Adult"/>
    <s v="Other"/>
    <s v="Advanced"/>
    <n v="73.97"/>
    <n v="53.74"/>
    <n v="53.01"/>
    <n v="44.51"/>
    <n v="66.19"/>
    <n v="57.3"/>
    <n v="61.73"/>
    <n v="49.46"/>
    <n v="49.87"/>
    <n v="63.99"/>
    <s v="Average"/>
    <x v="1"/>
  </r>
  <r>
    <s v="AID0384"/>
    <x v="0"/>
    <n v="23"/>
    <s v="Young Adult"/>
    <s v="White"/>
    <s v="Basic"/>
    <n v="39.450000000000003"/>
    <n v="35.67"/>
    <n v="34.090000000000003"/>
    <n v="53.61"/>
    <n v="41.77"/>
    <n v="30.93"/>
    <n v="47.78"/>
    <n v="54.8"/>
    <n v="56.52"/>
    <n v="61.65"/>
    <s v="Slow"/>
    <x v="1"/>
  </r>
  <r>
    <s v="AID0385"/>
    <x v="0"/>
    <n v="17"/>
    <s v="Teenager"/>
    <s v="White"/>
    <s v="None"/>
    <n v="46.3"/>
    <n v="25.88"/>
    <n v="20.62"/>
    <n v="10.47"/>
    <n v="32.369999999999997"/>
    <n v="21.51"/>
    <n v="10.59"/>
    <n v="25.52"/>
    <n v="36.729999999999997"/>
    <n v="89.58"/>
    <s v="Slow"/>
    <x v="0"/>
  </r>
  <r>
    <s v="AID0386"/>
    <x v="1"/>
    <n v="25"/>
    <s v="Young Adult"/>
    <s v="White"/>
    <s v="Advanced"/>
    <n v="58.14"/>
    <n v="49.59"/>
    <n v="59.25"/>
    <n v="71.13"/>
    <n v="48.98"/>
    <n v="60.53"/>
    <n v="60.17"/>
    <n v="62.69"/>
    <n v="36.700000000000003"/>
    <n v="67.13"/>
    <s v="Slow"/>
    <x v="1"/>
  </r>
  <r>
    <s v="AID0387"/>
    <x v="0"/>
    <n v="20"/>
    <s v="Young Adult"/>
    <s v="Black"/>
    <s v="Basic"/>
    <n v="40.07"/>
    <n v="48.04"/>
    <n v="49.99"/>
    <n v="44.74"/>
    <n v="64.45"/>
    <n v="54.31"/>
    <n v="50.85"/>
    <n v="45.31"/>
    <n v="62.73"/>
    <n v="71.42"/>
    <s v="Average"/>
    <x v="1"/>
  </r>
  <r>
    <s v="AID0388"/>
    <x v="0"/>
    <n v="27"/>
    <s v="Young Adult"/>
    <s v="White"/>
    <s v="Basic"/>
    <n v="49.61"/>
    <n v="48.7"/>
    <n v="45.62"/>
    <n v="52.42"/>
    <n v="56.08"/>
    <n v="46.93"/>
    <n v="40.54"/>
    <n v="59.55"/>
    <n v="64.069999999999993"/>
    <n v="98.95"/>
    <s v="Fast"/>
    <x v="1"/>
  </r>
  <r>
    <s v="AID0389"/>
    <x v="0"/>
    <n v="28"/>
    <s v="Young Adult"/>
    <s v="Other"/>
    <s v="None"/>
    <n v="69.69"/>
    <n v="30.14"/>
    <n v="67.95"/>
    <n v="29.91"/>
    <n v="36"/>
    <n v="23.96"/>
    <n v="24.27"/>
    <n v="45.68"/>
    <n v="28.76"/>
    <n v="43.6"/>
    <s v="Fast"/>
    <x v="0"/>
  </r>
  <r>
    <s v="AID0390"/>
    <x v="0"/>
    <n v="22"/>
    <s v="Young Adult"/>
    <s v="White"/>
    <s v="Basic"/>
    <n v="45.12"/>
    <n v="46.75"/>
    <n v="19.98"/>
    <n v="60.63"/>
    <n v="34.07"/>
    <n v="45.29"/>
    <n v="46.38"/>
    <n v="52.11"/>
    <n v="49.19"/>
    <n v="69.28"/>
    <s v="Average"/>
    <x v="1"/>
  </r>
  <r>
    <s v="AID0391"/>
    <x v="0"/>
    <n v="19"/>
    <s v="Teenager"/>
    <s v="Other"/>
    <s v="Basic"/>
    <n v="30.25"/>
    <n v="53.4"/>
    <n v="40"/>
    <n v="54.99"/>
    <n v="38.04"/>
    <n v="53.5"/>
    <n v="50.79"/>
    <n v="48.61"/>
    <n v="36.35"/>
    <n v="86.44"/>
    <s v="Average"/>
    <x v="1"/>
  </r>
  <r>
    <s v="AID0392"/>
    <x v="0"/>
    <n v="27"/>
    <s v="Young Adult"/>
    <s v="Black"/>
    <s v="Basic"/>
    <n v="47.15"/>
    <n v="52.03"/>
    <n v="52.82"/>
    <n v="44.18"/>
    <n v="48.61"/>
    <n v="39.36"/>
    <n v="44.69"/>
    <n v="66.040000000000006"/>
    <n v="50.02"/>
    <n v="49.07"/>
    <s v="Fast"/>
    <x v="1"/>
  </r>
  <r>
    <s v="AID0393"/>
    <x v="1"/>
    <n v="25"/>
    <s v="Young Adult"/>
    <s v="Other"/>
    <s v="None"/>
    <n v="40.61"/>
    <n v="49.62"/>
    <n v="24.28"/>
    <n v="22.52"/>
    <n v="30.79"/>
    <n v="43.98"/>
    <n v="48.17"/>
    <n v="22.22"/>
    <n v="32.799999999999997"/>
    <n v="76.69"/>
    <s v="Average"/>
    <x v="0"/>
  </r>
  <r>
    <s v="AID0394"/>
    <x v="1"/>
    <n v="24"/>
    <s v="Young Adult"/>
    <s v="Other"/>
    <s v="Basic"/>
    <n v="53.84"/>
    <n v="36.25"/>
    <n v="54.74"/>
    <n v="41.37"/>
    <n v="59.94"/>
    <n v="39.119999999999997"/>
    <n v="45.66"/>
    <n v="56.72"/>
    <n v="37.299999999999997"/>
    <n v="54.37"/>
    <s v="Average"/>
    <x v="0"/>
  </r>
  <r>
    <s v="AID0395"/>
    <x v="0"/>
    <n v="18"/>
    <s v="Teenager"/>
    <s v="White"/>
    <s v="Advanced"/>
    <n v="55.37"/>
    <n v="67.680000000000007"/>
    <n v="43.21"/>
    <n v="34.28"/>
    <n v="44.47"/>
    <n v="37.01"/>
    <n v="72.8"/>
    <n v="41.74"/>
    <n v="63.86"/>
    <n v="92.04"/>
    <s v="Average"/>
    <x v="1"/>
  </r>
  <r>
    <s v="AID0396"/>
    <x v="1"/>
    <n v="34"/>
    <s v="Middle Age"/>
    <s v="White"/>
    <s v="None"/>
    <n v="44.77"/>
    <n v="48.45"/>
    <n v="18.09"/>
    <n v="36.979999999999997"/>
    <n v="56.57"/>
    <n v="34.479999999999997"/>
    <n v="46.02"/>
    <n v="46.07"/>
    <n v="30.86"/>
    <n v="59.63"/>
    <s v="Slow"/>
    <x v="0"/>
  </r>
  <r>
    <s v="AID0397"/>
    <x v="1"/>
    <n v="25"/>
    <s v="Young Adult"/>
    <s v="Other"/>
    <s v="Advanced"/>
    <n v="55.57"/>
    <n v="50.98"/>
    <n v="43.22"/>
    <n v="63.1"/>
    <n v="69.84"/>
    <n v="29.11"/>
    <n v="38.36"/>
    <n v="52.76"/>
    <n v="60.17"/>
    <n v="59.74"/>
    <s v="Slow"/>
    <x v="1"/>
  </r>
  <r>
    <s v="AID0398"/>
    <x v="1"/>
    <n v="25"/>
    <s v="Young Adult"/>
    <s v="White"/>
    <s v="Basic"/>
    <n v="57.39"/>
    <n v="47.37"/>
    <n v="34.15"/>
    <n v="66.989999999999995"/>
    <n v="44.93"/>
    <n v="47.34"/>
    <n v="49.49"/>
    <n v="29.5"/>
    <n v="54.86"/>
    <n v="75.89"/>
    <s v="Slow"/>
    <x v="1"/>
  </r>
  <r>
    <s v="AID0399"/>
    <x v="1"/>
    <n v="31"/>
    <s v="Middle Age"/>
    <s v="Black"/>
    <s v="Advanced"/>
    <n v="76.849999999999994"/>
    <n v="66.739999999999995"/>
    <n v="53.97"/>
    <n v="65.78"/>
    <n v="72.959999999999994"/>
    <n v="77.25"/>
    <n v="72.67"/>
    <n v="76.36"/>
    <n v="57.39"/>
    <n v="51.01"/>
    <s v="Average"/>
    <x v="1"/>
  </r>
  <r>
    <s v="AID0400"/>
    <x v="0"/>
    <n v="23"/>
    <s v="Young Adult"/>
    <s v="Black"/>
    <s v="Advanced"/>
    <n v="54.28"/>
    <n v="80.290000000000006"/>
    <n v="62.2"/>
    <n v="63.03"/>
    <n v="54.3"/>
    <n v="76.47"/>
    <n v="70.209999999999994"/>
    <n v="73.790000000000006"/>
    <n v="64.97"/>
    <n v="57.09"/>
    <s v="Slow"/>
    <x v="1"/>
  </r>
  <r>
    <s v="AID0401"/>
    <x v="1"/>
    <n v="19"/>
    <s v="Teenager"/>
    <s v="White"/>
    <s v="Basic"/>
    <n v="42.4"/>
    <n v="36.94"/>
    <n v="47.58"/>
    <n v="49.96"/>
    <n v="25.07"/>
    <n v="43.4"/>
    <n v="39.94"/>
    <n v="32.93"/>
    <n v="46.66"/>
    <n v="65"/>
    <s v="Slow"/>
    <x v="0"/>
  </r>
  <r>
    <s v="AID0402"/>
    <x v="1"/>
    <n v="22"/>
    <s v="Young Adult"/>
    <s v="Black"/>
    <s v="Advanced"/>
    <n v="55.38"/>
    <n v="83.62"/>
    <n v="69.12"/>
    <n v="68.790000000000006"/>
    <n v="58.69"/>
    <n v="69.040000000000006"/>
    <n v="65.5"/>
    <n v="35.409999999999997"/>
    <n v="65.180000000000007"/>
    <n v="61.22"/>
    <s v="Average"/>
    <x v="1"/>
  </r>
  <r>
    <s v="AID0403"/>
    <x v="0"/>
    <n v="24"/>
    <s v="Young Adult"/>
    <s v="White"/>
    <s v="Advanced"/>
    <n v="69.989999999999995"/>
    <n v="53.73"/>
    <n v="63.01"/>
    <n v="72.42"/>
    <n v="59.27"/>
    <n v="37.369999999999997"/>
    <n v="60.61"/>
    <n v="57.9"/>
    <n v="56.87"/>
    <n v="71.489999999999995"/>
    <s v="Slow"/>
    <x v="1"/>
  </r>
  <r>
    <s v="AID0404"/>
    <x v="0"/>
    <n v="43"/>
    <s v="Middle Age"/>
    <s v="Other"/>
    <s v="Basic"/>
    <n v="55.16"/>
    <n v="47.33"/>
    <n v="83.41"/>
    <n v="47.01"/>
    <n v="45.99"/>
    <n v="69.97"/>
    <n v="52.74"/>
    <n v="60.19"/>
    <n v="31.66"/>
    <n v="75.98"/>
    <s v="Slow"/>
    <x v="1"/>
  </r>
  <r>
    <s v="AID0405"/>
    <x v="1"/>
    <n v="28"/>
    <s v="Young Adult"/>
    <s v="Other"/>
    <s v="Basic"/>
    <n v="43.13"/>
    <n v="51.23"/>
    <n v="45.07"/>
    <n v="49.89"/>
    <n v="63.51"/>
    <n v="41.67"/>
    <n v="37.81"/>
    <n v="41.74"/>
    <n v="48.58"/>
    <n v="74"/>
    <s v="Fast"/>
    <x v="1"/>
  </r>
  <r>
    <s v="AID0406"/>
    <x v="1"/>
    <n v="17"/>
    <s v="Teenager"/>
    <s v="Black"/>
    <s v="Basic"/>
    <n v="59.89"/>
    <n v="48.54"/>
    <n v="23.41"/>
    <n v="36.31"/>
    <n v="45.38"/>
    <n v="55.36"/>
    <n v="44.19"/>
    <n v="74.36"/>
    <n v="37.49"/>
    <n v="79.25"/>
    <s v="Slow"/>
    <x v="1"/>
  </r>
  <r>
    <s v="AID0407"/>
    <x v="1"/>
    <n v="21"/>
    <s v="Young Adult"/>
    <s v="White"/>
    <s v="Advanced"/>
    <n v="73.209999999999994"/>
    <n v="60.55"/>
    <n v="63.22"/>
    <n v="71.959999999999994"/>
    <n v="45.33"/>
    <n v="62.83"/>
    <n v="68.3"/>
    <n v="70.81"/>
    <n v="55.73"/>
    <n v="58.46"/>
    <s v="Average"/>
    <x v="1"/>
  </r>
  <r>
    <s v="AID0408"/>
    <x v="1"/>
    <n v="26"/>
    <s v="Young Adult"/>
    <s v="White"/>
    <s v="Advanced"/>
    <n v="71.59"/>
    <n v="64.900000000000006"/>
    <n v="74.16"/>
    <n v="56.52"/>
    <n v="67.05"/>
    <n v="54.38"/>
    <n v="58.46"/>
    <n v="58.75"/>
    <n v="48.05"/>
    <n v="47.59"/>
    <s v="Average"/>
    <x v="1"/>
  </r>
  <r>
    <s v="AID0409"/>
    <x v="1"/>
    <n v="21"/>
    <s v="Young Adult"/>
    <s v="Black"/>
    <s v="Advanced"/>
    <n v="69.989999999999995"/>
    <n v="60.29"/>
    <n v="46.5"/>
    <n v="75.040000000000006"/>
    <n v="55.52"/>
    <n v="68.05"/>
    <n v="59.34"/>
    <n v="39.24"/>
    <n v="57.06"/>
    <n v="85.65"/>
    <s v="Average"/>
    <x v="1"/>
  </r>
  <r>
    <s v="AID0410"/>
    <x v="1"/>
    <n v="29"/>
    <s v="Young Adult"/>
    <s v="Other"/>
    <s v="Basic"/>
    <n v="38.47"/>
    <n v="51.61"/>
    <n v="59.91"/>
    <n v="51.37"/>
    <n v="47.32"/>
    <n v="56.25"/>
    <n v="66.14"/>
    <n v="45.03"/>
    <n v="56.45"/>
    <n v="91.05"/>
    <s v="Average"/>
    <x v="0"/>
  </r>
  <r>
    <s v="AID0411"/>
    <x v="0"/>
    <n v="25"/>
    <s v="Young Adult"/>
    <s v="Black"/>
    <s v="Advanced"/>
    <n v="79.63"/>
    <n v="79.209999999999994"/>
    <n v="54.81"/>
    <n v="54.1"/>
    <n v="54.85"/>
    <n v="58.24"/>
    <n v="47.29"/>
    <n v="61.12"/>
    <n v="68.08"/>
    <n v="55.42"/>
    <s v="Average"/>
    <x v="1"/>
  </r>
  <r>
    <s v="AID0412"/>
    <x v="1"/>
    <n v="48"/>
    <s v="Middle Age"/>
    <s v="Other"/>
    <s v="None"/>
    <n v="34.61"/>
    <n v="50.85"/>
    <n v="55.8"/>
    <n v="25.91"/>
    <n v="46.89"/>
    <n v="19.940000000000001"/>
    <n v="16.809999999999999"/>
    <n v="44.78"/>
    <n v="47.9"/>
    <n v="64.430000000000007"/>
    <s v="Fast"/>
    <x v="0"/>
  </r>
  <r>
    <s v="AID0413"/>
    <x v="1"/>
    <n v="28"/>
    <s v="Young Adult"/>
    <s v="White"/>
    <s v="Basic"/>
    <n v="45.4"/>
    <n v="57.41"/>
    <n v="62.23"/>
    <n v="35.64"/>
    <n v="44.57"/>
    <n v="61.94"/>
    <n v="59.44"/>
    <n v="61.22"/>
    <n v="28.09"/>
    <n v="69.91"/>
    <s v="Average"/>
    <x v="0"/>
  </r>
  <r>
    <s v="AID0414"/>
    <x v="0"/>
    <n v="22"/>
    <s v="Young Adult"/>
    <s v="Other"/>
    <s v="None"/>
    <n v="27.27"/>
    <n v="36.200000000000003"/>
    <n v="42.79"/>
    <n v="44.17"/>
    <n v="11.6"/>
    <n v="23.39"/>
    <n v="6.59"/>
    <n v="39.619999999999997"/>
    <n v="29.15"/>
    <n v="72"/>
    <s v="Fast"/>
    <x v="0"/>
  </r>
  <r>
    <s v="AID0415"/>
    <x v="0"/>
    <n v="17"/>
    <s v="Teenager"/>
    <s v="Black"/>
    <s v="Basic"/>
    <n v="52.4"/>
    <n v="39.57"/>
    <n v="52.07"/>
    <n v="45.39"/>
    <n v="32.82"/>
    <n v="45.46"/>
    <n v="52.17"/>
    <n v="58.5"/>
    <n v="46.31"/>
    <n v="79.569999999999993"/>
    <s v="Average"/>
    <x v="1"/>
  </r>
  <r>
    <s v="AID0416"/>
    <x v="0"/>
    <n v="17"/>
    <s v="Teenager"/>
    <s v="White"/>
    <s v="Basic"/>
    <n v="31.56"/>
    <n v="55.74"/>
    <n v="47.21"/>
    <n v="32.35"/>
    <n v="34.07"/>
    <n v="53.06"/>
    <n v="46.31"/>
    <n v="44.31"/>
    <n v="33.51"/>
    <n v="42.5"/>
    <s v="Fast"/>
    <x v="0"/>
  </r>
  <r>
    <s v="AID0417"/>
    <x v="0"/>
    <n v="22"/>
    <s v="Young Adult"/>
    <s v="Black"/>
    <s v="Basic"/>
    <n v="65.290000000000006"/>
    <n v="55.35"/>
    <n v="49.42"/>
    <n v="59.83"/>
    <n v="50.81"/>
    <n v="52.2"/>
    <n v="58.68"/>
    <n v="64.53"/>
    <n v="61.19"/>
    <n v="83.29"/>
    <s v="Fast"/>
    <x v="1"/>
  </r>
  <r>
    <s v="AID0418"/>
    <x v="1"/>
    <n v="16"/>
    <s v="Teenager"/>
    <s v="Black"/>
    <s v="Basic"/>
    <n v="11.29"/>
    <n v="50.81"/>
    <n v="47.98"/>
    <n v="50.57"/>
    <n v="48.76"/>
    <n v="66.06"/>
    <n v="63.16"/>
    <n v="46.88"/>
    <n v="53.23"/>
    <n v="43.72"/>
    <s v="Fast"/>
    <x v="1"/>
  </r>
  <r>
    <s v="AID0419"/>
    <x v="1"/>
    <n v="18"/>
    <s v="Teenager"/>
    <s v="Other"/>
    <s v="Basic"/>
    <n v="35.94"/>
    <n v="46.62"/>
    <n v="31.48"/>
    <n v="38.96"/>
    <n v="20.32"/>
    <n v="25.22"/>
    <n v="40.24"/>
    <n v="36.44"/>
    <n v="62.94"/>
    <n v="68.099999999999994"/>
    <s v="Average"/>
    <x v="0"/>
  </r>
  <r>
    <s v="AID0420"/>
    <x v="1"/>
    <n v="28"/>
    <s v="Young Adult"/>
    <s v="Black"/>
    <s v="Basic"/>
    <n v="81.13"/>
    <n v="47.02"/>
    <n v="48.15"/>
    <n v="44.62"/>
    <n v="41.92"/>
    <n v="40.44"/>
    <n v="48.64"/>
    <n v="57.11"/>
    <n v="43.43"/>
    <n v="89.66"/>
    <s v="Average"/>
    <x v="0"/>
  </r>
  <r>
    <s v="AID0421"/>
    <x v="1"/>
    <n v="19"/>
    <s v="Teenager"/>
    <s v="Other"/>
    <s v="None"/>
    <n v="28.29"/>
    <n v="21.98"/>
    <n v="30.9"/>
    <n v="35.67"/>
    <n v="16.11"/>
    <n v="31.47"/>
    <n v="35.92"/>
    <n v="5.12"/>
    <n v="12.91"/>
    <n v="67.069999999999993"/>
    <s v="Fast"/>
    <x v="0"/>
  </r>
  <r>
    <s v="AID0422"/>
    <x v="1"/>
    <n v="37"/>
    <s v="Middle Age"/>
    <s v="White"/>
    <s v="Basic"/>
    <n v="52.72"/>
    <n v="63.21"/>
    <n v="49.29"/>
    <n v="42.53"/>
    <n v="74.56"/>
    <n v="63.21"/>
    <n v="38.159999999999997"/>
    <n v="57.62"/>
    <n v="61.04"/>
    <n v="48.95"/>
    <s v="Fast"/>
    <x v="1"/>
  </r>
  <r>
    <s v="AID0423"/>
    <x v="1"/>
    <n v="19"/>
    <s v="Teenager"/>
    <s v="Other"/>
    <s v="None"/>
    <n v="44.12"/>
    <n v="43.08"/>
    <n v="20.170000000000002"/>
    <n v="30.09"/>
    <n v="49.16"/>
    <n v="26.75"/>
    <n v="18.670000000000002"/>
    <n v="9.52"/>
    <n v="27.13"/>
    <n v="99.1"/>
    <s v="Fast"/>
    <x v="0"/>
  </r>
  <r>
    <s v="AID0424"/>
    <x v="0"/>
    <n v="23"/>
    <s v="Young Adult"/>
    <s v="White"/>
    <s v="None"/>
    <n v="37.04"/>
    <n v="50.58"/>
    <n v="46.15"/>
    <n v="30.15"/>
    <n v="21.64"/>
    <n v="35.76"/>
    <n v="31.84"/>
    <n v="42.68"/>
    <n v="24.57"/>
    <n v="93.36"/>
    <s v="Average"/>
    <x v="0"/>
  </r>
  <r>
    <s v="AID0425"/>
    <x v="1"/>
    <n v="24"/>
    <s v="Young Adult"/>
    <s v="Other"/>
    <s v="Basic"/>
    <n v="48.3"/>
    <n v="28.63"/>
    <n v="50.9"/>
    <n v="33.04"/>
    <n v="58.13"/>
    <n v="32.979999999999997"/>
    <n v="38.340000000000003"/>
    <n v="33.08"/>
    <n v="53.83"/>
    <n v="86.28"/>
    <s v="Fast"/>
    <x v="1"/>
  </r>
  <r>
    <s v="AID0426"/>
    <x v="0"/>
    <n v="38"/>
    <s v="Middle Age"/>
    <s v="Black"/>
    <s v="Basic"/>
    <n v="59.81"/>
    <n v="34.72"/>
    <n v="52.18"/>
    <n v="54.34"/>
    <n v="48.23"/>
    <n v="47.03"/>
    <n v="64.78"/>
    <n v="65.040000000000006"/>
    <n v="65.290000000000006"/>
    <n v="64.69"/>
    <s v="Average"/>
    <x v="1"/>
  </r>
  <r>
    <s v="AID0427"/>
    <x v="0"/>
    <n v="16"/>
    <s v="Teenager"/>
    <s v="Other"/>
    <s v="Basic"/>
    <n v="40.229999999999997"/>
    <n v="46.32"/>
    <n v="35.14"/>
    <n v="38.65"/>
    <n v="20.29"/>
    <n v="56.5"/>
    <n v="55.42"/>
    <n v="27.93"/>
    <n v="37.200000000000003"/>
    <n v="51.03"/>
    <s v="Average"/>
    <x v="0"/>
  </r>
  <r>
    <s v="AID0428"/>
    <x v="1"/>
    <n v="23"/>
    <s v="Young Adult"/>
    <s v="Other"/>
    <s v="Basic"/>
    <n v="52.89"/>
    <n v="64.61"/>
    <n v="66.09"/>
    <n v="48.09"/>
    <n v="61.79"/>
    <n v="61.55"/>
    <n v="54.1"/>
    <n v="49.79"/>
    <n v="50.31"/>
    <n v="96.48"/>
    <s v="Slow"/>
    <x v="1"/>
  </r>
  <r>
    <s v="AID0429"/>
    <x v="0"/>
    <n v="33"/>
    <s v="Middle Age"/>
    <s v="White"/>
    <s v="Basic"/>
    <n v="58.87"/>
    <n v="39.799999999999997"/>
    <n v="50.77"/>
    <n v="55.26"/>
    <n v="44.74"/>
    <n v="44.25"/>
    <n v="61.29"/>
    <n v="58"/>
    <n v="53.07"/>
    <n v="71.94"/>
    <s v="Average"/>
    <x v="1"/>
  </r>
  <r>
    <s v="AID0430"/>
    <x v="1"/>
    <n v="50"/>
    <s v="Middle Age"/>
    <s v="Black"/>
    <s v="Advanced"/>
    <n v="66.34"/>
    <n v="67.150000000000006"/>
    <n v="89.43"/>
    <n v="73.459999999999994"/>
    <n v="62.42"/>
    <n v="58.88"/>
    <n v="76.23"/>
    <n v="61.95"/>
    <n v="77.58"/>
    <n v="91.14"/>
    <s v="Fast"/>
    <x v="1"/>
  </r>
  <r>
    <s v="AID0431"/>
    <x v="0"/>
    <n v="45"/>
    <s v="Middle Age"/>
    <s v="Other"/>
    <s v="Basic"/>
    <n v="61.88"/>
    <n v="64.25"/>
    <n v="56.42"/>
    <n v="69.150000000000006"/>
    <n v="67.55"/>
    <n v="70.19"/>
    <n v="71.7"/>
    <n v="48.17"/>
    <n v="79.55"/>
    <n v="60.53"/>
    <s v="Slow"/>
    <x v="1"/>
  </r>
  <r>
    <s v="AID0432"/>
    <x v="1"/>
    <n v="28"/>
    <s v="Young Adult"/>
    <s v="Black"/>
    <s v="Basic"/>
    <n v="52.02"/>
    <n v="56.71"/>
    <n v="49.54"/>
    <n v="44.94"/>
    <n v="60.3"/>
    <n v="49.55"/>
    <n v="42.16"/>
    <n v="54"/>
    <n v="52.48"/>
    <n v="60.12"/>
    <s v="Average"/>
    <x v="1"/>
  </r>
  <r>
    <s v="AID0433"/>
    <x v="0"/>
    <n v="18"/>
    <s v="Teenager"/>
    <s v="Other"/>
    <s v="None"/>
    <n v="23.81"/>
    <n v="31.82"/>
    <n v="39.81"/>
    <n v="33.07"/>
    <n v="27.81"/>
    <n v="42.29"/>
    <n v="48.88"/>
    <n v="22.96"/>
    <n v="49.02"/>
    <n v="99.13"/>
    <s v="Average"/>
    <x v="0"/>
  </r>
  <r>
    <s v="AID0434"/>
    <x v="1"/>
    <n v="27"/>
    <s v="Young Adult"/>
    <s v="Other"/>
    <s v="Basic"/>
    <n v="49.3"/>
    <n v="44.51"/>
    <n v="43.79"/>
    <n v="43.13"/>
    <n v="43.11"/>
    <n v="52.83"/>
    <n v="66.89"/>
    <n v="47.42"/>
    <n v="36.19"/>
    <n v="71.31"/>
    <s v="Slow"/>
    <x v="0"/>
  </r>
  <r>
    <s v="AID0435"/>
    <x v="1"/>
    <n v="40"/>
    <s v="Middle Age"/>
    <s v="Black"/>
    <s v="Basic"/>
    <n v="55.04"/>
    <n v="60.43"/>
    <n v="61.13"/>
    <n v="50.65"/>
    <n v="47.99"/>
    <n v="52.15"/>
    <n v="64.52"/>
    <n v="59.93"/>
    <n v="55.53"/>
    <n v="48.44"/>
    <s v="Average"/>
    <x v="0"/>
  </r>
  <r>
    <s v="AID0436"/>
    <x v="1"/>
    <n v="25"/>
    <s v="Young Adult"/>
    <s v="Other"/>
    <s v="Basic"/>
    <n v="55.36"/>
    <n v="54.17"/>
    <n v="41.84"/>
    <n v="44.53"/>
    <n v="39.659999999999997"/>
    <n v="47.98"/>
    <n v="47.38"/>
    <n v="44.26"/>
    <n v="43.08"/>
    <n v="53.18"/>
    <s v="Average"/>
    <x v="1"/>
  </r>
  <r>
    <s v="AID0437"/>
    <x v="1"/>
    <n v="29"/>
    <s v="Young Adult"/>
    <s v="Black"/>
    <s v="Basic"/>
    <n v="72.760000000000005"/>
    <n v="43.54"/>
    <n v="57.54"/>
    <n v="49.39"/>
    <n v="58.52"/>
    <n v="43.59"/>
    <n v="41.79"/>
    <n v="53.26"/>
    <n v="47.89"/>
    <n v="68.92"/>
    <s v="Slow"/>
    <x v="1"/>
  </r>
  <r>
    <s v="AID0438"/>
    <x v="1"/>
    <n v="27"/>
    <s v="Young Adult"/>
    <s v="Other"/>
    <s v="Basic"/>
    <n v="38.700000000000003"/>
    <n v="52.92"/>
    <n v="78.34"/>
    <n v="43.03"/>
    <n v="47.27"/>
    <n v="46.95"/>
    <n v="65.22"/>
    <n v="48.16"/>
    <n v="51.37"/>
    <n v="42.55"/>
    <s v="Fast"/>
    <x v="1"/>
  </r>
  <r>
    <s v="AID0439"/>
    <x v="0"/>
    <n v="30"/>
    <s v="Middle Age"/>
    <s v="White"/>
    <s v="Basic"/>
    <n v="42.14"/>
    <n v="53.7"/>
    <n v="48.29"/>
    <n v="45.95"/>
    <n v="64.91"/>
    <n v="52.81"/>
    <n v="54.88"/>
    <n v="56.66"/>
    <n v="61.44"/>
    <n v="67.75"/>
    <s v="Fast"/>
    <x v="0"/>
  </r>
  <r>
    <s v="AID0440"/>
    <x v="0"/>
    <n v="17"/>
    <s v="Teenager"/>
    <s v="Black"/>
    <s v="Advanced"/>
    <n v="42.18"/>
    <n v="53.42"/>
    <n v="58.67"/>
    <n v="60.19"/>
    <n v="60.94"/>
    <n v="64.959999999999994"/>
    <n v="64.92"/>
    <n v="51.15"/>
    <n v="49.69"/>
    <n v="65.14"/>
    <s v="Average"/>
    <x v="0"/>
  </r>
  <r>
    <s v="AID0441"/>
    <x v="0"/>
    <n v="22"/>
    <s v="Young Adult"/>
    <s v="Other"/>
    <s v="Advanced"/>
    <n v="55.31"/>
    <n v="57.51"/>
    <n v="73.33"/>
    <n v="66.97"/>
    <n v="63.45"/>
    <n v="47.37"/>
    <n v="65.33"/>
    <n v="44.13"/>
    <n v="66.77"/>
    <n v="86.76"/>
    <s v="Slow"/>
    <x v="1"/>
  </r>
  <r>
    <s v="AID0442"/>
    <x v="1"/>
    <n v="21"/>
    <s v="Young Adult"/>
    <s v="Other"/>
    <s v="Advanced"/>
    <n v="52.57"/>
    <n v="59.68"/>
    <n v="47.98"/>
    <n v="56.42"/>
    <n v="50.87"/>
    <n v="53.3"/>
    <n v="49.91"/>
    <n v="40.21"/>
    <n v="70.95"/>
    <n v="61.3"/>
    <s v="Average"/>
    <x v="0"/>
  </r>
  <r>
    <s v="AID0443"/>
    <x v="0"/>
    <n v="29"/>
    <s v="Young Adult"/>
    <s v="White"/>
    <s v="Advanced"/>
    <n v="83.73"/>
    <n v="67.260000000000005"/>
    <n v="65.08"/>
    <n v="64.209999999999994"/>
    <n v="56.88"/>
    <n v="78.72"/>
    <n v="57.38"/>
    <n v="69.17"/>
    <n v="55.97"/>
    <n v="98.95"/>
    <s v="Fast"/>
    <x v="1"/>
  </r>
  <r>
    <s v="AID0444"/>
    <x v="1"/>
    <n v="20"/>
    <s v="Young Adult"/>
    <s v="Black"/>
    <s v="None"/>
    <n v="35.57"/>
    <n v="29.3"/>
    <n v="24.39"/>
    <n v="28.63"/>
    <n v="20.78"/>
    <n v="52.16"/>
    <n v="44.12"/>
    <n v="38.07"/>
    <n v="38.25"/>
    <n v="50.85"/>
    <s v="Average"/>
    <x v="0"/>
  </r>
  <r>
    <s v="AID0445"/>
    <x v="1"/>
    <n v="18"/>
    <s v="Teenager"/>
    <s v="Other"/>
    <s v="None"/>
    <n v="11.53"/>
    <n v="9.61"/>
    <n v="58.55"/>
    <n v="32.21"/>
    <n v="30.19"/>
    <n v="22.59"/>
    <n v="37.08"/>
    <n v="18.59"/>
    <n v="14.13"/>
    <n v="75.459999999999994"/>
    <s v="Slow"/>
    <x v="0"/>
  </r>
  <r>
    <s v="AID0446"/>
    <x v="0"/>
    <n v="22"/>
    <s v="Young Adult"/>
    <s v="White"/>
    <s v="None"/>
    <n v="45.8"/>
    <n v="32.99"/>
    <n v="51.67"/>
    <n v="34.9"/>
    <n v="53.29"/>
    <n v="54.36"/>
    <n v="44.71"/>
    <n v="44.95"/>
    <n v="42.3"/>
    <n v="45.38"/>
    <s v="Average"/>
    <x v="0"/>
  </r>
  <r>
    <s v="AID0447"/>
    <x v="0"/>
    <n v="28"/>
    <s v="Young Adult"/>
    <s v="Other"/>
    <s v="Basic"/>
    <n v="48.98"/>
    <n v="60.58"/>
    <n v="55.14"/>
    <n v="63.12"/>
    <n v="58.42"/>
    <n v="50.03"/>
    <n v="31.33"/>
    <n v="58.38"/>
    <n v="62.03"/>
    <n v="84.03"/>
    <s v="Fast"/>
    <x v="1"/>
  </r>
  <r>
    <s v="AID0448"/>
    <x v="1"/>
    <n v="23"/>
    <s v="Young Adult"/>
    <s v="Black"/>
    <s v="Advanced"/>
    <n v="56.71"/>
    <n v="68.260000000000005"/>
    <n v="53.34"/>
    <n v="60.68"/>
    <n v="67.27"/>
    <n v="54.47"/>
    <n v="58.42"/>
    <n v="65.59"/>
    <n v="47.34"/>
    <n v="99.69"/>
    <s v="Average"/>
    <x v="0"/>
  </r>
  <r>
    <s v="AID0449"/>
    <x v="0"/>
    <n v="17"/>
    <s v="Teenager"/>
    <s v="Other"/>
    <s v="None"/>
    <n v="0.77"/>
    <n v="12.01"/>
    <n v="26"/>
    <n v="36.950000000000003"/>
    <n v="0"/>
    <n v="25.2"/>
    <n v="34.85"/>
    <n v="18.46"/>
    <n v="15.07"/>
    <n v="89.15"/>
    <s v="Average"/>
    <x v="0"/>
  </r>
  <r>
    <s v="AID0450"/>
    <x v="1"/>
    <n v="27"/>
    <s v="Young Adult"/>
    <s v="Other"/>
    <s v="Advanced"/>
    <n v="56.52"/>
    <n v="62.92"/>
    <n v="50.42"/>
    <n v="57.19"/>
    <n v="75.88"/>
    <n v="68.13"/>
    <n v="59.25"/>
    <n v="80.760000000000005"/>
    <n v="76.61"/>
    <n v="73.34"/>
    <s v="Fast"/>
    <x v="1"/>
  </r>
  <r>
    <s v="AID0451"/>
    <x v="1"/>
    <n v="29"/>
    <s v="Young Adult"/>
    <s v="Other"/>
    <s v="None"/>
    <n v="25.62"/>
    <n v="42.97"/>
    <n v="33.11"/>
    <n v="44.89"/>
    <n v="46.67"/>
    <n v="11.78"/>
    <n v="7.95"/>
    <n v="43.27"/>
    <n v="34.69"/>
    <n v="69.08"/>
    <s v="Average"/>
    <x v="0"/>
  </r>
  <r>
    <s v="AID0452"/>
    <x v="1"/>
    <n v="18"/>
    <s v="Teenager"/>
    <s v="Other"/>
    <s v="Advanced"/>
    <n v="48.59"/>
    <n v="39.78"/>
    <n v="53.16"/>
    <n v="41.26"/>
    <n v="50.34"/>
    <n v="65.290000000000006"/>
    <n v="59.52"/>
    <n v="73.41"/>
    <n v="76.77"/>
    <n v="90.1"/>
    <s v="Fast"/>
    <x v="1"/>
  </r>
  <r>
    <s v="AID0453"/>
    <x v="1"/>
    <n v="26"/>
    <s v="Young Adult"/>
    <s v="White"/>
    <s v="Basic"/>
    <n v="63.23"/>
    <n v="60.18"/>
    <n v="31.67"/>
    <n v="38.36"/>
    <n v="51.69"/>
    <n v="55.9"/>
    <n v="47.3"/>
    <n v="40.82"/>
    <n v="54.57"/>
    <n v="96.16"/>
    <s v="Average"/>
    <x v="0"/>
  </r>
  <r>
    <s v="AID0454"/>
    <x v="1"/>
    <n v="16"/>
    <s v="Teenager"/>
    <s v="White"/>
    <s v="None"/>
    <n v="34.729999999999997"/>
    <n v="16.260000000000002"/>
    <n v="30.08"/>
    <n v="16.18"/>
    <n v="38.520000000000003"/>
    <n v="15.65"/>
    <n v="1.7"/>
    <n v="46.03"/>
    <n v="11.41"/>
    <n v="99.35"/>
    <s v="Fast"/>
    <x v="0"/>
  </r>
  <r>
    <s v="AID0455"/>
    <x v="0"/>
    <n v="18"/>
    <s v="Teenager"/>
    <s v="Black"/>
    <s v="Basic"/>
    <n v="21.65"/>
    <n v="35.340000000000003"/>
    <n v="36.200000000000003"/>
    <n v="42.84"/>
    <n v="39.49"/>
    <n v="37.770000000000003"/>
    <n v="55.21"/>
    <n v="51.64"/>
    <n v="27.72"/>
    <n v="63.79"/>
    <s v="Average"/>
    <x v="0"/>
  </r>
  <r>
    <s v="AID0456"/>
    <x v="0"/>
    <n v="32"/>
    <s v="Middle Age"/>
    <s v="White"/>
    <s v="None"/>
    <n v="18.2"/>
    <n v="37.340000000000003"/>
    <n v="51.34"/>
    <n v="42.39"/>
    <n v="48.86"/>
    <n v="47.32"/>
    <n v="59.19"/>
    <n v="37.71"/>
    <n v="40.31"/>
    <n v="99.46"/>
    <s v="Fast"/>
    <x v="0"/>
  </r>
  <r>
    <s v="AID0457"/>
    <x v="1"/>
    <n v="23"/>
    <s v="Young Adult"/>
    <s v="White"/>
    <s v="None"/>
    <n v="23.4"/>
    <n v="23.16"/>
    <n v="35.4"/>
    <n v="40.380000000000003"/>
    <n v="36.56"/>
    <n v="44.82"/>
    <n v="34.01"/>
    <n v="23.55"/>
    <n v="32.32"/>
    <n v="49.36"/>
    <s v="Average"/>
    <x v="0"/>
  </r>
  <r>
    <s v="AID0458"/>
    <x v="1"/>
    <n v="41"/>
    <s v="Middle Age"/>
    <s v="Black"/>
    <s v="Basic"/>
    <n v="70.430000000000007"/>
    <n v="42.09"/>
    <n v="42.46"/>
    <n v="60.69"/>
    <n v="65.91"/>
    <n v="45.87"/>
    <n v="49.31"/>
    <n v="52.26"/>
    <n v="46.15"/>
    <n v="55.21"/>
    <s v="Fast"/>
    <x v="1"/>
  </r>
  <r>
    <s v="AID0459"/>
    <x v="0"/>
    <n v="20"/>
    <s v="Young Adult"/>
    <s v="White"/>
    <s v="Advanced"/>
    <n v="35.29"/>
    <n v="68.72"/>
    <n v="53.05"/>
    <n v="66.55"/>
    <n v="52.81"/>
    <n v="86.9"/>
    <n v="69.56"/>
    <n v="36.869999999999997"/>
    <n v="78.400000000000006"/>
    <n v="45.34"/>
    <s v="Average"/>
    <x v="0"/>
  </r>
  <r>
    <s v="AID0460"/>
    <x v="0"/>
    <n v="23"/>
    <s v="Young Adult"/>
    <s v="White"/>
    <s v="Basic"/>
    <n v="40.950000000000003"/>
    <n v="49.48"/>
    <n v="55.86"/>
    <n v="36.549999999999997"/>
    <n v="68.069999999999993"/>
    <n v="45.48"/>
    <n v="47.11"/>
    <n v="33.68"/>
    <n v="44.6"/>
    <n v="56.3"/>
    <s v="Average"/>
    <x v="0"/>
  </r>
  <r>
    <s v="AID0461"/>
    <x v="1"/>
    <n v="35"/>
    <s v="Middle Age"/>
    <s v="Black"/>
    <s v="Basic"/>
    <n v="66.94"/>
    <n v="57.86"/>
    <n v="54.73"/>
    <n v="57.74"/>
    <n v="60.41"/>
    <n v="53.04"/>
    <n v="55.38"/>
    <n v="47.07"/>
    <n v="48.57"/>
    <n v="86.08"/>
    <s v="Fast"/>
    <x v="1"/>
  </r>
  <r>
    <s v="AID0462"/>
    <x v="0"/>
    <n v="26"/>
    <s v="Young Adult"/>
    <s v="Black"/>
    <s v="Basic"/>
    <n v="57.4"/>
    <n v="36.92"/>
    <n v="52.07"/>
    <n v="61.08"/>
    <n v="24.28"/>
    <n v="26.71"/>
    <n v="54.49"/>
    <n v="54.32"/>
    <n v="39.04"/>
    <n v="91.18"/>
    <s v="Average"/>
    <x v="0"/>
  </r>
  <r>
    <s v="AID0463"/>
    <x v="1"/>
    <n v="26"/>
    <s v="Young Adult"/>
    <s v="Black"/>
    <s v="Advanced"/>
    <n v="63.81"/>
    <n v="48.93"/>
    <n v="50.93"/>
    <n v="67.22"/>
    <n v="53.62"/>
    <n v="57.49"/>
    <n v="65.36"/>
    <n v="79.739999999999995"/>
    <n v="41.35"/>
    <n v="86.73"/>
    <s v="Average"/>
    <x v="0"/>
  </r>
  <r>
    <s v="AID0464"/>
    <x v="0"/>
    <n v="25"/>
    <s v="Young Adult"/>
    <s v="Other"/>
    <s v="None"/>
    <n v="27.98"/>
    <n v="25.67"/>
    <n v="44.37"/>
    <n v="50.72"/>
    <n v="55.13"/>
    <n v="55.34"/>
    <n v="41.63"/>
    <n v="37.93"/>
    <n v="41.09"/>
    <n v="77.86"/>
    <s v="Average"/>
    <x v="0"/>
  </r>
  <r>
    <s v="AID0465"/>
    <x v="1"/>
    <n v="25"/>
    <s v="Young Adult"/>
    <s v="Other"/>
    <s v="Basic"/>
    <n v="55.34"/>
    <n v="55.92"/>
    <n v="43.07"/>
    <n v="71.239999999999995"/>
    <n v="49.09"/>
    <n v="44.53"/>
    <n v="45.56"/>
    <n v="46.03"/>
    <n v="53.11"/>
    <n v="70.84"/>
    <s v="Fast"/>
    <x v="0"/>
  </r>
  <r>
    <s v="AID0466"/>
    <x v="0"/>
    <n v="48"/>
    <s v="Middle Age"/>
    <s v="Black"/>
    <s v="None"/>
    <n v="33.22"/>
    <n v="26.5"/>
    <n v="50.41"/>
    <n v="33.67"/>
    <n v="50.07"/>
    <n v="46.41"/>
    <n v="50.14"/>
    <n v="23.58"/>
    <n v="39.89"/>
    <n v="82.52"/>
    <s v="Slow"/>
    <x v="0"/>
  </r>
  <r>
    <s v="AID0467"/>
    <x v="1"/>
    <n v="43"/>
    <s v="Middle Age"/>
    <s v="Black"/>
    <s v="None"/>
    <n v="46.42"/>
    <n v="38.97"/>
    <n v="47.32"/>
    <n v="49.24"/>
    <n v="44.75"/>
    <n v="47.85"/>
    <n v="35.04"/>
    <n v="27.97"/>
    <n v="18.86"/>
    <n v="63.45"/>
    <s v="Fast"/>
    <x v="0"/>
  </r>
  <r>
    <s v="AID0468"/>
    <x v="0"/>
    <n v="43"/>
    <s v="Middle Age"/>
    <s v="Black"/>
    <s v="Basic"/>
    <n v="32.71"/>
    <n v="54.96"/>
    <n v="58.06"/>
    <n v="46.71"/>
    <n v="60.91"/>
    <n v="51.85"/>
    <n v="58.26"/>
    <n v="45.54"/>
    <n v="66.099999999999994"/>
    <n v="90.48"/>
    <s v="Average"/>
    <x v="0"/>
  </r>
  <r>
    <s v="AID0469"/>
    <x v="0"/>
    <n v="19"/>
    <s v="Teenager"/>
    <s v="Other"/>
    <s v="None"/>
    <n v="34.35"/>
    <n v="23.06"/>
    <n v="31.76"/>
    <n v="1.74"/>
    <n v="29.74"/>
    <n v="7.69"/>
    <n v="41.2"/>
    <n v="39.19"/>
    <n v="17.739999999999998"/>
    <n v="80.63"/>
    <s v="Slow"/>
    <x v="0"/>
  </r>
  <r>
    <s v="AID0470"/>
    <x v="1"/>
    <n v="35"/>
    <s v="Middle Age"/>
    <s v="Other"/>
    <s v="Basic"/>
    <n v="70.14"/>
    <n v="56.13"/>
    <n v="52.03"/>
    <n v="58.33"/>
    <n v="55.28"/>
    <n v="59.14"/>
    <n v="71.81"/>
    <n v="43.07"/>
    <n v="62.83"/>
    <n v="81.87"/>
    <s v="Average"/>
    <x v="0"/>
  </r>
  <r>
    <s v="AID0471"/>
    <x v="0"/>
    <n v="50"/>
    <s v="Middle Age"/>
    <s v="White"/>
    <s v="Advanced"/>
    <n v="55.99"/>
    <n v="61.93"/>
    <n v="74.48"/>
    <n v="45.42"/>
    <n v="65.150000000000006"/>
    <n v="67.36"/>
    <n v="80.42"/>
    <n v="75.25"/>
    <n v="53.37"/>
    <n v="72.16"/>
    <s v="Average"/>
    <x v="1"/>
  </r>
  <r>
    <s v="AID0472"/>
    <x v="1"/>
    <n v="17"/>
    <s v="Teenager"/>
    <s v="White"/>
    <s v="None"/>
    <n v="28.88"/>
    <n v="14.18"/>
    <n v="12.24"/>
    <n v="18.39"/>
    <n v="25.07"/>
    <n v="28.98"/>
    <n v="28"/>
    <n v="7.63"/>
    <n v="42.84"/>
    <n v="93.11"/>
    <s v="Average"/>
    <x v="0"/>
  </r>
  <r>
    <s v="AID0473"/>
    <x v="0"/>
    <n v="16"/>
    <s v="Teenager"/>
    <s v="Black"/>
    <s v="Basic"/>
    <n v="35.840000000000003"/>
    <n v="49.17"/>
    <n v="37.51"/>
    <n v="26.2"/>
    <n v="24.11"/>
    <n v="49.38"/>
    <n v="40.92"/>
    <n v="30.17"/>
    <n v="49.46"/>
    <n v="55.12"/>
    <s v="Average"/>
    <x v="0"/>
  </r>
  <r>
    <s v="AID0474"/>
    <x v="1"/>
    <n v="31"/>
    <s v="Middle Age"/>
    <s v="Other"/>
    <s v="None"/>
    <n v="48.13"/>
    <n v="36.65"/>
    <n v="40.14"/>
    <n v="26.8"/>
    <n v="53.49"/>
    <n v="41.04"/>
    <n v="44.38"/>
    <n v="35.799999999999997"/>
    <n v="70.7"/>
    <n v="62.87"/>
    <s v="Slow"/>
    <x v="0"/>
  </r>
  <r>
    <s v="AID0475"/>
    <x v="0"/>
    <n v="29"/>
    <s v="Young Adult"/>
    <s v="Other"/>
    <s v="Advanced"/>
    <n v="50.15"/>
    <n v="66.47"/>
    <n v="51.88"/>
    <n v="58.8"/>
    <n v="48.52"/>
    <n v="53.44"/>
    <n v="55.85"/>
    <n v="70.56"/>
    <n v="42.1"/>
    <n v="86.66"/>
    <s v="Fast"/>
    <x v="0"/>
  </r>
  <r>
    <s v="AID0476"/>
    <x v="1"/>
    <n v="38"/>
    <s v="Middle Age"/>
    <s v="Other"/>
    <s v="Basic"/>
    <n v="59.53"/>
    <n v="67.510000000000005"/>
    <n v="73.16"/>
    <n v="60.15"/>
    <n v="52.18"/>
    <n v="63.63"/>
    <n v="65.91"/>
    <n v="57.8"/>
    <n v="29.16"/>
    <n v="69.56"/>
    <s v="Slow"/>
    <x v="0"/>
  </r>
  <r>
    <s v="AID0477"/>
    <x v="0"/>
    <n v="17"/>
    <s v="Teenager"/>
    <s v="Black"/>
    <s v="Advanced"/>
    <n v="58.85"/>
    <n v="51.58"/>
    <n v="69.42"/>
    <n v="52.17"/>
    <n v="50.49"/>
    <n v="60.7"/>
    <n v="36.270000000000003"/>
    <n v="58.92"/>
    <n v="12.38"/>
    <n v="93.35"/>
    <s v="Average"/>
    <x v="0"/>
  </r>
  <r>
    <s v="AID0478"/>
    <x v="1"/>
    <n v="44"/>
    <s v="Middle Age"/>
    <s v="White"/>
    <s v="Basic"/>
    <n v="38.409999999999997"/>
    <n v="59.93"/>
    <n v="66"/>
    <n v="64.88"/>
    <n v="63.76"/>
    <n v="49.52"/>
    <n v="45.21"/>
    <n v="43.77"/>
    <n v="59.24"/>
    <n v="60.78"/>
    <s v="Average"/>
    <x v="0"/>
  </r>
  <r>
    <s v="AID0479"/>
    <x v="0"/>
    <n v="25"/>
    <s v="Young Adult"/>
    <s v="Black"/>
    <s v="None"/>
    <n v="40.83"/>
    <n v="2.63"/>
    <n v="51.34"/>
    <n v="56.12"/>
    <n v="41.99"/>
    <n v="41.85"/>
    <n v="25.14"/>
    <n v="32.880000000000003"/>
    <n v="26.09"/>
    <n v="62.16"/>
    <s v="Average"/>
    <x v="0"/>
  </r>
  <r>
    <s v="AID0480"/>
    <x v="1"/>
    <n v="16"/>
    <s v="Teenager"/>
    <s v="White"/>
    <s v="Basic"/>
    <n v="38.31"/>
    <n v="53.02"/>
    <n v="65.61"/>
    <n v="32.299999999999997"/>
    <n v="48.15"/>
    <n v="48.89"/>
    <n v="30.51"/>
    <n v="26.95"/>
    <n v="33.97"/>
    <n v="93.32"/>
    <s v="Average"/>
    <x v="0"/>
  </r>
  <r>
    <s v="AID0481"/>
    <x v="1"/>
    <n v="18"/>
    <s v="Teenager"/>
    <s v="White"/>
    <s v="Advanced"/>
    <n v="68.37"/>
    <n v="55.98"/>
    <n v="34.18"/>
    <n v="41.32"/>
    <n v="55.2"/>
    <n v="45.36"/>
    <n v="24.17"/>
    <n v="43.47"/>
    <n v="47.19"/>
    <n v="67.86"/>
    <s v="Average"/>
    <x v="0"/>
  </r>
  <r>
    <s v="AID0482"/>
    <x v="1"/>
    <n v="30"/>
    <s v="Middle Age"/>
    <s v="Black"/>
    <s v="Basic"/>
    <n v="41.61"/>
    <n v="35.82"/>
    <n v="64.05"/>
    <n v="43.84"/>
    <n v="52.98"/>
    <n v="48.09"/>
    <n v="51.74"/>
    <n v="58.42"/>
    <n v="56.87"/>
    <n v="70.97"/>
    <s v="Fast"/>
    <x v="0"/>
  </r>
  <r>
    <s v="AID0483"/>
    <x v="0"/>
    <n v="25"/>
    <s v="Young Adult"/>
    <s v="White"/>
    <s v="Advanced"/>
    <n v="58.89"/>
    <n v="69.23"/>
    <n v="52.91"/>
    <n v="76.31"/>
    <n v="62.15"/>
    <n v="70.510000000000005"/>
    <n v="52.3"/>
    <n v="65.81"/>
    <n v="52.09"/>
    <n v="59.97"/>
    <s v="Average"/>
    <x v="1"/>
  </r>
  <r>
    <s v="AID0484"/>
    <x v="1"/>
    <n v="22"/>
    <s v="Young Adult"/>
    <s v="White"/>
    <s v="Advanced"/>
    <n v="57.81"/>
    <n v="57.13"/>
    <n v="53.28"/>
    <n v="65.02"/>
    <n v="67.5"/>
    <n v="45.98"/>
    <n v="60.22"/>
    <n v="53.56"/>
    <n v="65.319999999999993"/>
    <n v="56.6"/>
    <s v="Slow"/>
    <x v="0"/>
  </r>
  <r>
    <s v="AID0485"/>
    <x v="0"/>
    <n v="29"/>
    <s v="Young Adult"/>
    <s v="Other"/>
    <s v="None"/>
    <n v="52.89"/>
    <n v="43.09"/>
    <n v="55.12"/>
    <n v="29.73"/>
    <n v="28.74"/>
    <n v="48.18"/>
    <n v="45.53"/>
    <n v="46.77"/>
    <n v="33.51"/>
    <n v="79.36"/>
    <s v="Average"/>
    <x v="0"/>
  </r>
  <r>
    <s v="AID0486"/>
    <x v="1"/>
    <n v="33"/>
    <s v="Middle Age"/>
    <s v="White"/>
    <s v="None"/>
    <n v="34.58"/>
    <n v="27.49"/>
    <n v="71.040000000000006"/>
    <n v="62.46"/>
    <n v="51.89"/>
    <n v="39.53"/>
    <n v="43.86"/>
    <n v="30.47"/>
    <n v="60.28"/>
    <n v="47.19"/>
    <s v="Average"/>
    <x v="0"/>
  </r>
  <r>
    <s v="AID0487"/>
    <x v="0"/>
    <n v="28"/>
    <s v="Young Adult"/>
    <s v="Black"/>
    <s v="Basic"/>
    <n v="48.12"/>
    <n v="30.91"/>
    <n v="50.11"/>
    <n v="45.75"/>
    <n v="51.04"/>
    <n v="38.79"/>
    <n v="55.55"/>
    <n v="54.59"/>
    <n v="47.23"/>
    <n v="92.76"/>
    <s v="Slow"/>
    <x v="0"/>
  </r>
  <r>
    <s v="AID0488"/>
    <x v="1"/>
    <n v="34"/>
    <s v="Middle Age"/>
    <s v="Black"/>
    <s v="Basic"/>
    <n v="57.72"/>
    <n v="46.66"/>
    <n v="48.17"/>
    <n v="51.02"/>
    <n v="43.97"/>
    <n v="51.26"/>
    <n v="44.23"/>
    <n v="64.52"/>
    <n v="40.700000000000003"/>
    <n v="86.75"/>
    <s v="Average"/>
    <x v="0"/>
  </r>
  <r>
    <s v="AID0489"/>
    <x v="0"/>
    <n v="25"/>
    <s v="Young Adult"/>
    <s v="White"/>
    <s v="Advanced"/>
    <n v="67.930000000000007"/>
    <n v="50.58"/>
    <n v="60.08"/>
    <n v="64.47"/>
    <n v="65.430000000000007"/>
    <n v="41.29"/>
    <n v="49.17"/>
    <n v="48.55"/>
    <n v="33.17"/>
    <n v="51.44"/>
    <s v="Average"/>
    <x v="0"/>
  </r>
  <r>
    <s v="AID0490"/>
    <x v="0"/>
    <n v="27"/>
    <s v="Young Adult"/>
    <s v="Other"/>
    <s v="Advanced"/>
    <n v="75.58"/>
    <n v="61.46"/>
    <n v="55.34"/>
    <n v="59.97"/>
    <n v="73.45"/>
    <n v="77.400000000000006"/>
    <n v="80.7"/>
    <n v="57.89"/>
    <n v="84.05"/>
    <n v="81.64"/>
    <s v="Average"/>
    <x v="1"/>
  </r>
  <r>
    <s v="AID0491"/>
    <x v="1"/>
    <n v="27"/>
    <s v="Young Adult"/>
    <s v="Other"/>
    <s v="Basic"/>
    <n v="70.849999999999994"/>
    <n v="61.87"/>
    <n v="42.04"/>
    <n v="50.43"/>
    <n v="60.08"/>
    <n v="55.54"/>
    <n v="49.64"/>
    <n v="57.07"/>
    <n v="52.98"/>
    <n v="76.16"/>
    <s v="Fast"/>
    <x v="0"/>
  </r>
  <r>
    <s v="AID0492"/>
    <x v="0"/>
    <n v="27"/>
    <s v="Young Adult"/>
    <s v="White"/>
    <s v="None"/>
    <n v="2.5299999999999998"/>
    <n v="31.16"/>
    <n v="64.13"/>
    <n v="41.04"/>
    <n v="36.79"/>
    <n v="41.81"/>
    <n v="14.78"/>
    <n v="38.49"/>
    <n v="11.62"/>
    <n v="51.07"/>
    <s v="Average"/>
    <x v="0"/>
  </r>
  <r>
    <s v="AID0493"/>
    <x v="0"/>
    <n v="35"/>
    <s v="Middle Age"/>
    <s v="White"/>
    <s v="Advanced"/>
    <n v="48.75"/>
    <n v="56.99"/>
    <n v="67.349999999999994"/>
    <n v="72.83"/>
    <n v="77.59"/>
    <n v="60.87"/>
    <n v="31.99"/>
    <n v="70.64"/>
    <n v="65.45"/>
    <n v="56.39"/>
    <s v="Average"/>
    <x v="1"/>
  </r>
  <r>
    <s v="AID0494"/>
    <x v="1"/>
    <n v="29"/>
    <s v="Young Adult"/>
    <s v="Black"/>
    <s v="None"/>
    <n v="15.74"/>
    <n v="53.88"/>
    <n v="30.73"/>
    <n v="54.1"/>
    <n v="55.92"/>
    <n v="37.67"/>
    <n v="40.42"/>
    <n v="32.72"/>
    <n v="38.08"/>
    <n v="64.540000000000006"/>
    <s v="Slow"/>
    <x v="0"/>
  </r>
  <r>
    <s v="AID0495"/>
    <x v="0"/>
    <n v="20"/>
    <s v="Young Adult"/>
    <s v="White"/>
    <s v="Advanced"/>
    <n v="50.9"/>
    <n v="59.18"/>
    <n v="72.260000000000005"/>
    <n v="78.27"/>
    <n v="26.76"/>
    <n v="46.48"/>
    <n v="46.69"/>
    <n v="65.319999999999993"/>
    <n v="74.06"/>
    <n v="81.95"/>
    <s v="Average"/>
    <x v="0"/>
  </r>
  <r>
    <s v="AID0496"/>
    <x v="0"/>
    <n v="48"/>
    <s v="Middle Age"/>
    <s v="Other"/>
    <s v="Basic"/>
    <n v="49.1"/>
    <n v="54.83"/>
    <n v="51.93"/>
    <n v="42.94"/>
    <n v="64.52"/>
    <n v="52.17"/>
    <n v="47.79"/>
    <n v="45.01"/>
    <n v="59.57"/>
    <n v="78.319999999999993"/>
    <s v="Average"/>
    <x v="0"/>
  </r>
  <r>
    <s v="AID0497"/>
    <x v="0"/>
    <n v="20"/>
    <s v="Young Adult"/>
    <s v="White"/>
    <s v="Basic"/>
    <n v="50.68"/>
    <n v="42.22"/>
    <n v="34.65"/>
    <n v="40.9"/>
    <n v="67.459999999999994"/>
    <n v="56.48"/>
    <n v="63.35"/>
    <n v="48.32"/>
    <n v="45.02"/>
    <n v="71.930000000000007"/>
    <s v="Average"/>
    <x v="0"/>
  </r>
  <r>
    <s v="AID0498"/>
    <x v="1"/>
    <n v="25"/>
    <s v="Young Adult"/>
    <s v="Black"/>
    <s v="None"/>
    <n v="33.43"/>
    <n v="70.27"/>
    <n v="34.380000000000003"/>
    <n v="35.79"/>
    <n v="35.28"/>
    <n v="44.86"/>
    <n v="31.18"/>
    <n v="31.09"/>
    <n v="37.32"/>
    <n v="86.1"/>
    <s v="Fast"/>
    <x v="0"/>
  </r>
  <r>
    <s v="AID0499"/>
    <x v="0"/>
    <n v="35"/>
    <s v="Middle Age"/>
    <s v="Black"/>
    <s v="Basic"/>
    <n v="50.07"/>
    <n v="51.41"/>
    <n v="64.319999999999993"/>
    <n v="60.77"/>
    <n v="40.68"/>
    <n v="57.59"/>
    <n v="49.6"/>
    <n v="62.72"/>
    <n v="36.53"/>
    <n v="85.48"/>
    <s v="Average"/>
    <x v="0"/>
  </r>
  <r>
    <s v="AID0500"/>
    <x v="1"/>
    <n v="26"/>
    <s v="Young Adult"/>
    <s v="Black"/>
    <s v="Basic"/>
    <n v="47.38"/>
    <n v="67.98"/>
    <n v="44.9"/>
    <n v="47.17"/>
    <n v="44.44"/>
    <n v="52.28"/>
    <n v="55.87"/>
    <n v="54.5"/>
    <n v="53.95"/>
    <n v="77.069999999999993"/>
    <s v="Average"/>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AID0001"/>
    <x v="0"/>
    <n v="23"/>
    <x v="0"/>
    <x v="0"/>
    <s v="None"/>
    <n v="38.479999999999997"/>
    <n v="30.29"/>
    <n v="37.03"/>
    <n v="33.53"/>
    <n v="39.61"/>
    <n v="58.16"/>
    <n v="53.42"/>
    <n v="35.32"/>
    <n v="38.19"/>
    <n v="70.680000000000007"/>
    <s v="Average"/>
    <s v="No"/>
    <n v="0"/>
  </r>
  <r>
    <s v="AID0002"/>
    <x v="1"/>
    <n v="26"/>
    <x v="0"/>
    <x v="1"/>
    <s v="None"/>
    <n v="51.76"/>
    <n v="19.13"/>
    <n v="63.05"/>
    <n v="34.869999999999997"/>
    <n v="19.559999999999999"/>
    <n v="16.48"/>
    <n v="27.97"/>
    <n v="22.91"/>
    <n v="24.23"/>
    <n v="78.180000000000007"/>
    <s v="Average"/>
    <s v="No"/>
    <n v="0"/>
  </r>
  <r>
    <s v="AID0003"/>
    <x v="0"/>
    <n v="39"/>
    <x v="1"/>
    <x v="1"/>
    <s v="None"/>
    <n v="30.21"/>
    <n v="48.13"/>
    <n v="43.13"/>
    <n v="42.43"/>
    <n v="60.93"/>
    <n v="20.74"/>
    <n v="28.86"/>
    <n v="32.32"/>
    <n v="44.11"/>
    <n v="79.599999999999994"/>
    <s v="Fast"/>
    <s v="Yes"/>
    <n v="1"/>
  </r>
  <r>
    <s v="AID0004"/>
    <x v="0"/>
    <n v="24"/>
    <x v="0"/>
    <x v="0"/>
    <s v="None"/>
    <n v="34.75"/>
    <n v="47.28"/>
    <n v="50.49"/>
    <n v="42.1"/>
    <n v="22.52"/>
    <n v="33.869999999999997"/>
    <n v="48.52"/>
    <n v="24.9"/>
    <n v="37.56"/>
    <n v="57.34"/>
    <s v="Average"/>
    <s v="No"/>
    <n v="0"/>
  </r>
  <r>
    <s v="AID0005"/>
    <x v="0"/>
    <n v="19"/>
    <x v="2"/>
    <x v="0"/>
    <s v="Advanced"/>
    <n v="78.52"/>
    <n v="83.93"/>
    <n v="59.79"/>
    <n v="52.68"/>
    <n v="67.47"/>
    <n v="89.24"/>
    <n v="30.31"/>
    <n v="43.85"/>
    <n v="55.91"/>
    <n v="78.44"/>
    <s v="Average"/>
    <s v="Yes"/>
    <n v="1"/>
  </r>
  <r>
    <s v="AID0006"/>
    <x v="1"/>
    <n v="21"/>
    <x v="0"/>
    <x v="0"/>
    <s v="Basic"/>
    <n v="56.09"/>
    <n v="59.31"/>
    <n v="64.180000000000007"/>
    <n v="55.77"/>
    <n v="60.92"/>
    <n v="61.85"/>
    <n v="60.88"/>
    <n v="60.91"/>
    <n v="42.64"/>
    <n v="49.4"/>
    <s v="Average"/>
    <s v="Yes"/>
    <n v="1"/>
  </r>
  <r>
    <s v="AID0007"/>
    <x v="0"/>
    <n v="46"/>
    <x v="1"/>
    <x v="1"/>
    <s v="Basic"/>
    <n v="62.63"/>
    <n v="45.75"/>
    <n v="53.01"/>
    <n v="31.71"/>
    <n v="62.35"/>
    <n v="41.26"/>
    <n v="44.44"/>
    <n v="47.03"/>
    <n v="51.41"/>
    <n v="78.36"/>
    <s v="Average"/>
    <s v="Yes"/>
    <n v="1"/>
  </r>
  <r>
    <s v="AID0008"/>
    <x v="0"/>
    <n v="21"/>
    <x v="0"/>
    <x v="0"/>
    <s v="Basic"/>
    <n v="28.47"/>
    <n v="31.45"/>
    <n v="58.16"/>
    <n v="61.68"/>
    <n v="46.11"/>
    <n v="50.7"/>
    <n v="42.56"/>
    <n v="38.97"/>
    <n v="31.64"/>
    <n v="92.37"/>
    <s v="Average"/>
    <s v="Yes"/>
    <n v="1"/>
  </r>
  <r>
    <s v="AID0009"/>
    <x v="0"/>
    <n v="26"/>
    <x v="0"/>
    <x v="0"/>
    <s v="None"/>
    <n v="35.590000000000003"/>
    <n v="41.8"/>
    <n v="45.71"/>
    <n v="32.72"/>
    <n v="10.09"/>
    <n v="34.31"/>
    <n v="27.35"/>
    <n v="36.64"/>
    <n v="31.94"/>
    <n v="64.569999999999993"/>
    <s v="Slow"/>
    <s v="No"/>
    <n v="0"/>
  </r>
  <r>
    <s v="AID0010"/>
    <x v="1"/>
    <n v="16"/>
    <x v="2"/>
    <x v="2"/>
    <s v="Advanced"/>
    <n v="56.62"/>
    <n v="50.26"/>
    <n v="35.119999999999997"/>
    <n v="49.42"/>
    <n v="26.28"/>
    <n v="57.59"/>
    <n v="41.2"/>
    <n v="37.65"/>
    <n v="50.27"/>
    <n v="50.17"/>
    <s v="Average"/>
    <s v="Yes"/>
    <n v="1"/>
  </r>
  <r>
    <s v="AID0011"/>
    <x v="0"/>
    <n v="29"/>
    <x v="0"/>
    <x v="2"/>
    <s v="Advanced"/>
    <n v="48.02"/>
    <n v="67.760000000000005"/>
    <n v="58.07"/>
    <n v="40.909999999999997"/>
    <n v="69.040000000000006"/>
    <n v="54.91"/>
    <n v="47.66"/>
    <n v="46.34"/>
    <n v="65.75"/>
    <n v="85.4"/>
    <s v="Average"/>
    <s v="Yes"/>
    <n v="1"/>
  </r>
  <r>
    <s v="AID0012"/>
    <x v="0"/>
    <n v="40"/>
    <x v="1"/>
    <x v="1"/>
    <s v="None"/>
    <n v="10.62"/>
    <n v="54.69"/>
    <n v="46.86"/>
    <n v="30.81"/>
    <n v="54.46"/>
    <n v="54.09"/>
    <n v="56.63"/>
    <n v="34.340000000000003"/>
    <n v="37.4"/>
    <n v="89.95"/>
    <s v="Fast"/>
    <s v="Yes"/>
    <n v="1"/>
  </r>
  <r>
    <s v="AID0013"/>
    <x v="0"/>
    <n v="16"/>
    <x v="2"/>
    <x v="0"/>
    <s v="Basic"/>
    <n v="26.85"/>
    <n v="58.78"/>
    <n v="38.82"/>
    <n v="28.49"/>
    <n v="42.16"/>
    <n v="51.18"/>
    <n v="42.26"/>
    <n v="59.8"/>
    <n v="59.1"/>
    <n v="92.83"/>
    <s v="Average"/>
    <s v="No"/>
    <n v="0"/>
  </r>
  <r>
    <s v="AID0014"/>
    <x v="0"/>
    <n v="21"/>
    <x v="0"/>
    <x v="0"/>
    <s v="Advanced"/>
    <n v="62.92"/>
    <n v="52.13"/>
    <n v="57.03"/>
    <n v="56.83"/>
    <n v="47.35"/>
    <n v="63.33"/>
    <n v="74.88"/>
    <n v="62.7"/>
    <n v="52.64"/>
    <n v="76.41"/>
    <s v="Average"/>
    <s v="Yes"/>
    <n v="1"/>
  </r>
  <r>
    <s v="AID0015"/>
    <x v="1"/>
    <n v="38"/>
    <x v="1"/>
    <x v="2"/>
    <s v="Advanced"/>
    <n v="64.16"/>
    <n v="94.41"/>
    <n v="50.09"/>
    <n v="70.92"/>
    <n v="57.35"/>
    <n v="81.14"/>
    <n v="76.34"/>
    <n v="35.590000000000003"/>
    <n v="70.8"/>
    <n v="91.64"/>
    <s v="Average"/>
    <s v="Yes"/>
    <n v="1"/>
  </r>
  <r>
    <s v="AID0016"/>
    <x v="0"/>
    <n v="32"/>
    <x v="1"/>
    <x v="1"/>
    <s v="Basic"/>
    <n v="62.81"/>
    <n v="66.2"/>
    <n v="51.39"/>
    <n v="55.77"/>
    <n v="51.59"/>
    <n v="72.709999999999994"/>
    <n v="71.62"/>
    <n v="53.79"/>
    <n v="39.53"/>
    <n v="40.92"/>
    <s v="Slow"/>
    <s v="Yes"/>
    <n v="1"/>
  </r>
  <r>
    <s v="AID0017"/>
    <x v="1"/>
    <n v="23"/>
    <x v="0"/>
    <x v="2"/>
    <s v="Basic"/>
    <n v="48.27"/>
    <n v="44.77"/>
    <n v="45.77"/>
    <n v="51.34"/>
    <n v="32.880000000000003"/>
    <n v="33.700000000000003"/>
    <n v="47.02"/>
    <n v="41.15"/>
    <n v="40.67"/>
    <n v="46.43"/>
    <s v="Fast"/>
    <s v="Yes"/>
    <n v="1"/>
  </r>
  <r>
    <s v="AID0018"/>
    <x v="1"/>
    <n v="42"/>
    <x v="1"/>
    <x v="2"/>
    <s v="None"/>
    <n v="60.9"/>
    <n v="75.72"/>
    <n v="47.1"/>
    <n v="33.44"/>
    <n v="42.5"/>
    <n v="51.04"/>
    <n v="45.94"/>
    <n v="54.35"/>
    <n v="24.89"/>
    <n v="45.55"/>
    <s v="Average"/>
    <s v="No"/>
    <n v="0"/>
  </r>
  <r>
    <s v="AID0019"/>
    <x v="1"/>
    <n v="23"/>
    <x v="0"/>
    <x v="2"/>
    <s v="Advanced"/>
    <n v="55.81"/>
    <n v="42.91"/>
    <n v="70.400000000000006"/>
    <n v="55.93"/>
    <n v="69.56"/>
    <n v="40.65"/>
    <n v="44.48"/>
    <n v="79.599999999999994"/>
    <n v="53.63"/>
    <n v="82.76"/>
    <s v="Average"/>
    <s v="Yes"/>
    <n v="1"/>
  </r>
  <r>
    <s v="AID0020"/>
    <x v="0"/>
    <n v="22"/>
    <x v="0"/>
    <x v="2"/>
    <s v="None"/>
    <n v="20.76"/>
    <n v="63.14"/>
    <n v="27.69"/>
    <n v="32.1"/>
    <n v="18.489999999999998"/>
    <n v="38.17"/>
    <n v="39.229999999999997"/>
    <n v="27.55"/>
    <n v="26.64"/>
    <n v="44.17"/>
    <s v="Average"/>
    <s v="No"/>
    <n v="0"/>
  </r>
  <r>
    <s v="AID0021"/>
    <x v="1"/>
    <n v="50"/>
    <x v="1"/>
    <x v="0"/>
    <s v="Advanced"/>
    <n v="57.42"/>
    <n v="72.150000000000006"/>
    <n v="79.22"/>
    <n v="59.34"/>
    <n v="40.99"/>
    <n v="77.599999999999994"/>
    <n v="61.98"/>
    <n v="54.73"/>
    <n v="75.98"/>
    <n v="69.78"/>
    <s v="Average"/>
    <s v="Yes"/>
    <n v="1"/>
  </r>
  <r>
    <s v="AID0022"/>
    <x v="0"/>
    <n v="40"/>
    <x v="1"/>
    <x v="0"/>
    <s v="Basic"/>
    <n v="66.78"/>
    <n v="63.5"/>
    <n v="78.150000000000006"/>
    <n v="39.35"/>
    <n v="49.95"/>
    <n v="58.76"/>
    <n v="46.6"/>
    <n v="46.42"/>
    <n v="61.99"/>
    <n v="68.36"/>
    <s v="Fast"/>
    <s v="Yes"/>
    <n v="1"/>
  </r>
  <r>
    <s v="AID0023"/>
    <x v="1"/>
    <n v="31"/>
    <x v="1"/>
    <x v="2"/>
    <s v="Basic"/>
    <n v="46.14"/>
    <n v="45.62"/>
    <n v="49.78"/>
    <n v="52.47"/>
    <n v="73.33"/>
    <n v="54.91"/>
    <n v="33.42"/>
    <n v="52.92"/>
    <n v="65.83"/>
    <n v="58.64"/>
    <s v="Average"/>
    <s v="Yes"/>
    <n v="1"/>
  </r>
  <r>
    <s v="AID0024"/>
    <x v="1"/>
    <n v="38"/>
    <x v="1"/>
    <x v="1"/>
    <s v="Basic"/>
    <n v="45.04"/>
    <n v="63.98"/>
    <n v="63.96"/>
    <n v="58.26"/>
    <n v="60.34"/>
    <n v="67.290000000000006"/>
    <n v="61.23"/>
    <n v="66.53"/>
    <n v="58.08"/>
    <n v="92.22"/>
    <s v="Average"/>
    <s v="Yes"/>
    <n v="1"/>
  </r>
  <r>
    <s v="AID0025"/>
    <x v="1"/>
    <n v="24"/>
    <x v="0"/>
    <x v="1"/>
    <s v="None"/>
    <n v="32.01"/>
    <n v="61.98"/>
    <n v="37.11"/>
    <n v="33.1"/>
    <n v="36.4"/>
    <n v="34.47"/>
    <n v="22.5"/>
    <n v="43.33"/>
    <n v="49.34"/>
    <n v="50.23"/>
    <s v="Fast"/>
    <s v="No"/>
    <n v="0"/>
  </r>
  <r>
    <s v="AID0026"/>
    <x v="1"/>
    <n v="29"/>
    <x v="0"/>
    <x v="1"/>
    <s v="None"/>
    <n v="40.659999999999997"/>
    <n v="14.54"/>
    <n v="31.03"/>
    <n v="18.13"/>
    <n v="36.58"/>
    <n v="56.55"/>
    <n v="35.67"/>
    <n v="35.04"/>
    <n v="50.14"/>
    <n v="61.15"/>
    <s v="Fast"/>
    <s v="No"/>
    <n v="0"/>
  </r>
  <r>
    <s v="AID0027"/>
    <x v="1"/>
    <n v="36"/>
    <x v="1"/>
    <x v="1"/>
    <s v="None"/>
    <n v="48.42"/>
    <n v="33.14"/>
    <n v="52.11"/>
    <n v="37.71"/>
    <n v="58.67"/>
    <n v="35.99"/>
    <n v="46.92"/>
    <n v="45.33"/>
    <n v="56.31"/>
    <n v="86.45"/>
    <s v="Slow"/>
    <s v="No"/>
    <n v="0"/>
  </r>
  <r>
    <s v="AID0028"/>
    <x v="1"/>
    <n v="22"/>
    <x v="0"/>
    <x v="2"/>
    <s v="None"/>
    <n v="31.47"/>
    <n v="43.96"/>
    <n v="37.81"/>
    <n v="25.21"/>
    <n v="21.64"/>
    <n v="32.86"/>
    <n v="42.96"/>
    <n v="29.07"/>
    <n v="36.450000000000003"/>
    <n v="41.83"/>
    <s v="Slow"/>
    <s v="No"/>
    <n v="0"/>
  </r>
  <r>
    <s v="AID0029"/>
    <x v="1"/>
    <n v="49"/>
    <x v="1"/>
    <x v="0"/>
    <s v="Advanced"/>
    <n v="62.07"/>
    <n v="56.05"/>
    <n v="58.79"/>
    <n v="70.72"/>
    <n v="62.4"/>
    <n v="74.349999999999994"/>
    <n v="65.5"/>
    <n v="63.79"/>
    <n v="64.7"/>
    <n v="80.38"/>
    <s v="Slow"/>
    <s v="Yes"/>
    <n v="1"/>
  </r>
  <r>
    <s v="AID0030"/>
    <x v="1"/>
    <n v="47"/>
    <x v="1"/>
    <x v="1"/>
    <s v="Basic"/>
    <n v="37.6"/>
    <n v="68.819999999999993"/>
    <n v="59.93"/>
    <n v="59.08"/>
    <n v="72.709999999999994"/>
    <n v="66.14"/>
    <n v="45.46"/>
    <n v="47.42"/>
    <n v="56.18"/>
    <n v="88.98"/>
    <s v="Average"/>
    <s v="Yes"/>
    <n v="1"/>
  </r>
  <r>
    <s v="AID0031"/>
    <x v="0"/>
    <n v="41"/>
    <x v="1"/>
    <x v="2"/>
    <s v="None"/>
    <n v="54.96"/>
    <n v="55.29"/>
    <n v="45.83"/>
    <n v="45.81"/>
    <n v="16.7"/>
    <n v="27.94"/>
    <n v="22.69"/>
    <n v="62.78"/>
    <n v="35.700000000000003"/>
    <n v="95.94"/>
    <s v="Fast"/>
    <s v="No"/>
    <n v="0"/>
  </r>
  <r>
    <s v="AID0032"/>
    <x v="0"/>
    <n v="21"/>
    <x v="0"/>
    <x v="1"/>
    <s v="Advanced"/>
    <n v="53.64"/>
    <n v="70.989999999999995"/>
    <n v="62.2"/>
    <n v="63.99"/>
    <n v="48.86"/>
    <n v="63.67"/>
    <n v="52.38"/>
    <n v="55.81"/>
    <n v="54.7"/>
    <n v="92.58"/>
    <s v="Average"/>
    <s v="Yes"/>
    <n v="1"/>
  </r>
  <r>
    <s v="AID0033"/>
    <x v="1"/>
    <n v="20"/>
    <x v="0"/>
    <x v="1"/>
    <s v="Advanced"/>
    <n v="51.63"/>
    <n v="66.7"/>
    <n v="58.08"/>
    <n v="81.349999999999994"/>
    <n v="57.36"/>
    <n v="58.58"/>
    <n v="40.4"/>
    <n v="34.65"/>
    <n v="64.75"/>
    <n v="59.16"/>
    <s v="Average"/>
    <s v="Yes"/>
    <n v="1"/>
  </r>
  <r>
    <s v="AID0034"/>
    <x v="1"/>
    <n v="18"/>
    <x v="2"/>
    <x v="2"/>
    <s v="Advanced"/>
    <n v="32.46"/>
    <n v="37.82"/>
    <n v="45.51"/>
    <n v="29.12"/>
    <n v="49.84"/>
    <n v="50.36"/>
    <n v="55.42"/>
    <n v="49.76"/>
    <n v="61.33"/>
    <n v="75.180000000000007"/>
    <s v="Fast"/>
    <s v="No"/>
    <n v="0"/>
  </r>
  <r>
    <s v="AID0035"/>
    <x v="1"/>
    <n v="22"/>
    <x v="0"/>
    <x v="0"/>
    <s v="Advanced"/>
    <n v="64.400000000000006"/>
    <n v="56.27"/>
    <n v="59.61"/>
    <n v="65.55"/>
    <n v="55.81"/>
    <n v="42.55"/>
    <n v="33.56"/>
    <n v="47.63"/>
    <n v="60.49"/>
    <n v="44.64"/>
    <s v="Average"/>
    <s v="Yes"/>
    <n v="1"/>
  </r>
  <r>
    <s v="AID0036"/>
    <x v="0"/>
    <n v="17"/>
    <x v="2"/>
    <x v="0"/>
    <s v="None"/>
    <n v="41.27"/>
    <n v="43.47"/>
    <n v="0"/>
    <n v="34.340000000000003"/>
    <n v="15.52"/>
    <n v="34.549999999999997"/>
    <n v="42.72"/>
    <n v="24.29"/>
    <n v="7.74"/>
    <n v="55.47"/>
    <s v="Average"/>
    <s v="No"/>
    <n v="0"/>
  </r>
  <r>
    <s v="AID0037"/>
    <x v="1"/>
    <n v="27"/>
    <x v="0"/>
    <x v="2"/>
    <s v="Basic"/>
    <n v="49"/>
    <n v="59.62"/>
    <n v="59.85"/>
    <n v="57.83"/>
    <n v="52.04"/>
    <n v="52.2"/>
    <n v="53"/>
    <n v="62.27"/>
    <n v="53.02"/>
    <n v="45.65"/>
    <s v="Fast"/>
    <s v="Yes"/>
    <n v="1"/>
  </r>
  <r>
    <s v="AID0038"/>
    <x v="0"/>
    <n v="23"/>
    <x v="0"/>
    <x v="0"/>
    <s v="Advanced"/>
    <n v="53.4"/>
    <n v="71.680000000000007"/>
    <n v="58.81"/>
    <n v="54.3"/>
    <n v="52.94"/>
    <n v="66.290000000000006"/>
    <n v="66.290000000000006"/>
    <n v="84.27"/>
    <n v="69.31"/>
    <n v="58.91"/>
    <s v="Fast"/>
    <s v="Yes"/>
    <n v="1"/>
  </r>
  <r>
    <s v="AID0039"/>
    <x v="0"/>
    <n v="29"/>
    <x v="0"/>
    <x v="2"/>
    <s v="Basic"/>
    <n v="34.369999999999997"/>
    <n v="69.94"/>
    <n v="48.86"/>
    <n v="42.69"/>
    <n v="55.29"/>
    <n v="75.44"/>
    <n v="57.44"/>
    <n v="55.16"/>
    <n v="47.19"/>
    <n v="92.51"/>
    <s v="Fast"/>
    <s v="Yes"/>
    <n v="1"/>
  </r>
  <r>
    <s v="AID0040"/>
    <x v="0"/>
    <n v="20"/>
    <x v="0"/>
    <x v="2"/>
    <s v="None"/>
    <n v="52.26"/>
    <n v="55.49"/>
    <n v="30.32"/>
    <n v="52.25"/>
    <n v="42.04"/>
    <n v="36.799999999999997"/>
    <n v="46.7"/>
    <n v="19.170000000000002"/>
    <n v="39.78"/>
    <n v="60.83"/>
    <s v="Average"/>
    <s v="No"/>
    <n v="0"/>
  </r>
  <r>
    <s v="AID0041"/>
    <x v="0"/>
    <n v="17"/>
    <x v="2"/>
    <x v="2"/>
    <s v="Advanced"/>
    <n v="44.48"/>
    <n v="51.74"/>
    <n v="61.35"/>
    <n v="60.74"/>
    <n v="54.74"/>
    <n v="47.78"/>
    <n v="41.98"/>
    <n v="39.65"/>
    <n v="55.75"/>
    <n v="73.709999999999994"/>
    <s v="Fast"/>
    <s v="Yes"/>
    <n v="1"/>
  </r>
  <r>
    <s v="AID0042"/>
    <x v="0"/>
    <n v="16"/>
    <x v="2"/>
    <x v="0"/>
    <s v="None"/>
    <n v="16.73"/>
    <n v="16.62"/>
    <n v="51.19"/>
    <n v="52.5"/>
    <n v="19.5"/>
    <n v="28.24"/>
    <n v="28.32"/>
    <n v="10.65"/>
    <n v="16.03"/>
    <n v="66"/>
    <s v="Slow"/>
    <s v="No"/>
    <n v="0"/>
  </r>
  <r>
    <s v="AID0043"/>
    <x v="1"/>
    <n v="38"/>
    <x v="1"/>
    <x v="2"/>
    <s v="None"/>
    <n v="37.96"/>
    <n v="28.33"/>
    <n v="25.68"/>
    <n v="45.69"/>
    <n v="60.11"/>
    <n v="33.39"/>
    <n v="61.42"/>
    <n v="34.299999999999997"/>
    <n v="67.27"/>
    <n v="67.53"/>
    <s v="Average"/>
    <s v="No"/>
    <n v="0"/>
  </r>
  <r>
    <s v="AID0044"/>
    <x v="1"/>
    <n v="26"/>
    <x v="0"/>
    <x v="1"/>
    <s v="Basic"/>
    <n v="49.22"/>
    <n v="33.03"/>
    <n v="35.450000000000003"/>
    <n v="56.24"/>
    <n v="51.8"/>
    <n v="47.21"/>
    <n v="28.46"/>
    <n v="58.83"/>
    <n v="47.08"/>
    <n v="98.17"/>
    <s v="Fast"/>
    <s v="No"/>
    <n v="0"/>
  </r>
  <r>
    <s v="AID0045"/>
    <x v="1"/>
    <n v="19"/>
    <x v="2"/>
    <x v="0"/>
    <s v="Basic"/>
    <n v="51.58"/>
    <n v="29.16"/>
    <n v="43.92"/>
    <n v="46.62"/>
    <n v="52.17"/>
    <n v="32.950000000000003"/>
    <n v="28.96"/>
    <n v="31.43"/>
    <n v="43.57"/>
    <n v="57.77"/>
    <s v="Average"/>
    <s v="Yes"/>
    <n v="1"/>
  </r>
  <r>
    <s v="AID0046"/>
    <x v="1"/>
    <n v="29"/>
    <x v="0"/>
    <x v="0"/>
    <s v="Basic"/>
    <n v="41.54"/>
    <n v="36.99"/>
    <n v="55.17"/>
    <n v="35.5"/>
    <n v="56.44"/>
    <n v="43.96"/>
    <n v="43.32"/>
    <n v="54.85"/>
    <n v="50.68"/>
    <n v="77.64"/>
    <s v="Fast"/>
    <s v="Yes"/>
    <n v="1"/>
  </r>
  <r>
    <s v="AID0047"/>
    <x v="1"/>
    <n v="30"/>
    <x v="1"/>
    <x v="0"/>
    <s v="None"/>
    <n v="50.53"/>
    <n v="39.85"/>
    <n v="70.510000000000005"/>
    <n v="44.14"/>
    <n v="19.239999999999998"/>
    <n v="34.770000000000003"/>
    <n v="44.05"/>
    <n v="26.02"/>
    <n v="28.4"/>
    <n v="65.2"/>
    <s v="Average"/>
    <s v="No"/>
    <n v="0"/>
  </r>
  <r>
    <s v="AID0048"/>
    <x v="0"/>
    <n v="29"/>
    <x v="0"/>
    <x v="0"/>
    <s v="Advanced"/>
    <n v="88.5"/>
    <n v="47.01"/>
    <n v="61.39"/>
    <n v="55.42"/>
    <n v="58.35"/>
    <n v="53.91"/>
    <n v="65.13"/>
    <n v="70.06"/>
    <n v="57.21"/>
    <n v="43.67"/>
    <s v="Slow"/>
    <s v="Yes"/>
    <n v="1"/>
  </r>
  <r>
    <s v="AID0049"/>
    <x v="1"/>
    <n v="22"/>
    <x v="0"/>
    <x v="1"/>
    <s v="None"/>
    <n v="42.35"/>
    <n v="29.22"/>
    <n v="29.03"/>
    <n v="35.729999999999997"/>
    <n v="23.23"/>
    <n v="43.54"/>
    <n v="30.14"/>
    <n v="49.69"/>
    <n v="38.619999999999997"/>
    <n v="69.36"/>
    <s v="Fast"/>
    <s v="No"/>
    <n v="0"/>
  </r>
  <r>
    <s v="AID0050"/>
    <x v="1"/>
    <n v="16"/>
    <x v="2"/>
    <x v="0"/>
    <s v="None"/>
    <n v="15.79"/>
    <n v="0"/>
    <n v="27.16"/>
    <n v="31.17"/>
    <n v="29.34"/>
    <n v="15.24"/>
    <n v="57.18"/>
    <n v="17"/>
    <n v="43.14"/>
    <n v="88.8"/>
    <s v="Slow"/>
    <s v="No"/>
    <n v="0"/>
  </r>
  <r>
    <s v="AID0051"/>
    <x v="0"/>
    <n v="17"/>
    <x v="2"/>
    <x v="0"/>
    <s v="Advanced"/>
    <n v="57.56"/>
    <n v="40.590000000000003"/>
    <n v="71.12"/>
    <n v="47.88"/>
    <n v="32.380000000000003"/>
    <n v="53.31"/>
    <n v="51.51"/>
    <n v="46.48"/>
    <n v="35.020000000000003"/>
    <n v="45.93"/>
    <s v="Average"/>
    <s v="Yes"/>
    <n v="1"/>
  </r>
  <r>
    <s v="AID0052"/>
    <x v="1"/>
    <n v="23"/>
    <x v="0"/>
    <x v="2"/>
    <s v="Advanced"/>
    <n v="65.83"/>
    <n v="65.41"/>
    <n v="63.77"/>
    <n v="60.38"/>
    <n v="69.25"/>
    <n v="69.849999999999994"/>
    <n v="56.45"/>
    <n v="45.13"/>
    <n v="45.76"/>
    <n v="44.18"/>
    <s v="Slow"/>
    <s v="Yes"/>
    <n v="1"/>
  </r>
  <r>
    <s v="AID0053"/>
    <x v="0"/>
    <n v="27"/>
    <x v="0"/>
    <x v="0"/>
    <s v="Advanced"/>
    <n v="64.760000000000005"/>
    <n v="66.27"/>
    <n v="65.45"/>
    <n v="50.99"/>
    <n v="47.94"/>
    <n v="56.08"/>
    <n v="64.87"/>
    <n v="40.590000000000003"/>
    <n v="58.64"/>
    <n v="49.22"/>
    <s v="Fast"/>
    <s v="Yes"/>
    <n v="1"/>
  </r>
  <r>
    <s v="AID0054"/>
    <x v="1"/>
    <n v="24"/>
    <x v="0"/>
    <x v="1"/>
    <s v="Advanced"/>
    <n v="66.45"/>
    <n v="63.04"/>
    <n v="62.58"/>
    <n v="54.14"/>
    <n v="54.79"/>
    <n v="58.13"/>
    <n v="66.239999999999995"/>
    <n v="71.989999999999995"/>
    <n v="53.77"/>
    <n v="85.86"/>
    <s v="Average"/>
    <s v="Yes"/>
    <n v="1"/>
  </r>
  <r>
    <s v="AID0055"/>
    <x v="0"/>
    <n v="33"/>
    <x v="1"/>
    <x v="1"/>
    <s v="Basic"/>
    <n v="36.21"/>
    <n v="63.06"/>
    <n v="68.63"/>
    <n v="53.4"/>
    <n v="46.61"/>
    <n v="46.18"/>
    <n v="42.26"/>
    <n v="50.08"/>
    <n v="47.08"/>
    <n v="83.44"/>
    <s v="Average"/>
    <s v="Yes"/>
    <n v="1"/>
  </r>
  <r>
    <s v="AID0056"/>
    <x v="1"/>
    <n v="41"/>
    <x v="1"/>
    <x v="1"/>
    <s v="Basic"/>
    <n v="55.71"/>
    <n v="58.42"/>
    <n v="57.29"/>
    <n v="52.62"/>
    <n v="50.48"/>
    <n v="57.87"/>
    <n v="55.28"/>
    <n v="60.11"/>
    <n v="60.93"/>
    <n v="73.900000000000006"/>
    <s v="Slow"/>
    <s v="Yes"/>
    <n v="1"/>
  </r>
  <r>
    <s v="AID0057"/>
    <x v="1"/>
    <n v="26"/>
    <x v="0"/>
    <x v="1"/>
    <s v="None"/>
    <n v="23.62"/>
    <n v="52.28"/>
    <n v="49.75"/>
    <n v="42.93"/>
    <n v="34.159999999999997"/>
    <n v="33.82"/>
    <n v="32.71"/>
    <n v="44.15"/>
    <n v="52.59"/>
    <n v="68.09"/>
    <s v="Fast"/>
    <s v="No"/>
    <n v="0"/>
  </r>
  <r>
    <s v="AID0058"/>
    <x v="0"/>
    <n v="21"/>
    <x v="0"/>
    <x v="0"/>
    <s v="Basic"/>
    <n v="67.11"/>
    <n v="58.09"/>
    <n v="43.56"/>
    <n v="68.27"/>
    <n v="51.04"/>
    <n v="52.15"/>
    <n v="46.78"/>
    <n v="59.5"/>
    <n v="39.46"/>
    <n v="93.3"/>
    <s v="Fast"/>
    <s v="Yes"/>
    <n v="1"/>
  </r>
  <r>
    <s v="AID0059"/>
    <x v="0"/>
    <n v="47"/>
    <x v="1"/>
    <x v="0"/>
    <s v="Basic"/>
    <n v="55.57"/>
    <n v="69.209999999999994"/>
    <n v="66.37"/>
    <n v="61.88"/>
    <n v="47.06"/>
    <n v="42.67"/>
    <n v="54.06"/>
    <n v="59.88"/>
    <n v="54.61"/>
    <n v="86"/>
    <s v="Fast"/>
    <s v="Yes"/>
    <n v="1"/>
  </r>
  <r>
    <s v="AID0060"/>
    <x v="0"/>
    <n v="23"/>
    <x v="0"/>
    <x v="1"/>
    <s v="None"/>
    <n v="45.32"/>
    <n v="23.39"/>
    <n v="53.92"/>
    <n v="49.21"/>
    <n v="18.350000000000001"/>
    <n v="36.799999999999997"/>
    <n v="22.73"/>
    <n v="41.81"/>
    <n v="45.16"/>
    <n v="88.72"/>
    <s v="Average"/>
    <s v="No"/>
    <n v="0"/>
  </r>
  <r>
    <s v="AID0061"/>
    <x v="0"/>
    <n v="20"/>
    <x v="0"/>
    <x v="1"/>
    <s v="Advanced"/>
    <n v="95.61"/>
    <n v="49.01"/>
    <n v="50.66"/>
    <n v="63.54"/>
    <n v="51.37"/>
    <n v="44.14"/>
    <n v="54.43"/>
    <n v="43.84"/>
    <n v="34.07"/>
    <n v="88.8"/>
    <s v="Average"/>
    <s v="Yes"/>
    <n v="1"/>
  </r>
  <r>
    <s v="AID0062"/>
    <x v="0"/>
    <n v="16"/>
    <x v="2"/>
    <x v="0"/>
    <s v="Basic"/>
    <n v="34.299999999999997"/>
    <n v="32.31"/>
    <n v="32.15"/>
    <n v="25.65"/>
    <n v="42.7"/>
    <n v="27.81"/>
    <n v="27.25"/>
    <n v="33.81"/>
    <n v="45.28"/>
    <n v="78.56"/>
    <s v="Slow"/>
    <s v="No"/>
    <n v="0"/>
  </r>
  <r>
    <s v="AID0063"/>
    <x v="0"/>
    <n v="19"/>
    <x v="2"/>
    <x v="1"/>
    <s v="None"/>
    <n v="29.48"/>
    <n v="19.53"/>
    <n v="14.6"/>
    <n v="28.83"/>
    <n v="44.05"/>
    <n v="25.02"/>
    <n v="35.28"/>
    <n v="24.03"/>
    <n v="13.5"/>
    <n v="67.48"/>
    <s v="Average"/>
    <s v="No"/>
    <n v="0"/>
  </r>
  <r>
    <s v="AID0064"/>
    <x v="0"/>
    <n v="30"/>
    <x v="1"/>
    <x v="2"/>
    <s v="None"/>
    <n v="40.98"/>
    <n v="44.12"/>
    <n v="49.39"/>
    <n v="22.82"/>
    <n v="42.08"/>
    <n v="41.75"/>
    <n v="45.62"/>
    <n v="38.96"/>
    <n v="15.01"/>
    <n v="91.88"/>
    <s v="Average"/>
    <s v="No"/>
    <n v="0"/>
  </r>
  <r>
    <s v="AID0065"/>
    <x v="0"/>
    <n v="49"/>
    <x v="1"/>
    <x v="1"/>
    <s v="Basic"/>
    <n v="49.48"/>
    <n v="60.35"/>
    <n v="70.59"/>
    <n v="40.869999999999997"/>
    <n v="68.819999999999993"/>
    <n v="51.59"/>
    <n v="68.91"/>
    <n v="54.1"/>
    <n v="49.8"/>
    <n v="95.56"/>
    <s v="Fast"/>
    <s v="Yes"/>
    <n v="1"/>
  </r>
  <r>
    <s v="AID0066"/>
    <x v="1"/>
    <n v="26"/>
    <x v="0"/>
    <x v="1"/>
    <s v="None"/>
    <n v="34.15"/>
    <n v="42.26"/>
    <n v="47.21"/>
    <n v="36.880000000000003"/>
    <n v="8.5500000000000007"/>
    <n v="49.63"/>
    <n v="42.64"/>
    <n v="38.130000000000003"/>
    <n v="24.94"/>
    <n v="41.43"/>
    <s v="Fast"/>
    <s v="No"/>
    <n v="0"/>
  </r>
  <r>
    <s v="AID0067"/>
    <x v="1"/>
    <n v="20"/>
    <x v="0"/>
    <x v="2"/>
    <s v="Advanced"/>
    <n v="65.2"/>
    <n v="56.75"/>
    <n v="60.42"/>
    <n v="83.94"/>
    <n v="55.16"/>
    <n v="69.12"/>
    <n v="75.430000000000007"/>
    <n v="47.8"/>
    <n v="49.67"/>
    <n v="43.09"/>
    <s v="Average"/>
    <s v="Yes"/>
    <n v="1"/>
  </r>
  <r>
    <s v="AID0068"/>
    <x v="0"/>
    <n v="19"/>
    <x v="2"/>
    <x v="2"/>
    <s v="Basic"/>
    <n v="53.28"/>
    <n v="52.22"/>
    <n v="59.31"/>
    <n v="31.61"/>
    <n v="34.549999999999997"/>
    <n v="53.62"/>
    <n v="43.83"/>
    <n v="36.49"/>
    <n v="26.46"/>
    <n v="97.52"/>
    <s v="Slow"/>
    <s v="Yes"/>
    <n v="1"/>
  </r>
  <r>
    <s v="AID0069"/>
    <x v="1"/>
    <n v="18"/>
    <x v="2"/>
    <x v="0"/>
    <s v="Basic"/>
    <n v="49.17"/>
    <n v="36.79"/>
    <n v="37.31"/>
    <n v="44.21"/>
    <n v="38.159999999999997"/>
    <n v="35.19"/>
    <n v="35.92"/>
    <n v="43.39"/>
    <n v="54.88"/>
    <n v="56.63"/>
    <s v="Fast"/>
    <s v="Yes"/>
    <n v="1"/>
  </r>
  <r>
    <s v="AID0070"/>
    <x v="1"/>
    <n v="20"/>
    <x v="0"/>
    <x v="0"/>
    <s v="Basic"/>
    <n v="41.34"/>
    <n v="57.26"/>
    <n v="39.799999999999997"/>
    <n v="51.59"/>
    <n v="40.31"/>
    <n v="69.02"/>
    <n v="65.02"/>
    <n v="62.66"/>
    <n v="51.6"/>
    <n v="92.4"/>
    <s v="Slow"/>
    <s v="Yes"/>
    <n v="1"/>
  </r>
  <r>
    <s v="AID0071"/>
    <x v="1"/>
    <n v="27"/>
    <x v="0"/>
    <x v="2"/>
    <s v="Advanced"/>
    <n v="75.599999999999994"/>
    <n v="74.63"/>
    <n v="77.45"/>
    <n v="63.66"/>
    <n v="59.4"/>
    <n v="59.54"/>
    <n v="45.87"/>
    <n v="47.38"/>
    <n v="74.17"/>
    <n v="63.33"/>
    <s v="Slow"/>
    <s v="Yes"/>
    <n v="1"/>
  </r>
  <r>
    <s v="AID0072"/>
    <x v="1"/>
    <n v="34"/>
    <x v="1"/>
    <x v="2"/>
    <s v="Basic"/>
    <n v="36.28"/>
    <n v="49.67"/>
    <n v="34.93"/>
    <n v="47.57"/>
    <n v="44.17"/>
    <n v="58.7"/>
    <n v="47.58"/>
    <n v="70.47"/>
    <n v="60.39"/>
    <n v="47.15"/>
    <s v="Average"/>
    <s v="Yes"/>
    <n v="1"/>
  </r>
  <r>
    <s v="AID0073"/>
    <x v="0"/>
    <n v="27"/>
    <x v="0"/>
    <x v="0"/>
    <s v="Basic"/>
    <n v="63.1"/>
    <n v="55.74"/>
    <n v="49.69"/>
    <n v="61.47"/>
    <n v="36.04"/>
    <n v="57.93"/>
    <n v="61.55"/>
    <n v="57.8"/>
    <n v="47.85"/>
    <n v="44.83"/>
    <s v="Average"/>
    <s v="Yes"/>
    <n v="1"/>
  </r>
  <r>
    <s v="AID0074"/>
    <x v="1"/>
    <n v="27"/>
    <x v="0"/>
    <x v="1"/>
    <s v="Basic"/>
    <n v="44.08"/>
    <n v="38.700000000000003"/>
    <n v="67.63"/>
    <n v="53.9"/>
    <n v="50.26"/>
    <n v="53.01"/>
    <n v="62.51"/>
    <n v="37.659999999999997"/>
    <n v="59.65"/>
    <n v="49.39"/>
    <s v="Fast"/>
    <s v="Yes"/>
    <n v="1"/>
  </r>
  <r>
    <s v="AID0075"/>
    <x v="0"/>
    <n v="47"/>
    <x v="1"/>
    <x v="2"/>
    <s v="None"/>
    <n v="26.93"/>
    <n v="56.49"/>
    <n v="46.17"/>
    <n v="41.32"/>
    <n v="35.299999999999997"/>
    <n v="61.72"/>
    <n v="41.59"/>
    <n v="36.9"/>
    <n v="36.78"/>
    <n v="54.99"/>
    <s v="Average"/>
    <s v="No"/>
    <n v="0"/>
  </r>
  <r>
    <s v="AID0076"/>
    <x v="1"/>
    <n v="32"/>
    <x v="1"/>
    <x v="0"/>
    <s v="Advanced"/>
    <n v="64.03"/>
    <n v="65.81"/>
    <n v="59.02"/>
    <n v="57.32"/>
    <n v="56.9"/>
    <n v="68.37"/>
    <n v="71.66"/>
    <n v="68.790000000000006"/>
    <n v="74.790000000000006"/>
    <n v="69.31"/>
    <s v="Slow"/>
    <s v="Yes"/>
    <n v="1"/>
  </r>
  <r>
    <s v="AID0077"/>
    <x v="1"/>
    <n v="29"/>
    <x v="0"/>
    <x v="1"/>
    <s v="Advanced"/>
    <n v="70.48"/>
    <n v="67.47"/>
    <n v="50.94"/>
    <n v="84.48"/>
    <n v="40.14"/>
    <n v="57.32"/>
    <n v="62.93"/>
    <n v="69.19"/>
    <n v="53.14"/>
    <n v="82.09"/>
    <s v="Average"/>
    <s v="Yes"/>
    <n v="1"/>
  </r>
  <r>
    <s v="AID0078"/>
    <x v="1"/>
    <n v="26"/>
    <x v="0"/>
    <x v="2"/>
    <s v="Basic"/>
    <n v="45.28"/>
    <n v="31.97"/>
    <n v="45.29"/>
    <n v="56.77"/>
    <n v="69.790000000000006"/>
    <n v="48.23"/>
    <n v="57.44"/>
    <n v="48.32"/>
    <n v="42.12"/>
    <n v="99.18"/>
    <s v="Fast"/>
    <s v="Yes"/>
    <n v="1"/>
  </r>
  <r>
    <s v="AID0079"/>
    <x v="0"/>
    <n v="24"/>
    <x v="0"/>
    <x v="1"/>
    <s v="Advanced"/>
    <n v="67.2"/>
    <n v="70.5"/>
    <n v="31.15"/>
    <n v="42.5"/>
    <n v="48.88"/>
    <n v="65.930000000000007"/>
    <n v="55.13"/>
    <n v="58.84"/>
    <n v="49.07"/>
    <n v="66.489999999999995"/>
    <s v="Average"/>
    <s v="Yes"/>
    <n v="1"/>
  </r>
  <r>
    <s v="AID0080"/>
    <x v="1"/>
    <n v="20"/>
    <x v="0"/>
    <x v="0"/>
    <s v="Advanced"/>
    <n v="64.3"/>
    <n v="51.36"/>
    <n v="49.71"/>
    <n v="70.27"/>
    <n v="50.56"/>
    <n v="54.09"/>
    <n v="59.57"/>
    <n v="62.64"/>
    <n v="82.43"/>
    <n v="71.09"/>
    <s v="Average"/>
    <s v="Yes"/>
    <n v="1"/>
  </r>
  <r>
    <s v="AID0081"/>
    <x v="0"/>
    <n v="24"/>
    <x v="0"/>
    <x v="2"/>
    <s v="Advanced"/>
    <n v="66.67"/>
    <n v="54.47"/>
    <n v="73.08"/>
    <n v="62.16"/>
    <n v="56.86"/>
    <n v="65.56"/>
    <n v="52.96"/>
    <n v="59.78"/>
    <n v="53.99"/>
    <n v="71.31"/>
    <s v="Fast"/>
    <s v="Yes"/>
    <n v="1"/>
  </r>
  <r>
    <s v="AID0082"/>
    <x v="1"/>
    <n v="32"/>
    <x v="1"/>
    <x v="1"/>
    <s v="Advanced"/>
    <n v="77.63"/>
    <n v="48.06"/>
    <n v="47.49"/>
    <n v="54.87"/>
    <n v="87.81"/>
    <n v="73.989999999999995"/>
    <n v="66.87"/>
    <n v="47.29"/>
    <n v="52.95"/>
    <n v="72.37"/>
    <s v="Fast"/>
    <s v="Yes"/>
    <n v="1"/>
  </r>
  <r>
    <s v="AID0083"/>
    <x v="0"/>
    <n v="18"/>
    <x v="2"/>
    <x v="2"/>
    <s v="Basic"/>
    <n v="40"/>
    <n v="31.79"/>
    <n v="38.18"/>
    <n v="40.78"/>
    <n v="32.369999999999997"/>
    <n v="30.45"/>
    <n v="24.7"/>
    <n v="46.56"/>
    <n v="39.32"/>
    <n v="71.06"/>
    <s v="Fast"/>
    <s v="No"/>
    <n v="0"/>
  </r>
  <r>
    <s v="AID0084"/>
    <x v="1"/>
    <n v="18"/>
    <x v="2"/>
    <x v="1"/>
    <s v="Basic"/>
    <n v="34.57"/>
    <n v="41.63"/>
    <n v="7.63"/>
    <n v="29.69"/>
    <n v="40.85"/>
    <n v="46.52"/>
    <n v="32.700000000000003"/>
    <n v="48.91"/>
    <n v="45.14"/>
    <n v="40.53"/>
    <s v="Fast"/>
    <s v="No"/>
    <n v="0"/>
  </r>
  <r>
    <s v="AID0085"/>
    <x v="0"/>
    <n v="18"/>
    <x v="2"/>
    <x v="0"/>
    <s v="Basic"/>
    <n v="27.95"/>
    <n v="39.82"/>
    <n v="37.49"/>
    <n v="48.59"/>
    <n v="40.340000000000003"/>
    <n v="34.700000000000003"/>
    <n v="22.15"/>
    <n v="27.55"/>
    <n v="51.79"/>
    <n v="40.1"/>
    <s v="Slow"/>
    <s v="No"/>
    <n v="0"/>
  </r>
  <r>
    <s v="AID0086"/>
    <x v="0"/>
    <n v="17"/>
    <x v="2"/>
    <x v="0"/>
    <s v="Advanced"/>
    <n v="46.46"/>
    <n v="40.14"/>
    <n v="52.42"/>
    <n v="42.72"/>
    <n v="39.47"/>
    <n v="37.799999999999997"/>
    <n v="49.39"/>
    <n v="57.45"/>
    <n v="36.53"/>
    <n v="45.86"/>
    <s v="Average"/>
    <s v="Yes"/>
    <n v="1"/>
  </r>
  <r>
    <s v="AID0087"/>
    <x v="1"/>
    <n v="50"/>
    <x v="1"/>
    <x v="2"/>
    <s v="None"/>
    <n v="29.25"/>
    <n v="57.26"/>
    <n v="22.93"/>
    <n v="30.18"/>
    <n v="39.03"/>
    <n v="26.66"/>
    <n v="13.36"/>
    <n v="43.23"/>
    <n v="34.799999999999997"/>
    <n v="46.09"/>
    <s v="Average"/>
    <s v="No"/>
    <n v="0"/>
  </r>
  <r>
    <s v="AID0088"/>
    <x v="0"/>
    <n v="30"/>
    <x v="1"/>
    <x v="1"/>
    <s v="Advanced"/>
    <n v="69.44"/>
    <n v="48.42"/>
    <n v="59.94"/>
    <n v="62.83"/>
    <n v="75.3"/>
    <n v="54.98"/>
    <n v="81.62"/>
    <n v="77.87"/>
    <n v="56.68"/>
    <n v="82.29"/>
    <s v="Average"/>
    <s v="Yes"/>
    <n v="1"/>
  </r>
  <r>
    <s v="AID0089"/>
    <x v="1"/>
    <n v="27"/>
    <x v="0"/>
    <x v="2"/>
    <s v="Advanced"/>
    <n v="64.37"/>
    <n v="58.01"/>
    <n v="49.93"/>
    <n v="61.58"/>
    <n v="68.13"/>
    <n v="63.99"/>
    <n v="66.62"/>
    <n v="48.95"/>
    <n v="60.83"/>
    <n v="52.29"/>
    <s v="Fast"/>
    <s v="Yes"/>
    <n v="1"/>
  </r>
  <r>
    <s v="AID0090"/>
    <x v="1"/>
    <n v="17"/>
    <x v="2"/>
    <x v="2"/>
    <s v="None"/>
    <n v="50.96"/>
    <n v="17.86"/>
    <n v="29.73"/>
    <n v="33.869999999999997"/>
    <n v="18.79"/>
    <n v="28.71"/>
    <n v="7.16"/>
    <n v="64.680000000000007"/>
    <n v="0"/>
    <n v="93.68"/>
    <s v="Fast"/>
    <s v="No"/>
    <n v="0"/>
  </r>
  <r>
    <s v="AID0091"/>
    <x v="1"/>
    <n v="25"/>
    <x v="0"/>
    <x v="1"/>
    <s v="Advanced"/>
    <n v="59.3"/>
    <n v="41.64"/>
    <n v="68.06"/>
    <n v="54.74"/>
    <n v="68.599999999999994"/>
    <n v="53.65"/>
    <n v="58.35"/>
    <n v="89.44"/>
    <n v="65.680000000000007"/>
    <n v="95.72"/>
    <s v="Fast"/>
    <s v="Yes"/>
    <n v="1"/>
  </r>
  <r>
    <s v="AID0092"/>
    <x v="1"/>
    <n v="21"/>
    <x v="0"/>
    <x v="1"/>
    <s v="None"/>
    <n v="39.659999999999997"/>
    <n v="36.229999999999997"/>
    <n v="37.26"/>
    <n v="44.88"/>
    <n v="39.57"/>
    <n v="55.16"/>
    <n v="53.7"/>
    <n v="24.9"/>
    <n v="24.75"/>
    <n v="98.55"/>
    <s v="Slow"/>
    <s v="No"/>
    <n v="0"/>
  </r>
  <r>
    <s v="AID0093"/>
    <x v="1"/>
    <n v="18"/>
    <x v="2"/>
    <x v="1"/>
    <s v="Basic"/>
    <n v="26.8"/>
    <n v="44.45"/>
    <n v="30.9"/>
    <n v="36.17"/>
    <n v="52.82"/>
    <n v="49.98"/>
    <n v="45.81"/>
    <n v="34.6"/>
    <n v="34.840000000000003"/>
    <n v="96.34"/>
    <s v="Fast"/>
    <s v="No"/>
    <n v="0"/>
  </r>
  <r>
    <s v="AID0094"/>
    <x v="1"/>
    <n v="20"/>
    <x v="0"/>
    <x v="0"/>
    <s v="Advanced"/>
    <n v="57.78"/>
    <n v="60.05"/>
    <n v="60.8"/>
    <n v="53.06"/>
    <n v="62.33"/>
    <n v="55.33"/>
    <n v="48.36"/>
    <n v="59.79"/>
    <n v="74.459999999999994"/>
    <n v="56.31"/>
    <s v="Fast"/>
    <s v="Yes"/>
    <n v="1"/>
  </r>
  <r>
    <s v="AID0095"/>
    <x v="1"/>
    <n v="24"/>
    <x v="0"/>
    <x v="2"/>
    <s v="None"/>
    <n v="36.909999999999997"/>
    <n v="67.19"/>
    <n v="50.71"/>
    <n v="20.6"/>
    <n v="41.17"/>
    <n v="58.06"/>
    <n v="53.33"/>
    <n v="37.130000000000003"/>
    <n v="46.3"/>
    <n v="70.59"/>
    <s v="Slow"/>
    <s v="No"/>
    <n v="0"/>
  </r>
  <r>
    <s v="AID0096"/>
    <x v="1"/>
    <n v="29"/>
    <x v="0"/>
    <x v="2"/>
    <s v="Advanced"/>
    <n v="71.37"/>
    <n v="79.78"/>
    <n v="59.88"/>
    <n v="50.84"/>
    <n v="64.62"/>
    <n v="56.44"/>
    <n v="69.17"/>
    <n v="59.6"/>
    <n v="67.33"/>
    <n v="50.53"/>
    <s v="Fast"/>
    <s v="Yes"/>
    <n v="1"/>
  </r>
  <r>
    <s v="AID0097"/>
    <x v="1"/>
    <n v="20"/>
    <x v="0"/>
    <x v="0"/>
    <s v="Advanced"/>
    <n v="67.569999999999993"/>
    <n v="56.12"/>
    <n v="62.27"/>
    <n v="67.7"/>
    <n v="44.53"/>
    <n v="64.97"/>
    <n v="76.53"/>
    <n v="70.489999999999995"/>
    <n v="57.4"/>
    <n v="88.37"/>
    <s v="Average"/>
    <s v="Yes"/>
    <n v="1"/>
  </r>
  <r>
    <s v="AID0098"/>
    <x v="1"/>
    <n v="18"/>
    <x v="2"/>
    <x v="1"/>
    <s v="Basic"/>
    <n v="53.4"/>
    <n v="48.31"/>
    <n v="21.38"/>
    <n v="47.75"/>
    <n v="35.5"/>
    <n v="50.47"/>
    <n v="39.46"/>
    <n v="21.91"/>
    <n v="42.65"/>
    <n v="93.31"/>
    <s v="Slow"/>
    <s v="No"/>
    <n v="0"/>
  </r>
  <r>
    <s v="AID0099"/>
    <x v="1"/>
    <n v="29"/>
    <x v="0"/>
    <x v="0"/>
    <s v="None"/>
    <n v="29.39"/>
    <n v="29.56"/>
    <n v="36.340000000000003"/>
    <n v="60.7"/>
    <n v="31.72"/>
    <n v="51.93"/>
    <n v="44.64"/>
    <n v="48.39"/>
    <n v="57.88"/>
    <n v="91.08"/>
    <s v="Average"/>
    <s v="No"/>
    <n v="0"/>
  </r>
  <r>
    <s v="AID0100"/>
    <x v="0"/>
    <n v="28"/>
    <x v="0"/>
    <x v="0"/>
    <s v="None"/>
    <n v="31.74"/>
    <n v="33.24"/>
    <n v="36"/>
    <n v="47.22"/>
    <n v="54.36"/>
    <n v="41.14"/>
    <n v="38.14"/>
    <n v="30.15"/>
    <n v="56"/>
    <n v="66"/>
    <s v="Average"/>
    <s v="No"/>
    <n v="0"/>
  </r>
  <r>
    <s v="AID0101"/>
    <x v="0"/>
    <n v="21"/>
    <x v="0"/>
    <x v="0"/>
    <s v="Basic"/>
    <n v="38.19"/>
    <n v="37.85"/>
    <n v="50.26"/>
    <n v="50.13"/>
    <n v="38.86"/>
    <n v="30.45"/>
    <n v="26.76"/>
    <n v="55.47"/>
    <n v="47.37"/>
    <n v="85.52"/>
    <s v="Slow"/>
    <s v="Yes"/>
    <n v="1"/>
  </r>
  <r>
    <s v="AID0102"/>
    <x v="1"/>
    <n v="33"/>
    <x v="1"/>
    <x v="2"/>
    <s v="Advanced"/>
    <n v="41.49"/>
    <n v="62.32"/>
    <n v="82.85"/>
    <n v="70.98"/>
    <n v="72.709999999999994"/>
    <n v="63.61"/>
    <n v="52.27"/>
    <n v="62.52"/>
    <n v="65.64"/>
    <n v="45.85"/>
    <s v="Average"/>
    <s v="Yes"/>
    <n v="1"/>
  </r>
  <r>
    <s v="AID0103"/>
    <x v="1"/>
    <n v="27"/>
    <x v="0"/>
    <x v="0"/>
    <s v="Basic"/>
    <n v="47.77"/>
    <n v="52.05"/>
    <n v="51.28"/>
    <n v="47.98"/>
    <n v="35.1"/>
    <n v="55.32"/>
    <n v="72.8"/>
    <n v="52.44"/>
    <n v="50.51"/>
    <n v="42.41"/>
    <s v="Fast"/>
    <s v="Yes"/>
    <n v="1"/>
  </r>
  <r>
    <s v="AID0104"/>
    <x v="1"/>
    <n v="16"/>
    <x v="2"/>
    <x v="2"/>
    <s v="None"/>
    <n v="32.74"/>
    <n v="38.69"/>
    <n v="36.200000000000003"/>
    <n v="35.5"/>
    <n v="29.15"/>
    <n v="34.1"/>
    <n v="41.32"/>
    <n v="14.39"/>
    <n v="23.82"/>
    <n v="85.19"/>
    <s v="Average"/>
    <s v="No"/>
    <n v="0"/>
  </r>
  <r>
    <s v="AID0105"/>
    <x v="1"/>
    <n v="19"/>
    <x v="2"/>
    <x v="2"/>
    <s v="Basic"/>
    <n v="47.25"/>
    <n v="31.48"/>
    <n v="29.15"/>
    <n v="31.26"/>
    <n v="21.6"/>
    <n v="41.82"/>
    <n v="32.56"/>
    <n v="43.88"/>
    <n v="39.42"/>
    <n v="65.52"/>
    <s v="Fast"/>
    <s v="No"/>
    <n v="0"/>
  </r>
  <r>
    <s v="AID0106"/>
    <x v="1"/>
    <n v="20"/>
    <x v="0"/>
    <x v="2"/>
    <s v="Basic"/>
    <n v="49.24"/>
    <n v="50.49"/>
    <n v="57.57"/>
    <n v="61.07"/>
    <n v="53.2"/>
    <n v="59.96"/>
    <n v="61.95"/>
    <n v="59.87"/>
    <n v="47.66"/>
    <n v="99.73"/>
    <s v="Average"/>
    <s v="Yes"/>
    <n v="1"/>
  </r>
  <r>
    <s v="AID0107"/>
    <x v="1"/>
    <n v="16"/>
    <x v="2"/>
    <x v="1"/>
    <s v="Advanced"/>
    <n v="46.32"/>
    <n v="77.459999999999994"/>
    <n v="78.11"/>
    <n v="48.14"/>
    <n v="47.36"/>
    <n v="50.54"/>
    <n v="46.61"/>
    <n v="36.770000000000003"/>
    <n v="46.32"/>
    <n v="45.84"/>
    <s v="Slow"/>
    <s v="Yes"/>
    <n v="1"/>
  </r>
  <r>
    <s v="AID0108"/>
    <x v="1"/>
    <n v="27"/>
    <x v="0"/>
    <x v="2"/>
    <s v="None"/>
    <n v="40.9"/>
    <n v="12.95"/>
    <n v="14.75"/>
    <n v="7.93"/>
    <n v="57.06"/>
    <n v="20.190000000000001"/>
    <n v="35.18"/>
    <n v="34.89"/>
    <n v="31.23"/>
    <n v="91.34"/>
    <s v="Average"/>
    <s v="No"/>
    <n v="0"/>
  </r>
  <r>
    <s v="AID0109"/>
    <x v="1"/>
    <n v="43"/>
    <x v="1"/>
    <x v="2"/>
    <s v="Advanced"/>
    <n v="63.19"/>
    <n v="27.88"/>
    <n v="64.47"/>
    <n v="62.16"/>
    <n v="54.69"/>
    <n v="46.92"/>
    <n v="66.209999999999994"/>
    <n v="62.09"/>
    <n v="67.06"/>
    <n v="68.8"/>
    <s v="Average"/>
    <s v="Yes"/>
    <n v="1"/>
  </r>
  <r>
    <s v="AID0110"/>
    <x v="0"/>
    <n v="25"/>
    <x v="0"/>
    <x v="1"/>
    <s v="Basic"/>
    <n v="53.56"/>
    <n v="56.34"/>
    <n v="57.72"/>
    <n v="61.4"/>
    <n v="53.13"/>
    <n v="51.76"/>
    <n v="46.16"/>
    <n v="64.84"/>
    <n v="40.44"/>
    <n v="89.63"/>
    <s v="Average"/>
    <s v="No"/>
    <n v="0"/>
  </r>
  <r>
    <s v="AID0111"/>
    <x v="1"/>
    <n v="22"/>
    <x v="0"/>
    <x v="2"/>
    <s v="Advanced"/>
    <n v="57.82"/>
    <n v="67.22"/>
    <n v="55.68"/>
    <n v="65.23"/>
    <n v="55.69"/>
    <n v="73.989999999999995"/>
    <n v="54.44"/>
    <n v="62.82"/>
    <n v="46.85"/>
    <n v="89.03"/>
    <s v="Slow"/>
    <s v="Yes"/>
    <n v="1"/>
  </r>
  <r>
    <s v="AID0112"/>
    <x v="0"/>
    <n v="24"/>
    <x v="0"/>
    <x v="0"/>
    <s v="Basic"/>
    <n v="63.21"/>
    <n v="50.7"/>
    <n v="49.81"/>
    <n v="56.72"/>
    <n v="35.799999999999997"/>
    <n v="49.98"/>
    <n v="55.77"/>
    <n v="43.51"/>
    <n v="57.44"/>
    <n v="94.96"/>
    <s v="Average"/>
    <s v="Yes"/>
    <n v="1"/>
  </r>
  <r>
    <s v="AID0113"/>
    <x v="1"/>
    <n v="27"/>
    <x v="0"/>
    <x v="0"/>
    <s v="Basic"/>
    <n v="37.89"/>
    <n v="69.28"/>
    <n v="32.549999999999997"/>
    <n v="61.42"/>
    <n v="42.69"/>
    <n v="67.3"/>
    <n v="55.03"/>
    <n v="58.93"/>
    <n v="57.91"/>
    <n v="57.87"/>
    <s v="Average"/>
    <s v="Yes"/>
    <n v="1"/>
  </r>
  <r>
    <s v="AID0114"/>
    <x v="1"/>
    <n v="22"/>
    <x v="0"/>
    <x v="2"/>
    <s v="Advanced"/>
    <n v="44.47"/>
    <n v="71.540000000000006"/>
    <n v="64.760000000000005"/>
    <n v="50.46"/>
    <n v="40.74"/>
    <n v="73.709999999999994"/>
    <n v="64.7"/>
    <n v="89"/>
    <n v="70.73"/>
    <n v="96.99"/>
    <s v="Fast"/>
    <s v="Yes"/>
    <n v="1"/>
  </r>
  <r>
    <s v="AID0115"/>
    <x v="0"/>
    <n v="45"/>
    <x v="1"/>
    <x v="1"/>
    <s v="None"/>
    <n v="35.71"/>
    <n v="43.01"/>
    <n v="51.74"/>
    <n v="51.72"/>
    <n v="33.85"/>
    <n v="47.07"/>
    <n v="56.81"/>
    <n v="67.73"/>
    <n v="49.91"/>
    <n v="49.1"/>
    <s v="Slow"/>
    <s v="No"/>
    <n v="0"/>
  </r>
  <r>
    <s v="AID0116"/>
    <x v="1"/>
    <n v="24"/>
    <x v="0"/>
    <x v="0"/>
    <s v="Advanced"/>
    <n v="63.82"/>
    <n v="63.15"/>
    <n v="62.01"/>
    <n v="64.5"/>
    <n v="43.57"/>
    <n v="45.16"/>
    <n v="63.28"/>
    <n v="61.2"/>
    <n v="33.47"/>
    <n v="44.92"/>
    <s v="Average"/>
    <s v="Yes"/>
    <n v="1"/>
  </r>
  <r>
    <s v="AID0117"/>
    <x v="0"/>
    <n v="33"/>
    <x v="1"/>
    <x v="1"/>
    <s v="Basic"/>
    <n v="61.51"/>
    <n v="71.400000000000006"/>
    <n v="50.69"/>
    <n v="74.83"/>
    <n v="57.75"/>
    <n v="44.51"/>
    <n v="41.79"/>
    <n v="50.81"/>
    <n v="58.07"/>
    <n v="65.900000000000006"/>
    <s v="Slow"/>
    <s v="Yes"/>
    <n v="1"/>
  </r>
  <r>
    <s v="AID0118"/>
    <x v="1"/>
    <n v="36"/>
    <x v="1"/>
    <x v="1"/>
    <s v="None"/>
    <n v="46.22"/>
    <n v="43"/>
    <n v="46.42"/>
    <n v="45.21"/>
    <n v="60.67"/>
    <n v="27.85"/>
    <n v="42.68"/>
    <n v="52.17"/>
    <n v="53.34"/>
    <n v="89.7"/>
    <s v="Average"/>
    <s v="No"/>
    <n v="0"/>
  </r>
  <r>
    <s v="AID0119"/>
    <x v="1"/>
    <n v="16"/>
    <x v="2"/>
    <x v="0"/>
    <s v="Basic"/>
    <n v="21.22"/>
    <n v="11.8"/>
    <n v="48.88"/>
    <n v="41.32"/>
    <n v="28.93"/>
    <n v="33.46"/>
    <n v="38.020000000000003"/>
    <n v="47.65"/>
    <n v="51.23"/>
    <n v="68.41"/>
    <s v="Slow"/>
    <s v="No"/>
    <n v="0"/>
  </r>
  <r>
    <s v="AID0120"/>
    <x v="0"/>
    <n v="17"/>
    <x v="2"/>
    <x v="1"/>
    <s v="Advanced"/>
    <n v="66.31"/>
    <n v="61.16"/>
    <n v="55.07"/>
    <n v="59.8"/>
    <n v="40.9"/>
    <n v="28.79"/>
    <n v="50.66"/>
    <n v="60.73"/>
    <n v="42.1"/>
    <n v="89.76"/>
    <s v="Fast"/>
    <s v="Yes"/>
    <n v="1"/>
  </r>
  <r>
    <s v="AID0121"/>
    <x v="1"/>
    <n v="17"/>
    <x v="2"/>
    <x v="0"/>
    <s v="None"/>
    <n v="44.72"/>
    <n v="11.2"/>
    <n v="66.760000000000005"/>
    <n v="18.73"/>
    <n v="16.03"/>
    <n v="0"/>
    <n v="29.72"/>
    <n v="42.43"/>
    <n v="33.200000000000003"/>
    <n v="83.78"/>
    <s v="Fast"/>
    <s v="No"/>
    <n v="0"/>
  </r>
  <r>
    <s v="AID0122"/>
    <x v="0"/>
    <n v="17"/>
    <x v="2"/>
    <x v="1"/>
    <s v="Basic"/>
    <n v="41.72"/>
    <n v="35.31"/>
    <n v="39.5"/>
    <n v="18.690000000000001"/>
    <n v="34.5"/>
    <n v="29.82"/>
    <n v="38.43"/>
    <n v="42.53"/>
    <n v="47.63"/>
    <n v="52.57"/>
    <s v="Average"/>
    <s v="No"/>
    <n v="0"/>
  </r>
  <r>
    <s v="AID0123"/>
    <x v="1"/>
    <n v="16"/>
    <x v="2"/>
    <x v="0"/>
    <s v="Basic"/>
    <n v="40.200000000000003"/>
    <n v="29.26"/>
    <n v="37.549999999999997"/>
    <n v="27.88"/>
    <n v="33.19"/>
    <n v="39.380000000000003"/>
    <n v="49.37"/>
    <n v="48.94"/>
    <n v="57.55"/>
    <n v="96.93"/>
    <s v="Slow"/>
    <s v="No"/>
    <n v="0"/>
  </r>
  <r>
    <s v="AID0124"/>
    <x v="0"/>
    <n v="26"/>
    <x v="0"/>
    <x v="2"/>
    <s v="Basic"/>
    <n v="46.43"/>
    <n v="55.89"/>
    <n v="47.25"/>
    <n v="41.94"/>
    <n v="41.1"/>
    <n v="55.78"/>
    <n v="46.05"/>
    <n v="34.82"/>
    <n v="47.06"/>
    <n v="43.65"/>
    <s v="Average"/>
    <s v="Yes"/>
    <n v="1"/>
  </r>
  <r>
    <s v="AID0125"/>
    <x v="0"/>
    <n v="17"/>
    <x v="2"/>
    <x v="0"/>
    <s v="None"/>
    <n v="36.9"/>
    <n v="17.239999999999998"/>
    <n v="26.41"/>
    <n v="19.97"/>
    <n v="29.02"/>
    <n v="19.32"/>
    <n v="36.299999999999997"/>
    <n v="13.37"/>
    <n v="22.2"/>
    <n v="93.9"/>
    <s v="Fast"/>
    <s v="No"/>
    <n v="0"/>
  </r>
  <r>
    <s v="AID0126"/>
    <x v="1"/>
    <n v="29"/>
    <x v="0"/>
    <x v="0"/>
    <s v="Advanced"/>
    <n v="66.14"/>
    <n v="55.14"/>
    <n v="62.22"/>
    <n v="60.43"/>
    <n v="56.74"/>
    <n v="43.47"/>
    <n v="63.45"/>
    <n v="74.48"/>
    <n v="74.97"/>
    <n v="58.27"/>
    <s v="Slow"/>
    <s v="Yes"/>
    <n v="1"/>
  </r>
  <r>
    <s v="AID0127"/>
    <x v="1"/>
    <n v="43"/>
    <x v="1"/>
    <x v="0"/>
    <s v="Advanced"/>
    <n v="58.59"/>
    <n v="62.82"/>
    <n v="59.45"/>
    <n v="74.040000000000006"/>
    <n v="88.87"/>
    <n v="42.47"/>
    <n v="58.77"/>
    <n v="68.319999999999993"/>
    <n v="73.34"/>
    <n v="70.010000000000005"/>
    <s v="Average"/>
    <s v="Yes"/>
    <n v="1"/>
  </r>
  <r>
    <s v="AID0128"/>
    <x v="0"/>
    <n v="16"/>
    <x v="2"/>
    <x v="0"/>
    <s v="Advanced"/>
    <n v="68.39"/>
    <n v="44.33"/>
    <n v="27.5"/>
    <n v="40.380000000000003"/>
    <n v="38.520000000000003"/>
    <n v="40.53"/>
    <n v="55.16"/>
    <n v="34.26"/>
    <n v="51.86"/>
    <n v="65.34"/>
    <s v="Fast"/>
    <s v="Yes"/>
    <n v="1"/>
  </r>
  <r>
    <s v="AID0129"/>
    <x v="1"/>
    <n v="43"/>
    <x v="1"/>
    <x v="1"/>
    <s v="Advanced"/>
    <n v="61.55"/>
    <n v="74.13"/>
    <n v="57.85"/>
    <n v="46.44"/>
    <n v="60.77"/>
    <n v="55.88"/>
    <n v="69.319999999999993"/>
    <n v="58.08"/>
    <n v="88.36"/>
    <n v="50.31"/>
    <s v="Fast"/>
    <s v="Yes"/>
    <n v="1"/>
  </r>
  <r>
    <s v="AID0130"/>
    <x v="1"/>
    <n v="28"/>
    <x v="0"/>
    <x v="2"/>
    <s v="None"/>
    <n v="21.57"/>
    <n v="45.86"/>
    <n v="26.94"/>
    <n v="35.659999999999997"/>
    <n v="32.67"/>
    <n v="50.5"/>
    <n v="37.46"/>
    <n v="21.46"/>
    <n v="49.89"/>
    <n v="61.49"/>
    <s v="Fast"/>
    <s v="No"/>
    <n v="0"/>
  </r>
  <r>
    <s v="AID0131"/>
    <x v="1"/>
    <n v="19"/>
    <x v="2"/>
    <x v="0"/>
    <s v="Advanced"/>
    <n v="33.97"/>
    <n v="61.33"/>
    <n v="65.900000000000006"/>
    <n v="54.92"/>
    <n v="53.12"/>
    <n v="60.03"/>
    <n v="53.55"/>
    <n v="25.89"/>
    <n v="31.28"/>
    <n v="51.58"/>
    <s v="Fast"/>
    <s v="Yes"/>
    <n v="1"/>
  </r>
  <r>
    <s v="AID0132"/>
    <x v="0"/>
    <n v="27"/>
    <x v="0"/>
    <x v="1"/>
    <s v="None"/>
    <n v="48.03"/>
    <n v="21.14"/>
    <n v="35.270000000000003"/>
    <n v="22.2"/>
    <n v="58.22"/>
    <n v="29.2"/>
    <n v="32.68"/>
    <n v="63.75"/>
    <n v="10.56"/>
    <n v="52.23"/>
    <s v="Fast"/>
    <s v="No"/>
    <n v="0"/>
  </r>
  <r>
    <s v="AID0133"/>
    <x v="0"/>
    <n v="20"/>
    <x v="0"/>
    <x v="2"/>
    <s v="None"/>
    <n v="45.62"/>
    <n v="26.23"/>
    <n v="31.97"/>
    <n v="31.32"/>
    <n v="33.18"/>
    <n v="28.9"/>
    <n v="38.409999999999997"/>
    <n v="21.39"/>
    <n v="53.09"/>
    <n v="51.22"/>
    <s v="Average"/>
    <s v="No"/>
    <n v="0"/>
  </r>
  <r>
    <s v="AID0134"/>
    <x v="0"/>
    <n v="38"/>
    <x v="1"/>
    <x v="2"/>
    <s v="Basic"/>
    <n v="48.76"/>
    <n v="53.7"/>
    <n v="62.46"/>
    <n v="66.09"/>
    <n v="67.37"/>
    <n v="54.31"/>
    <n v="52.56"/>
    <n v="49.86"/>
    <n v="68.66"/>
    <n v="69.34"/>
    <s v="Average"/>
    <s v="Yes"/>
    <n v="1"/>
  </r>
  <r>
    <s v="AID0135"/>
    <x v="0"/>
    <n v="45"/>
    <x v="1"/>
    <x v="2"/>
    <s v="Basic"/>
    <n v="53.46"/>
    <n v="55.47"/>
    <n v="56.66"/>
    <n v="40.200000000000003"/>
    <n v="58.81"/>
    <n v="49.27"/>
    <n v="48.57"/>
    <n v="43.37"/>
    <n v="51.53"/>
    <n v="87.88"/>
    <s v="Fast"/>
    <s v="Yes"/>
    <n v="1"/>
  </r>
  <r>
    <s v="AID0136"/>
    <x v="0"/>
    <n v="47"/>
    <x v="1"/>
    <x v="2"/>
    <s v="Advanced"/>
    <n v="83.34"/>
    <n v="56.86"/>
    <n v="50.06"/>
    <n v="59.49"/>
    <n v="75.45"/>
    <n v="72.34"/>
    <n v="73.02"/>
    <n v="65.84"/>
    <n v="64.39"/>
    <n v="74.14"/>
    <s v="Average"/>
    <s v="Yes"/>
    <n v="1"/>
  </r>
  <r>
    <s v="AID0137"/>
    <x v="0"/>
    <n v="25"/>
    <x v="0"/>
    <x v="0"/>
    <s v="Basic"/>
    <n v="40.840000000000003"/>
    <n v="55.33"/>
    <n v="41.68"/>
    <n v="49.05"/>
    <n v="58.32"/>
    <n v="54.39"/>
    <n v="51.6"/>
    <n v="43.09"/>
    <n v="47.66"/>
    <n v="93.59"/>
    <s v="Fast"/>
    <s v="Yes"/>
    <n v="1"/>
  </r>
  <r>
    <s v="AID0138"/>
    <x v="0"/>
    <n v="16"/>
    <x v="2"/>
    <x v="0"/>
    <s v="Basic"/>
    <n v="44.55"/>
    <n v="55.89"/>
    <n v="37.17"/>
    <n v="22.61"/>
    <n v="36.29"/>
    <n v="62.71"/>
    <n v="31.01"/>
    <n v="48.69"/>
    <n v="30.77"/>
    <n v="78.19"/>
    <s v="Slow"/>
    <s v="Yes"/>
    <n v="1"/>
  </r>
  <r>
    <s v="AID0139"/>
    <x v="0"/>
    <n v="38"/>
    <x v="1"/>
    <x v="1"/>
    <s v="None"/>
    <n v="47.15"/>
    <n v="22.97"/>
    <n v="28.63"/>
    <n v="41.64"/>
    <n v="41.08"/>
    <n v="43.97"/>
    <n v="27.09"/>
    <n v="38.61"/>
    <n v="40.07"/>
    <n v="81.36"/>
    <s v="Average"/>
    <s v="No"/>
    <n v="0"/>
  </r>
  <r>
    <s v="AID0140"/>
    <x v="0"/>
    <n v="48"/>
    <x v="1"/>
    <x v="1"/>
    <s v="Advanced"/>
    <n v="77.58"/>
    <n v="37.049999999999997"/>
    <n v="76.180000000000007"/>
    <n v="74.349999999999994"/>
    <n v="83.85"/>
    <n v="45.28"/>
    <n v="54.53"/>
    <n v="69.69"/>
    <n v="54.82"/>
    <n v="80.06"/>
    <s v="Average"/>
    <s v="Yes"/>
    <n v="1"/>
  </r>
  <r>
    <s v="AID0141"/>
    <x v="1"/>
    <n v="30"/>
    <x v="1"/>
    <x v="1"/>
    <s v="Basic"/>
    <n v="57.49"/>
    <n v="70.2"/>
    <n v="38.76"/>
    <n v="37.479999999999997"/>
    <n v="55.55"/>
    <n v="60.45"/>
    <n v="49.71"/>
    <n v="65.84"/>
    <n v="48.23"/>
    <n v="66.97"/>
    <s v="Average"/>
    <s v="Yes"/>
    <n v="1"/>
  </r>
  <r>
    <s v="AID0142"/>
    <x v="0"/>
    <n v="23"/>
    <x v="0"/>
    <x v="2"/>
    <s v="Basic"/>
    <n v="58.13"/>
    <n v="63.2"/>
    <n v="65.680000000000007"/>
    <n v="53.19"/>
    <n v="52.79"/>
    <n v="66.66"/>
    <n v="63.4"/>
    <n v="37.43"/>
    <n v="45.07"/>
    <n v="81.36"/>
    <s v="Average"/>
    <s v="Yes"/>
    <n v="1"/>
  </r>
  <r>
    <s v="AID0143"/>
    <x v="1"/>
    <n v="27"/>
    <x v="0"/>
    <x v="2"/>
    <s v="None"/>
    <n v="21"/>
    <n v="24.99"/>
    <n v="17.97"/>
    <n v="40.619999999999997"/>
    <n v="42.28"/>
    <n v="38.53"/>
    <n v="13.76"/>
    <n v="34.78"/>
    <n v="56.89"/>
    <n v="44.18"/>
    <s v="Fast"/>
    <s v="No"/>
    <n v="0"/>
  </r>
  <r>
    <s v="AID0144"/>
    <x v="1"/>
    <n v="40"/>
    <x v="1"/>
    <x v="0"/>
    <s v="Advanced"/>
    <n v="62.99"/>
    <n v="50.09"/>
    <n v="75.03"/>
    <n v="80.47"/>
    <n v="64.150000000000006"/>
    <n v="53.16"/>
    <n v="69.94"/>
    <n v="55.24"/>
    <n v="67.58"/>
    <n v="91.59"/>
    <s v="Slow"/>
    <s v="Yes"/>
    <n v="1"/>
  </r>
  <r>
    <s v="AID0145"/>
    <x v="1"/>
    <n v="20"/>
    <x v="0"/>
    <x v="2"/>
    <s v="Basic"/>
    <n v="53.67"/>
    <n v="31.25"/>
    <n v="52.26"/>
    <n v="51.8"/>
    <n v="53.14"/>
    <n v="52.73"/>
    <n v="62.64"/>
    <n v="79.849999999999994"/>
    <n v="41.49"/>
    <n v="86.67"/>
    <s v="Fast"/>
    <s v="Yes"/>
    <n v="1"/>
  </r>
  <r>
    <s v="AID0146"/>
    <x v="0"/>
    <n v="33"/>
    <x v="1"/>
    <x v="2"/>
    <s v="None"/>
    <n v="38.369999999999997"/>
    <n v="37.18"/>
    <n v="28.59"/>
    <n v="27.68"/>
    <n v="36.090000000000003"/>
    <n v="30.56"/>
    <n v="44.88"/>
    <n v="48.6"/>
    <n v="60.81"/>
    <n v="54.71"/>
    <s v="Average"/>
    <s v="No"/>
    <n v="0"/>
  </r>
  <r>
    <s v="AID0147"/>
    <x v="0"/>
    <n v="35"/>
    <x v="1"/>
    <x v="2"/>
    <s v="None"/>
    <n v="29.22"/>
    <n v="43.82"/>
    <n v="16.22"/>
    <n v="28.88"/>
    <n v="45.66"/>
    <n v="29.93"/>
    <n v="46.03"/>
    <n v="30.26"/>
    <n v="48.86"/>
    <n v="86.08"/>
    <s v="Average"/>
    <s v="No"/>
    <n v="0"/>
  </r>
  <r>
    <s v="AID0148"/>
    <x v="0"/>
    <n v="21"/>
    <x v="0"/>
    <x v="1"/>
    <s v="Basic"/>
    <n v="70.88"/>
    <n v="74.260000000000005"/>
    <n v="43.47"/>
    <n v="47.17"/>
    <n v="65.86"/>
    <n v="45.66"/>
    <n v="39.94"/>
    <n v="60.21"/>
    <n v="36.22"/>
    <n v="40.76"/>
    <s v="Average"/>
    <s v="Yes"/>
    <n v="1"/>
  </r>
  <r>
    <s v="AID0149"/>
    <x v="0"/>
    <n v="48"/>
    <x v="1"/>
    <x v="1"/>
    <s v="Basic"/>
    <n v="65.64"/>
    <n v="54.23"/>
    <n v="31.57"/>
    <n v="70.98"/>
    <n v="49.84"/>
    <n v="33.39"/>
    <n v="40.799999999999997"/>
    <n v="57.66"/>
    <n v="60.58"/>
    <n v="53.03"/>
    <s v="Average"/>
    <s v="Yes"/>
    <n v="1"/>
  </r>
  <r>
    <s v="AID0150"/>
    <x v="1"/>
    <n v="39"/>
    <x v="1"/>
    <x v="0"/>
    <s v="None"/>
    <n v="47.53"/>
    <n v="31.61"/>
    <n v="24.88"/>
    <n v="44.65"/>
    <n v="24.55"/>
    <n v="23.86"/>
    <n v="51.2"/>
    <n v="19.18"/>
    <n v="35.28"/>
    <n v="43.91"/>
    <s v="Fast"/>
    <s v="No"/>
    <n v="0"/>
  </r>
  <r>
    <s v="AID0151"/>
    <x v="0"/>
    <n v="17"/>
    <x v="2"/>
    <x v="2"/>
    <s v="Advanced"/>
    <n v="57.17"/>
    <n v="29.39"/>
    <n v="66.540000000000006"/>
    <n v="43.05"/>
    <n v="60.41"/>
    <n v="50.62"/>
    <n v="59.79"/>
    <n v="41.49"/>
    <n v="50.58"/>
    <n v="86.81"/>
    <s v="Fast"/>
    <s v="Yes"/>
    <n v="1"/>
  </r>
  <r>
    <s v="AID0152"/>
    <x v="0"/>
    <n v="34"/>
    <x v="1"/>
    <x v="2"/>
    <s v="None"/>
    <n v="48.74"/>
    <n v="30.38"/>
    <n v="43.22"/>
    <n v="44.06"/>
    <n v="41.34"/>
    <n v="17.57"/>
    <n v="37.74"/>
    <n v="44.25"/>
    <n v="40.96"/>
    <n v="85.35"/>
    <s v="Fast"/>
    <s v="No"/>
    <n v="0"/>
  </r>
  <r>
    <s v="AID0153"/>
    <x v="0"/>
    <n v="21"/>
    <x v="0"/>
    <x v="0"/>
    <s v="Basic"/>
    <n v="58.48"/>
    <n v="56.42"/>
    <n v="46.58"/>
    <n v="38.1"/>
    <n v="72.47"/>
    <n v="55.07"/>
    <n v="57.32"/>
    <n v="50.58"/>
    <n v="45.43"/>
    <n v="88.82"/>
    <s v="Fast"/>
    <s v="Yes"/>
    <n v="1"/>
  </r>
  <r>
    <s v="AID0154"/>
    <x v="0"/>
    <n v="33"/>
    <x v="1"/>
    <x v="2"/>
    <s v="Advanced"/>
    <n v="55.36"/>
    <n v="85.19"/>
    <n v="80.61"/>
    <n v="71.599999999999994"/>
    <n v="76.290000000000006"/>
    <n v="63.38"/>
    <n v="42.82"/>
    <n v="57.32"/>
    <n v="61.12"/>
    <n v="40.270000000000003"/>
    <s v="Average"/>
    <s v="Yes"/>
    <n v="1"/>
  </r>
  <r>
    <s v="AID0155"/>
    <x v="0"/>
    <n v="25"/>
    <x v="0"/>
    <x v="2"/>
    <s v="Basic"/>
    <n v="47.99"/>
    <n v="36.729999999999997"/>
    <n v="54.14"/>
    <n v="39.72"/>
    <n v="50.07"/>
    <n v="57.88"/>
    <n v="67.930000000000007"/>
    <n v="38.619999999999997"/>
    <n v="62.75"/>
    <n v="70.069999999999993"/>
    <s v="Fast"/>
    <s v="Yes"/>
    <n v="1"/>
  </r>
  <r>
    <s v="AID0156"/>
    <x v="1"/>
    <n v="49"/>
    <x v="1"/>
    <x v="1"/>
    <s v="Basic"/>
    <n v="61.09"/>
    <n v="42.86"/>
    <n v="71.48"/>
    <n v="47.94"/>
    <n v="52.81"/>
    <n v="51.17"/>
    <n v="49.54"/>
    <n v="58.18"/>
    <n v="56.87"/>
    <n v="82.29"/>
    <s v="Fast"/>
    <s v="Yes"/>
    <n v="1"/>
  </r>
  <r>
    <s v="AID0157"/>
    <x v="0"/>
    <n v="28"/>
    <x v="0"/>
    <x v="0"/>
    <s v="Basic"/>
    <n v="52.97"/>
    <n v="40.700000000000003"/>
    <n v="42.3"/>
    <n v="37.46"/>
    <n v="45.37"/>
    <n v="46.97"/>
    <n v="52.88"/>
    <n v="45.21"/>
    <n v="56.98"/>
    <n v="49.32"/>
    <s v="Fast"/>
    <s v="Yes"/>
    <n v="1"/>
  </r>
  <r>
    <s v="AID0158"/>
    <x v="1"/>
    <n v="19"/>
    <x v="2"/>
    <x v="0"/>
    <s v="None"/>
    <n v="30.23"/>
    <n v="26.55"/>
    <n v="36.22"/>
    <n v="10.19"/>
    <n v="0"/>
    <n v="18.62"/>
    <n v="0"/>
    <n v="7.79"/>
    <n v="15.97"/>
    <n v="78.989999999999995"/>
    <s v="Slow"/>
    <s v="No"/>
    <n v="0"/>
  </r>
  <r>
    <s v="AID0159"/>
    <x v="0"/>
    <n v="43"/>
    <x v="1"/>
    <x v="0"/>
    <s v="Advanced"/>
    <n v="66.069999999999993"/>
    <n v="67.569999999999993"/>
    <n v="65.39"/>
    <n v="79.08"/>
    <n v="60.81"/>
    <n v="70.150000000000006"/>
    <n v="70.31"/>
    <n v="48.38"/>
    <n v="61.82"/>
    <n v="45.05"/>
    <s v="Fast"/>
    <s v="Yes"/>
    <n v="1"/>
  </r>
  <r>
    <s v="AID0160"/>
    <x v="1"/>
    <n v="18"/>
    <x v="2"/>
    <x v="0"/>
    <s v="Basic"/>
    <n v="47.33"/>
    <n v="33.770000000000003"/>
    <n v="44.22"/>
    <n v="25.73"/>
    <n v="34.119999999999997"/>
    <n v="21.67"/>
    <n v="24.58"/>
    <n v="35.619999999999997"/>
    <n v="35.15"/>
    <n v="50.88"/>
    <s v="Average"/>
    <s v="No"/>
    <n v="0"/>
  </r>
  <r>
    <s v="AID0161"/>
    <x v="0"/>
    <n v="23"/>
    <x v="0"/>
    <x v="1"/>
    <s v="Advanced"/>
    <n v="68.7"/>
    <n v="50.68"/>
    <n v="69.989999999999995"/>
    <n v="53.79"/>
    <n v="74.23"/>
    <n v="79.8"/>
    <n v="69.36"/>
    <n v="49.2"/>
    <n v="49.97"/>
    <n v="68.55"/>
    <s v="Fast"/>
    <s v="Yes"/>
    <n v="1"/>
  </r>
  <r>
    <s v="AID0162"/>
    <x v="0"/>
    <n v="41"/>
    <x v="1"/>
    <x v="1"/>
    <s v="None"/>
    <n v="21.41"/>
    <n v="30.1"/>
    <n v="22.34"/>
    <n v="46.88"/>
    <n v="33.130000000000003"/>
    <n v="28.99"/>
    <n v="48.75"/>
    <n v="34.81"/>
    <n v="45.89"/>
    <n v="79.209999999999994"/>
    <s v="Slow"/>
    <s v="No"/>
    <n v="0"/>
  </r>
  <r>
    <s v="AID0163"/>
    <x v="1"/>
    <n v="39"/>
    <x v="1"/>
    <x v="2"/>
    <s v="None"/>
    <n v="43.04"/>
    <n v="42.8"/>
    <n v="35.020000000000003"/>
    <n v="35.299999999999997"/>
    <n v="41.61"/>
    <n v="37.880000000000003"/>
    <n v="41.87"/>
    <n v="48.33"/>
    <n v="42.91"/>
    <n v="48.75"/>
    <s v="Average"/>
    <s v="No"/>
    <n v="0"/>
  </r>
  <r>
    <s v="AID0164"/>
    <x v="1"/>
    <n v="28"/>
    <x v="0"/>
    <x v="2"/>
    <s v="None"/>
    <n v="29.24"/>
    <n v="34.159999999999997"/>
    <n v="11.6"/>
    <n v="29.01"/>
    <n v="26.14"/>
    <n v="67.13"/>
    <n v="25.29"/>
    <n v="29.17"/>
    <n v="28.22"/>
    <n v="51.11"/>
    <s v="Average"/>
    <s v="No"/>
    <n v="0"/>
  </r>
  <r>
    <s v="AID0165"/>
    <x v="1"/>
    <n v="21"/>
    <x v="0"/>
    <x v="2"/>
    <s v="Basic"/>
    <n v="70.12"/>
    <n v="32.979999999999997"/>
    <n v="52.24"/>
    <n v="43.03"/>
    <n v="39.76"/>
    <n v="40.96"/>
    <n v="51.54"/>
    <n v="60.91"/>
    <n v="63.29"/>
    <n v="52.27"/>
    <s v="Average"/>
    <s v="No"/>
    <n v="0"/>
  </r>
  <r>
    <s v="AID0166"/>
    <x v="0"/>
    <n v="20"/>
    <x v="0"/>
    <x v="2"/>
    <s v="Basic"/>
    <n v="65.319999999999993"/>
    <n v="47.98"/>
    <n v="65.11"/>
    <n v="45.98"/>
    <n v="45"/>
    <n v="34.99"/>
    <n v="45.93"/>
    <n v="41.82"/>
    <n v="46.49"/>
    <n v="54.32"/>
    <s v="Slow"/>
    <s v="No"/>
    <n v="0"/>
  </r>
  <r>
    <s v="AID0167"/>
    <x v="1"/>
    <n v="24"/>
    <x v="0"/>
    <x v="1"/>
    <s v="Advanced"/>
    <n v="85.73"/>
    <n v="44.34"/>
    <n v="50.45"/>
    <n v="57.75"/>
    <n v="59.74"/>
    <n v="57.66"/>
    <n v="70.03"/>
    <n v="55.99"/>
    <n v="64.3"/>
    <n v="53.59"/>
    <s v="Fast"/>
    <s v="Yes"/>
    <n v="1"/>
  </r>
  <r>
    <s v="AID0168"/>
    <x v="0"/>
    <n v="24"/>
    <x v="0"/>
    <x v="0"/>
    <s v="Basic"/>
    <n v="45.15"/>
    <n v="49.64"/>
    <n v="63.01"/>
    <n v="46.71"/>
    <n v="37.69"/>
    <n v="42.76"/>
    <n v="21.88"/>
    <n v="42.58"/>
    <n v="60.11"/>
    <n v="63.71"/>
    <s v="Slow"/>
    <s v="No"/>
    <n v="0"/>
  </r>
  <r>
    <s v="AID0169"/>
    <x v="0"/>
    <n v="29"/>
    <x v="0"/>
    <x v="1"/>
    <s v="Advanced"/>
    <n v="79.34"/>
    <n v="45.9"/>
    <n v="45.19"/>
    <n v="38.51"/>
    <n v="51.3"/>
    <n v="50.48"/>
    <n v="55.66"/>
    <n v="73.98"/>
    <n v="50.39"/>
    <n v="79.23"/>
    <s v="Average"/>
    <s v="Yes"/>
    <n v="1"/>
  </r>
  <r>
    <s v="AID0170"/>
    <x v="1"/>
    <n v="50"/>
    <x v="1"/>
    <x v="2"/>
    <s v="None"/>
    <n v="15.41"/>
    <n v="52.45"/>
    <n v="33.14"/>
    <n v="23.74"/>
    <n v="41.45"/>
    <n v="35.6"/>
    <n v="31.44"/>
    <n v="50.15"/>
    <n v="16.600000000000001"/>
    <n v="66.28"/>
    <s v="Slow"/>
    <s v="No"/>
    <n v="0"/>
  </r>
  <r>
    <s v="AID0171"/>
    <x v="1"/>
    <n v="42"/>
    <x v="1"/>
    <x v="1"/>
    <s v="Advanced"/>
    <n v="65.95"/>
    <n v="60.54"/>
    <n v="66.599999999999994"/>
    <n v="68.5"/>
    <n v="83.96"/>
    <n v="33.01"/>
    <n v="43.78"/>
    <n v="66.790000000000006"/>
    <n v="62.29"/>
    <n v="86.56"/>
    <s v="Average"/>
    <s v="Yes"/>
    <n v="1"/>
  </r>
  <r>
    <s v="AID0172"/>
    <x v="0"/>
    <n v="42"/>
    <x v="1"/>
    <x v="0"/>
    <s v="Advanced"/>
    <n v="87.49"/>
    <n v="65.540000000000006"/>
    <n v="56.5"/>
    <n v="61.72"/>
    <n v="68.3"/>
    <n v="67.569999999999993"/>
    <n v="51.61"/>
    <n v="54.14"/>
    <n v="82.54"/>
    <n v="83.16"/>
    <s v="Average"/>
    <s v="Yes"/>
    <n v="1"/>
  </r>
  <r>
    <s v="AID0173"/>
    <x v="0"/>
    <n v="16"/>
    <x v="2"/>
    <x v="0"/>
    <s v="Advanced"/>
    <n v="29.91"/>
    <n v="66.91"/>
    <n v="50.99"/>
    <n v="50.61"/>
    <n v="51.01"/>
    <n v="55.1"/>
    <n v="45"/>
    <n v="34.369999999999997"/>
    <n v="39.36"/>
    <n v="47.59"/>
    <s v="Average"/>
    <s v="No"/>
    <n v="0"/>
  </r>
  <r>
    <s v="AID0174"/>
    <x v="1"/>
    <n v="25"/>
    <x v="0"/>
    <x v="1"/>
    <s v="Advanced"/>
    <n v="45.9"/>
    <n v="60.54"/>
    <n v="55.58"/>
    <n v="56.73"/>
    <n v="68.849999999999994"/>
    <n v="67.63"/>
    <n v="68.260000000000005"/>
    <n v="50.32"/>
    <n v="68.8"/>
    <n v="42.93"/>
    <s v="Average"/>
    <s v="Yes"/>
    <n v="1"/>
  </r>
  <r>
    <s v="AID0175"/>
    <x v="1"/>
    <n v="16"/>
    <x v="2"/>
    <x v="1"/>
    <s v="Advanced"/>
    <n v="57.34"/>
    <n v="42.17"/>
    <n v="44.14"/>
    <n v="50.2"/>
    <n v="42.02"/>
    <n v="58.98"/>
    <n v="74.91"/>
    <n v="44.51"/>
    <n v="52.31"/>
    <n v="92.68"/>
    <s v="Average"/>
    <s v="Yes"/>
    <n v="1"/>
  </r>
  <r>
    <s v="AID0176"/>
    <x v="1"/>
    <n v="21"/>
    <x v="0"/>
    <x v="1"/>
    <s v="Basic"/>
    <n v="76.930000000000007"/>
    <n v="62.31"/>
    <n v="57.25"/>
    <n v="66.599999999999994"/>
    <n v="46.5"/>
    <n v="54"/>
    <n v="54.21"/>
    <n v="51.84"/>
    <n v="46.4"/>
    <n v="44.79"/>
    <s v="Slow"/>
    <s v="No"/>
    <n v="0"/>
  </r>
  <r>
    <s v="AID0177"/>
    <x v="0"/>
    <n v="21"/>
    <x v="0"/>
    <x v="2"/>
    <s v="None"/>
    <n v="45.88"/>
    <n v="20.87"/>
    <n v="52.65"/>
    <n v="25.33"/>
    <n v="45.44"/>
    <n v="50.14"/>
    <n v="43.27"/>
    <n v="33.99"/>
    <n v="16.28"/>
    <n v="48.9"/>
    <s v="Slow"/>
    <s v="No"/>
    <n v="0"/>
  </r>
  <r>
    <s v="AID0178"/>
    <x v="0"/>
    <n v="43"/>
    <x v="1"/>
    <x v="1"/>
    <s v="None"/>
    <n v="8.9700000000000006"/>
    <n v="43.93"/>
    <n v="40.9"/>
    <n v="38.39"/>
    <n v="35.380000000000003"/>
    <n v="39.14"/>
    <n v="29.23"/>
    <n v="51.87"/>
    <n v="40.479999999999997"/>
    <n v="41.33"/>
    <s v="Average"/>
    <s v="No"/>
    <n v="0"/>
  </r>
  <r>
    <s v="AID0179"/>
    <x v="0"/>
    <n v="20"/>
    <x v="0"/>
    <x v="1"/>
    <s v="Advanced"/>
    <n v="65.739999999999995"/>
    <n v="54.48"/>
    <n v="79.459999999999994"/>
    <n v="54.18"/>
    <n v="55.8"/>
    <n v="48.67"/>
    <n v="79.84"/>
    <n v="60.65"/>
    <n v="76.400000000000006"/>
    <n v="77.7"/>
    <s v="Fast"/>
    <s v="Yes"/>
    <n v="1"/>
  </r>
  <r>
    <s v="AID0180"/>
    <x v="0"/>
    <n v="17"/>
    <x v="2"/>
    <x v="1"/>
    <s v="Basic"/>
    <n v="58.81"/>
    <n v="55.09"/>
    <n v="42"/>
    <n v="41.86"/>
    <n v="21.47"/>
    <n v="52.42"/>
    <n v="38.61"/>
    <n v="60.92"/>
    <n v="37.81"/>
    <n v="74.94"/>
    <s v="Average"/>
    <s v="No"/>
    <n v="0"/>
  </r>
  <r>
    <s v="AID0181"/>
    <x v="0"/>
    <n v="17"/>
    <x v="2"/>
    <x v="0"/>
    <s v="Advanced"/>
    <n v="44.9"/>
    <n v="53.42"/>
    <n v="50.04"/>
    <n v="33.090000000000003"/>
    <n v="47.19"/>
    <n v="63.95"/>
    <n v="63.85"/>
    <n v="37.06"/>
    <n v="47.35"/>
    <n v="99.21"/>
    <s v="Average"/>
    <s v="Yes"/>
    <n v="1"/>
  </r>
  <r>
    <s v="AID0182"/>
    <x v="0"/>
    <n v="39"/>
    <x v="1"/>
    <x v="0"/>
    <s v="Basic"/>
    <n v="45.05"/>
    <n v="56.45"/>
    <n v="58.34"/>
    <n v="43.82"/>
    <n v="65.08"/>
    <n v="61.21"/>
    <n v="68.58"/>
    <n v="65.930000000000007"/>
    <n v="40.659999999999997"/>
    <n v="93.22"/>
    <s v="Average"/>
    <s v="Yes"/>
    <n v="1"/>
  </r>
  <r>
    <s v="AID0183"/>
    <x v="1"/>
    <n v="28"/>
    <x v="0"/>
    <x v="2"/>
    <s v="None"/>
    <n v="41.62"/>
    <n v="20.89"/>
    <n v="38.39"/>
    <n v="57.31"/>
    <n v="37.450000000000003"/>
    <n v="23.99"/>
    <n v="28.14"/>
    <n v="35.200000000000003"/>
    <n v="43.71"/>
    <n v="64.650000000000006"/>
    <s v="Average"/>
    <s v="No"/>
    <n v="0"/>
  </r>
  <r>
    <s v="AID0184"/>
    <x v="0"/>
    <n v="17"/>
    <x v="2"/>
    <x v="2"/>
    <s v="None"/>
    <n v="30.85"/>
    <n v="16.170000000000002"/>
    <n v="46.4"/>
    <n v="11.94"/>
    <n v="25.67"/>
    <n v="22.03"/>
    <n v="28.8"/>
    <n v="6.43"/>
    <n v="8.57"/>
    <n v="62.3"/>
    <s v="Slow"/>
    <s v="No"/>
    <n v="0"/>
  </r>
  <r>
    <s v="AID0185"/>
    <x v="0"/>
    <n v="17"/>
    <x v="2"/>
    <x v="0"/>
    <s v="Basic"/>
    <n v="29.47"/>
    <n v="45.62"/>
    <n v="22.73"/>
    <n v="45.01"/>
    <n v="35.44"/>
    <n v="38.340000000000003"/>
    <n v="54.53"/>
    <n v="28.87"/>
    <n v="36.46"/>
    <n v="57.81"/>
    <s v="Slow"/>
    <s v="No"/>
    <n v="0"/>
  </r>
  <r>
    <s v="AID0186"/>
    <x v="0"/>
    <n v="44"/>
    <x v="1"/>
    <x v="0"/>
    <s v="Basic"/>
    <n v="32.82"/>
    <n v="51.45"/>
    <n v="53.12"/>
    <n v="39.96"/>
    <n v="36.51"/>
    <n v="58.34"/>
    <n v="58.78"/>
    <n v="58.01"/>
    <n v="48.73"/>
    <n v="49.14"/>
    <s v="Average"/>
    <s v="Yes"/>
    <n v="1"/>
  </r>
  <r>
    <s v="AID0187"/>
    <x v="1"/>
    <n v="17"/>
    <x v="2"/>
    <x v="0"/>
    <s v="None"/>
    <n v="29.8"/>
    <n v="32.82"/>
    <n v="23.42"/>
    <n v="37.08"/>
    <n v="21.55"/>
    <n v="8.19"/>
    <n v="6.49"/>
    <n v="25.74"/>
    <n v="34.24"/>
    <n v="48.29"/>
    <s v="Average"/>
    <s v="No"/>
    <n v="0"/>
  </r>
  <r>
    <s v="AID0188"/>
    <x v="0"/>
    <n v="34"/>
    <x v="1"/>
    <x v="1"/>
    <s v="Basic"/>
    <n v="70.25"/>
    <n v="37.81"/>
    <n v="40.25"/>
    <n v="53.44"/>
    <n v="58.07"/>
    <n v="52.43"/>
    <n v="67.33"/>
    <n v="50.36"/>
    <n v="48.66"/>
    <n v="47.94"/>
    <s v="Slow"/>
    <s v="Yes"/>
    <n v="1"/>
  </r>
  <r>
    <s v="AID0189"/>
    <x v="0"/>
    <n v="38"/>
    <x v="1"/>
    <x v="1"/>
    <s v="None"/>
    <n v="40.44"/>
    <n v="61.73"/>
    <n v="33.840000000000003"/>
    <n v="22.97"/>
    <n v="26.88"/>
    <n v="47.81"/>
    <n v="31.9"/>
    <n v="54.56"/>
    <n v="71.02"/>
    <n v="46.85"/>
    <s v="Average"/>
    <s v="No"/>
    <n v="0"/>
  </r>
  <r>
    <s v="AID0190"/>
    <x v="1"/>
    <n v="18"/>
    <x v="2"/>
    <x v="0"/>
    <s v="Basic"/>
    <n v="50.23"/>
    <n v="29.23"/>
    <n v="41.77"/>
    <n v="32.299999999999997"/>
    <n v="23"/>
    <n v="38.909999999999997"/>
    <n v="33.83"/>
    <n v="38.25"/>
    <n v="49.28"/>
    <n v="54.43"/>
    <s v="Fast"/>
    <s v="No"/>
    <n v="0"/>
  </r>
  <r>
    <s v="AID0191"/>
    <x v="0"/>
    <n v="17"/>
    <x v="2"/>
    <x v="1"/>
    <s v="None"/>
    <n v="11.08"/>
    <n v="8"/>
    <n v="32.549999999999997"/>
    <n v="23.32"/>
    <n v="14"/>
    <n v="11.25"/>
    <n v="27.92"/>
    <n v="31.06"/>
    <n v="37.700000000000003"/>
    <n v="58.4"/>
    <s v="Average"/>
    <s v="No"/>
    <n v="0"/>
  </r>
  <r>
    <s v="AID0192"/>
    <x v="0"/>
    <n v="47"/>
    <x v="1"/>
    <x v="1"/>
    <s v="Advanced"/>
    <n v="56.72"/>
    <n v="90.42"/>
    <n v="61.26"/>
    <n v="89.93"/>
    <n v="51.31"/>
    <n v="56.75"/>
    <n v="78.39"/>
    <n v="74.84"/>
    <n v="67.31"/>
    <n v="97.69"/>
    <s v="Average"/>
    <s v="Yes"/>
    <n v="1"/>
  </r>
  <r>
    <s v="AID0193"/>
    <x v="0"/>
    <n v="22"/>
    <x v="0"/>
    <x v="2"/>
    <s v="Basic"/>
    <n v="40.51"/>
    <n v="37.17"/>
    <n v="51.6"/>
    <n v="37.17"/>
    <n v="32.53"/>
    <n v="55.29"/>
    <n v="60.23"/>
    <n v="65.209999999999994"/>
    <n v="57.77"/>
    <n v="74.709999999999994"/>
    <s v="Fast"/>
    <s v="Yes"/>
    <n v="1"/>
  </r>
  <r>
    <s v="AID0194"/>
    <x v="0"/>
    <n v="29"/>
    <x v="0"/>
    <x v="0"/>
    <s v="Basic"/>
    <n v="39.43"/>
    <n v="60.28"/>
    <n v="46.78"/>
    <n v="62.21"/>
    <n v="37.770000000000003"/>
    <n v="51.19"/>
    <n v="44.22"/>
    <n v="44.71"/>
    <n v="41.75"/>
    <n v="99.26"/>
    <s v="Fast"/>
    <s v="No"/>
    <n v="0"/>
  </r>
  <r>
    <s v="AID0195"/>
    <x v="0"/>
    <n v="41"/>
    <x v="1"/>
    <x v="0"/>
    <s v="None"/>
    <n v="18.34"/>
    <n v="31.77"/>
    <n v="10.06"/>
    <n v="62.75"/>
    <n v="22.83"/>
    <n v="36.43"/>
    <n v="43.05"/>
    <n v="36.9"/>
    <n v="33.65"/>
    <n v="62.35"/>
    <s v="Average"/>
    <s v="No"/>
    <n v="0"/>
  </r>
  <r>
    <s v="AID0196"/>
    <x v="1"/>
    <n v="38"/>
    <x v="1"/>
    <x v="1"/>
    <s v="None"/>
    <n v="65.900000000000006"/>
    <n v="50.92"/>
    <n v="45.98"/>
    <n v="51.95"/>
    <n v="31.55"/>
    <n v="44.83"/>
    <n v="29.46"/>
    <n v="38.68"/>
    <n v="33.81"/>
    <n v="67.459999999999994"/>
    <s v="Fast"/>
    <s v="No"/>
    <n v="0"/>
  </r>
  <r>
    <s v="AID0197"/>
    <x v="1"/>
    <n v="31"/>
    <x v="1"/>
    <x v="0"/>
    <s v="Basic"/>
    <n v="75.08"/>
    <n v="53.06"/>
    <n v="46.06"/>
    <n v="58.4"/>
    <n v="49.44"/>
    <n v="69.37"/>
    <n v="72.760000000000005"/>
    <n v="79.569999999999993"/>
    <n v="54.2"/>
    <n v="59.47"/>
    <s v="Slow"/>
    <s v="Yes"/>
    <n v="1"/>
  </r>
  <r>
    <s v="AID0198"/>
    <x v="1"/>
    <n v="45"/>
    <x v="1"/>
    <x v="2"/>
    <s v="Basic"/>
    <n v="50.76"/>
    <n v="50.64"/>
    <n v="43.47"/>
    <n v="59.06"/>
    <n v="76.64"/>
    <n v="52.19"/>
    <n v="66.3"/>
    <n v="61.23"/>
    <n v="61.07"/>
    <n v="50.97"/>
    <s v="Average"/>
    <s v="Yes"/>
    <n v="1"/>
  </r>
  <r>
    <s v="AID0199"/>
    <x v="0"/>
    <n v="21"/>
    <x v="0"/>
    <x v="2"/>
    <s v="Basic"/>
    <n v="60.83"/>
    <n v="66.3"/>
    <n v="53.37"/>
    <n v="43.42"/>
    <n v="54.71"/>
    <n v="53.46"/>
    <n v="39.61"/>
    <n v="34.53"/>
    <n v="36.65"/>
    <n v="48.59"/>
    <s v="Average"/>
    <s v="Yes"/>
    <n v="1"/>
  </r>
  <r>
    <s v="AID0200"/>
    <x v="0"/>
    <n v="16"/>
    <x v="2"/>
    <x v="2"/>
    <s v="None"/>
    <n v="2.75"/>
    <n v="1.92"/>
    <n v="38.049999999999997"/>
    <n v="43.72"/>
    <n v="33.01"/>
    <n v="11.58"/>
    <n v="23.87"/>
    <n v="6.55"/>
    <n v="20.84"/>
    <n v="96.7"/>
    <s v="Slow"/>
    <s v="No"/>
    <n v="0"/>
  </r>
  <r>
    <s v="AID0201"/>
    <x v="0"/>
    <n v="40"/>
    <x v="1"/>
    <x v="0"/>
    <s v="Basic"/>
    <n v="61.68"/>
    <n v="49.66"/>
    <n v="35.18"/>
    <n v="63.74"/>
    <n v="48.56"/>
    <n v="40.98"/>
    <n v="57.82"/>
    <n v="50.19"/>
    <n v="67.62"/>
    <n v="99.21"/>
    <s v="Average"/>
    <s v="Yes"/>
    <n v="1"/>
  </r>
  <r>
    <s v="AID0202"/>
    <x v="1"/>
    <n v="25"/>
    <x v="0"/>
    <x v="0"/>
    <s v="Advanced"/>
    <n v="67.180000000000007"/>
    <n v="36.72"/>
    <n v="47.79"/>
    <n v="62.74"/>
    <n v="59"/>
    <n v="46.08"/>
    <n v="79.63"/>
    <n v="70.86"/>
    <n v="65.27"/>
    <n v="42.69"/>
    <s v="Slow"/>
    <s v="Yes"/>
    <n v="1"/>
  </r>
  <r>
    <s v="AID0203"/>
    <x v="0"/>
    <n v="20"/>
    <x v="0"/>
    <x v="0"/>
    <s v="Advanced"/>
    <n v="60.06"/>
    <n v="58.48"/>
    <n v="50.54"/>
    <n v="50.41"/>
    <n v="84.8"/>
    <n v="77.38"/>
    <n v="58.84"/>
    <n v="65.87"/>
    <n v="69.2"/>
    <n v="49.02"/>
    <s v="Average"/>
    <s v="Yes"/>
    <n v="1"/>
  </r>
  <r>
    <s v="AID0204"/>
    <x v="0"/>
    <n v="30"/>
    <x v="1"/>
    <x v="0"/>
    <s v="None"/>
    <n v="47.11"/>
    <n v="57.79"/>
    <n v="18.510000000000002"/>
    <n v="38.979999999999997"/>
    <n v="20.6"/>
    <n v="34.72"/>
    <n v="34.29"/>
    <n v="46.95"/>
    <n v="23.39"/>
    <n v="65.41"/>
    <s v="Average"/>
    <s v="No"/>
    <n v="0"/>
  </r>
  <r>
    <s v="AID0205"/>
    <x v="1"/>
    <n v="19"/>
    <x v="2"/>
    <x v="0"/>
    <s v="Basic"/>
    <n v="40.409999999999997"/>
    <n v="48.34"/>
    <n v="40.700000000000003"/>
    <n v="56.86"/>
    <n v="50.36"/>
    <n v="49.01"/>
    <n v="49.03"/>
    <n v="30.02"/>
    <n v="36.65"/>
    <n v="51.18"/>
    <s v="Average"/>
    <s v="Yes"/>
    <n v="1"/>
  </r>
  <r>
    <s v="AID0206"/>
    <x v="0"/>
    <n v="29"/>
    <x v="0"/>
    <x v="2"/>
    <s v="None"/>
    <n v="61.41"/>
    <n v="44.29"/>
    <n v="52.09"/>
    <n v="41.02"/>
    <n v="30.25"/>
    <n v="46.49"/>
    <n v="8.2899999999999991"/>
    <n v="22.8"/>
    <n v="36.65"/>
    <n v="61.83"/>
    <s v="Slow"/>
    <s v="No"/>
    <n v="0"/>
  </r>
  <r>
    <s v="AID0207"/>
    <x v="1"/>
    <n v="17"/>
    <x v="2"/>
    <x v="1"/>
    <s v="None"/>
    <n v="40.32"/>
    <n v="47.3"/>
    <n v="26.3"/>
    <n v="11.96"/>
    <n v="11.6"/>
    <n v="17.11"/>
    <n v="28.34"/>
    <n v="15.18"/>
    <n v="32.75"/>
    <n v="47.75"/>
    <s v="Slow"/>
    <s v="No"/>
    <n v="0"/>
  </r>
  <r>
    <s v="AID0208"/>
    <x v="1"/>
    <n v="29"/>
    <x v="0"/>
    <x v="2"/>
    <s v="Advanced"/>
    <n v="64.44"/>
    <n v="59.4"/>
    <n v="71.78"/>
    <n v="55.6"/>
    <n v="70.760000000000005"/>
    <n v="76.27"/>
    <n v="73.290000000000006"/>
    <n v="39.619999999999997"/>
    <n v="66.23"/>
    <n v="67.39"/>
    <s v="Average"/>
    <s v="Yes"/>
    <n v="1"/>
  </r>
  <r>
    <s v="AID0209"/>
    <x v="1"/>
    <n v="18"/>
    <x v="2"/>
    <x v="0"/>
    <s v="None"/>
    <n v="21.54"/>
    <n v="23.37"/>
    <n v="54.88"/>
    <n v="10.91"/>
    <n v="6.09"/>
    <n v="17.760000000000002"/>
    <n v="34.36"/>
    <n v="39.299999999999997"/>
    <n v="38.17"/>
    <n v="56.3"/>
    <s v="Fast"/>
    <s v="No"/>
    <n v="0"/>
  </r>
  <r>
    <s v="AID0210"/>
    <x v="0"/>
    <n v="17"/>
    <x v="2"/>
    <x v="2"/>
    <s v="Basic"/>
    <n v="47.08"/>
    <n v="58.08"/>
    <n v="34.15"/>
    <n v="18.239999999999998"/>
    <n v="35.700000000000003"/>
    <n v="14.14"/>
    <n v="27.35"/>
    <n v="28.97"/>
    <n v="35.86"/>
    <n v="61.11"/>
    <s v="Slow"/>
    <s v="No"/>
    <n v="0"/>
  </r>
  <r>
    <s v="AID0211"/>
    <x v="0"/>
    <n v="16"/>
    <x v="2"/>
    <x v="0"/>
    <s v="Basic"/>
    <n v="29.87"/>
    <n v="46.65"/>
    <n v="40.83"/>
    <n v="44.77"/>
    <n v="49.86"/>
    <n v="49.6"/>
    <n v="48.65"/>
    <n v="44.54"/>
    <n v="22.24"/>
    <n v="45.66"/>
    <s v="Average"/>
    <s v="No"/>
    <n v="0"/>
  </r>
  <r>
    <s v="AID0212"/>
    <x v="0"/>
    <n v="23"/>
    <x v="0"/>
    <x v="0"/>
    <s v="Advanced"/>
    <n v="75.38"/>
    <n v="45.42"/>
    <n v="54.74"/>
    <n v="64.25"/>
    <n v="79.489999999999995"/>
    <n v="51.36"/>
    <n v="44.1"/>
    <n v="62.22"/>
    <n v="65.34"/>
    <n v="65.69"/>
    <s v="Fast"/>
    <s v="Yes"/>
    <n v="1"/>
  </r>
  <r>
    <s v="AID0213"/>
    <x v="0"/>
    <n v="48"/>
    <x v="1"/>
    <x v="2"/>
    <s v="Basic"/>
    <n v="50.27"/>
    <n v="46.25"/>
    <n v="36.909999999999997"/>
    <n v="59.85"/>
    <n v="56.24"/>
    <n v="58.68"/>
    <n v="52.34"/>
    <n v="70.61"/>
    <n v="53.57"/>
    <n v="99"/>
    <s v="Slow"/>
    <s v="No"/>
    <n v="0"/>
  </r>
  <r>
    <s v="AID0214"/>
    <x v="0"/>
    <n v="20"/>
    <x v="0"/>
    <x v="0"/>
    <s v="None"/>
    <n v="26.7"/>
    <n v="39.68"/>
    <n v="6.55"/>
    <n v="42.93"/>
    <n v="19.2"/>
    <n v="39.880000000000003"/>
    <n v="42"/>
    <n v="18.54"/>
    <n v="41.18"/>
    <n v="59.73"/>
    <s v="Fast"/>
    <s v="No"/>
    <n v="0"/>
  </r>
  <r>
    <s v="AID0215"/>
    <x v="0"/>
    <n v="32"/>
    <x v="1"/>
    <x v="1"/>
    <s v="Basic"/>
    <n v="23.42"/>
    <n v="62.36"/>
    <n v="69.67"/>
    <n v="53.93"/>
    <n v="57.24"/>
    <n v="57.05"/>
    <n v="69.61"/>
    <n v="55.14"/>
    <n v="47.75"/>
    <n v="92.59"/>
    <s v="Average"/>
    <s v="No"/>
    <n v="0"/>
  </r>
  <r>
    <s v="AID0216"/>
    <x v="0"/>
    <n v="22"/>
    <x v="0"/>
    <x v="0"/>
    <s v="Basic"/>
    <n v="54.56"/>
    <n v="53.79"/>
    <n v="52.77"/>
    <n v="48.18"/>
    <n v="54.59"/>
    <n v="62.41"/>
    <n v="71.290000000000006"/>
    <n v="43.93"/>
    <n v="63.29"/>
    <n v="90.59"/>
    <s v="Average"/>
    <s v="No"/>
    <n v="0"/>
  </r>
  <r>
    <s v="AID0217"/>
    <x v="1"/>
    <n v="26"/>
    <x v="0"/>
    <x v="1"/>
    <s v="None"/>
    <n v="24.83"/>
    <n v="23.23"/>
    <n v="37.200000000000003"/>
    <n v="31.8"/>
    <n v="30.93"/>
    <n v="37.61"/>
    <n v="59.29"/>
    <n v="31.23"/>
    <n v="39.22"/>
    <n v="97.12"/>
    <s v="Average"/>
    <s v="No"/>
    <n v="0"/>
  </r>
  <r>
    <s v="AID0218"/>
    <x v="0"/>
    <n v="46"/>
    <x v="1"/>
    <x v="1"/>
    <s v="Basic"/>
    <n v="64.19"/>
    <n v="39.229999999999997"/>
    <n v="49.74"/>
    <n v="69.88"/>
    <n v="48.15"/>
    <n v="42.67"/>
    <n v="53.91"/>
    <n v="59.32"/>
    <n v="37.479999999999997"/>
    <n v="87.41"/>
    <s v="Average"/>
    <s v="No"/>
    <n v="0"/>
  </r>
  <r>
    <s v="AID0219"/>
    <x v="1"/>
    <n v="29"/>
    <x v="0"/>
    <x v="0"/>
    <s v="None"/>
    <n v="65.900000000000006"/>
    <n v="41.94"/>
    <n v="33.28"/>
    <n v="45.05"/>
    <n v="28.08"/>
    <n v="43.05"/>
    <n v="48.56"/>
    <n v="33.42"/>
    <n v="38.43"/>
    <n v="79.58"/>
    <s v="Average"/>
    <s v="No"/>
    <n v="0"/>
  </r>
  <r>
    <s v="AID0220"/>
    <x v="0"/>
    <n v="39"/>
    <x v="1"/>
    <x v="2"/>
    <s v="None"/>
    <n v="33.619999999999997"/>
    <n v="42.7"/>
    <n v="22.54"/>
    <n v="40.369999999999997"/>
    <n v="43.92"/>
    <n v="39.79"/>
    <n v="33.840000000000003"/>
    <n v="45.93"/>
    <n v="31.66"/>
    <n v="91.4"/>
    <s v="Fast"/>
    <s v="No"/>
    <n v="0"/>
  </r>
  <r>
    <s v="AID0221"/>
    <x v="0"/>
    <n v="16"/>
    <x v="2"/>
    <x v="1"/>
    <s v="Basic"/>
    <n v="38.159999999999997"/>
    <n v="41.48"/>
    <n v="32.67"/>
    <n v="42.84"/>
    <n v="29.37"/>
    <n v="41.34"/>
    <n v="34.79"/>
    <n v="32.31"/>
    <n v="57.75"/>
    <n v="44.54"/>
    <s v="Fast"/>
    <s v="No"/>
    <n v="0"/>
  </r>
  <r>
    <s v="AID0222"/>
    <x v="0"/>
    <n v="34"/>
    <x v="1"/>
    <x v="2"/>
    <s v="None"/>
    <n v="60.67"/>
    <n v="40.659999999999997"/>
    <n v="48.4"/>
    <n v="55.05"/>
    <n v="59.49"/>
    <n v="48.6"/>
    <n v="32.520000000000003"/>
    <n v="50.71"/>
    <n v="48.82"/>
    <n v="67.77"/>
    <s v="Average"/>
    <s v="No"/>
    <n v="0"/>
  </r>
  <r>
    <s v="AID0223"/>
    <x v="1"/>
    <n v="18"/>
    <x v="2"/>
    <x v="1"/>
    <s v="Basic"/>
    <n v="41.04"/>
    <n v="45.53"/>
    <n v="59.33"/>
    <n v="41.17"/>
    <n v="52.52"/>
    <n v="39.659999999999997"/>
    <n v="49.29"/>
    <n v="45.78"/>
    <n v="57.5"/>
    <n v="99.36"/>
    <s v="Fast"/>
    <s v="No"/>
    <n v="0"/>
  </r>
  <r>
    <s v="AID0224"/>
    <x v="1"/>
    <n v="32"/>
    <x v="1"/>
    <x v="0"/>
    <s v="Basic"/>
    <n v="73.31"/>
    <n v="53.16"/>
    <n v="33.880000000000003"/>
    <n v="57.14"/>
    <n v="70.34"/>
    <n v="43.87"/>
    <n v="39.340000000000003"/>
    <n v="44.42"/>
    <n v="58.73"/>
    <n v="86.18"/>
    <s v="Average"/>
    <s v="No"/>
    <n v="0"/>
  </r>
  <r>
    <s v="AID0225"/>
    <x v="1"/>
    <n v="22"/>
    <x v="0"/>
    <x v="0"/>
    <s v="Advanced"/>
    <n v="49.08"/>
    <n v="50.83"/>
    <n v="61.85"/>
    <n v="59.01"/>
    <n v="37.43"/>
    <n v="46.64"/>
    <n v="60.36"/>
    <n v="79.31"/>
    <n v="63.59"/>
    <n v="97.72"/>
    <s v="Average"/>
    <s v="Yes"/>
    <n v="1"/>
  </r>
  <r>
    <s v="AID0226"/>
    <x v="1"/>
    <n v="38"/>
    <x v="1"/>
    <x v="1"/>
    <s v="None"/>
    <n v="43.26"/>
    <n v="36.22"/>
    <n v="33.31"/>
    <n v="52.57"/>
    <n v="36.479999999999997"/>
    <n v="33.950000000000003"/>
    <n v="15.2"/>
    <n v="49.02"/>
    <n v="35.549999999999997"/>
    <n v="86.78"/>
    <s v="Average"/>
    <s v="No"/>
    <n v="0"/>
  </r>
  <r>
    <s v="AID0227"/>
    <x v="0"/>
    <n v="18"/>
    <x v="2"/>
    <x v="0"/>
    <s v="None"/>
    <n v="20.72"/>
    <n v="14.93"/>
    <n v="44.94"/>
    <n v="27.13"/>
    <n v="35.630000000000003"/>
    <n v="14.82"/>
    <n v="33.909999999999997"/>
    <n v="38.299999999999997"/>
    <n v="19.36"/>
    <n v="92.49"/>
    <s v="Fast"/>
    <s v="No"/>
    <n v="0"/>
  </r>
  <r>
    <s v="AID0228"/>
    <x v="1"/>
    <n v="26"/>
    <x v="0"/>
    <x v="1"/>
    <s v="None"/>
    <n v="46.6"/>
    <n v="44.53"/>
    <n v="29.88"/>
    <n v="9.49"/>
    <n v="37.33"/>
    <n v="16.43"/>
    <n v="13.34"/>
    <n v="35.47"/>
    <n v="30.13"/>
    <n v="82.39"/>
    <s v="Average"/>
    <s v="No"/>
    <n v="0"/>
  </r>
  <r>
    <s v="AID0229"/>
    <x v="0"/>
    <n v="46"/>
    <x v="1"/>
    <x v="0"/>
    <s v="Basic"/>
    <n v="57.2"/>
    <n v="55.04"/>
    <n v="67.06"/>
    <n v="56.49"/>
    <n v="52.24"/>
    <n v="42.4"/>
    <n v="47.02"/>
    <n v="53.24"/>
    <n v="69.86"/>
    <n v="85.63"/>
    <s v="Average"/>
    <s v="Yes"/>
    <n v="1"/>
  </r>
  <r>
    <s v="AID0230"/>
    <x v="0"/>
    <n v="24"/>
    <x v="0"/>
    <x v="2"/>
    <s v="Advanced"/>
    <n v="54.07"/>
    <n v="44.66"/>
    <n v="76.849999999999994"/>
    <n v="51.8"/>
    <n v="66.17"/>
    <n v="49.78"/>
    <n v="90.77"/>
    <n v="65.430000000000007"/>
    <n v="48"/>
    <n v="71.39"/>
    <s v="Fast"/>
    <s v="Yes"/>
    <n v="1"/>
  </r>
  <r>
    <s v="AID0231"/>
    <x v="1"/>
    <n v="26"/>
    <x v="0"/>
    <x v="0"/>
    <s v="None"/>
    <n v="57.04"/>
    <n v="12.06"/>
    <n v="24"/>
    <n v="16.690000000000001"/>
    <n v="42.62"/>
    <n v="22.97"/>
    <n v="49.74"/>
    <n v="16.399999999999999"/>
    <n v="27.18"/>
    <n v="95.45"/>
    <s v="Average"/>
    <s v="No"/>
    <n v="0"/>
  </r>
  <r>
    <s v="AID0232"/>
    <x v="1"/>
    <n v="23"/>
    <x v="0"/>
    <x v="2"/>
    <s v="Advanced"/>
    <n v="78.260000000000005"/>
    <n v="57.77"/>
    <n v="51.06"/>
    <n v="55.38"/>
    <n v="56.17"/>
    <n v="50.87"/>
    <n v="49.9"/>
    <n v="71.28"/>
    <n v="55.53"/>
    <n v="89.5"/>
    <s v="Slow"/>
    <s v="Yes"/>
    <n v="1"/>
  </r>
  <r>
    <s v="AID0233"/>
    <x v="1"/>
    <n v="28"/>
    <x v="0"/>
    <x v="0"/>
    <s v="None"/>
    <n v="27.48"/>
    <n v="19.21"/>
    <n v="53.33"/>
    <n v="34.78"/>
    <n v="26.61"/>
    <n v="21.39"/>
    <n v="24.14"/>
    <n v="24.21"/>
    <n v="38.74"/>
    <n v="90.63"/>
    <s v="Average"/>
    <s v="No"/>
    <n v="0"/>
  </r>
  <r>
    <s v="AID0234"/>
    <x v="1"/>
    <n v="28"/>
    <x v="0"/>
    <x v="2"/>
    <s v="Basic"/>
    <n v="52.58"/>
    <n v="63.06"/>
    <n v="35.6"/>
    <n v="29.68"/>
    <n v="38.96"/>
    <n v="60.89"/>
    <n v="47.2"/>
    <n v="34.51"/>
    <n v="51.96"/>
    <n v="80.38"/>
    <s v="Average"/>
    <s v="No"/>
    <n v="0"/>
  </r>
  <r>
    <s v="AID0235"/>
    <x v="1"/>
    <n v="24"/>
    <x v="0"/>
    <x v="0"/>
    <s v="Advanced"/>
    <n v="80.89"/>
    <n v="55.28"/>
    <n v="81.900000000000006"/>
    <n v="79.41"/>
    <n v="54.66"/>
    <n v="46.19"/>
    <n v="66.58"/>
    <n v="41.84"/>
    <n v="64.34"/>
    <n v="58.27"/>
    <s v="Average"/>
    <s v="Yes"/>
    <n v="1"/>
  </r>
  <r>
    <s v="AID0236"/>
    <x v="1"/>
    <n v="48"/>
    <x v="1"/>
    <x v="2"/>
    <s v="Advanced"/>
    <n v="56.49"/>
    <n v="56.91"/>
    <n v="85.82"/>
    <n v="64.84"/>
    <n v="61.79"/>
    <n v="82.03"/>
    <n v="75.3"/>
    <n v="65.72"/>
    <n v="72.5"/>
    <n v="42.14"/>
    <s v="Fast"/>
    <s v="Yes"/>
    <n v="1"/>
  </r>
  <r>
    <s v="AID0237"/>
    <x v="1"/>
    <n v="18"/>
    <x v="2"/>
    <x v="1"/>
    <s v="Advanced"/>
    <n v="32.840000000000003"/>
    <n v="54.19"/>
    <n v="49.78"/>
    <n v="58.79"/>
    <n v="59.51"/>
    <n v="54.19"/>
    <n v="39.93"/>
    <n v="53.03"/>
    <n v="61.05"/>
    <n v="96.14"/>
    <s v="Average"/>
    <s v="Yes"/>
    <n v="1"/>
  </r>
  <r>
    <s v="AID0238"/>
    <x v="1"/>
    <n v="22"/>
    <x v="0"/>
    <x v="1"/>
    <s v="Advanced"/>
    <n v="51.27"/>
    <n v="59.81"/>
    <n v="38.880000000000003"/>
    <n v="73.459999999999994"/>
    <n v="68.010000000000005"/>
    <n v="46.08"/>
    <n v="68.36"/>
    <n v="62.58"/>
    <n v="77.67"/>
    <n v="75.17"/>
    <s v="Average"/>
    <s v="Yes"/>
    <n v="1"/>
  </r>
  <r>
    <s v="AID0239"/>
    <x v="0"/>
    <n v="42"/>
    <x v="1"/>
    <x v="2"/>
    <s v="Basic"/>
    <n v="61.03"/>
    <n v="56.12"/>
    <n v="48.45"/>
    <n v="57.51"/>
    <n v="50.61"/>
    <n v="71.62"/>
    <n v="80.8"/>
    <n v="60.14"/>
    <n v="75.22"/>
    <n v="57.89"/>
    <s v="Average"/>
    <s v="Yes"/>
    <n v="1"/>
  </r>
  <r>
    <s v="AID0240"/>
    <x v="1"/>
    <n v="35"/>
    <x v="1"/>
    <x v="0"/>
    <s v="Advanced"/>
    <n v="49.05"/>
    <n v="82.09"/>
    <n v="53.09"/>
    <n v="47.72"/>
    <n v="64.66"/>
    <n v="70.34"/>
    <n v="55.93"/>
    <n v="56"/>
    <n v="52.57"/>
    <n v="48.95"/>
    <s v="Slow"/>
    <s v="Yes"/>
    <n v="1"/>
  </r>
  <r>
    <s v="AID0241"/>
    <x v="1"/>
    <n v="27"/>
    <x v="0"/>
    <x v="2"/>
    <s v="None"/>
    <n v="9.6199999999999992"/>
    <n v="21.47"/>
    <n v="51.26"/>
    <n v="22.31"/>
    <n v="36.44"/>
    <n v="8.67"/>
    <n v="4.46"/>
    <n v="49.96"/>
    <n v="52.3"/>
    <n v="89.77"/>
    <s v="Average"/>
    <s v="No"/>
    <n v="0"/>
  </r>
  <r>
    <s v="AID0242"/>
    <x v="0"/>
    <n v="28"/>
    <x v="0"/>
    <x v="0"/>
    <s v="Advanced"/>
    <n v="50.86"/>
    <n v="44.67"/>
    <n v="56.09"/>
    <n v="64.8"/>
    <n v="45.41"/>
    <n v="63.97"/>
    <n v="77.27"/>
    <n v="83.75"/>
    <n v="70.209999999999994"/>
    <n v="90.19"/>
    <s v="Fast"/>
    <s v="Yes"/>
    <n v="1"/>
  </r>
  <r>
    <s v="AID0243"/>
    <x v="1"/>
    <n v="22"/>
    <x v="0"/>
    <x v="1"/>
    <s v="Basic"/>
    <n v="54.36"/>
    <n v="30.46"/>
    <n v="50.7"/>
    <n v="44.76"/>
    <n v="75.319999999999993"/>
    <n v="31.62"/>
    <n v="36.17"/>
    <n v="49.01"/>
    <n v="55.7"/>
    <n v="88.87"/>
    <s v="Average"/>
    <s v="Yes"/>
    <n v="1"/>
  </r>
  <r>
    <s v="AID0244"/>
    <x v="0"/>
    <n v="18"/>
    <x v="2"/>
    <x v="0"/>
    <s v="Advanced"/>
    <n v="37.96"/>
    <n v="47.02"/>
    <n v="35.25"/>
    <n v="22.11"/>
    <n v="66"/>
    <n v="39.9"/>
    <n v="42.55"/>
    <n v="67.8"/>
    <n v="60.35"/>
    <n v="78.7"/>
    <s v="Slow"/>
    <s v="No"/>
    <n v="0"/>
  </r>
  <r>
    <s v="AID0245"/>
    <x v="0"/>
    <n v="26"/>
    <x v="0"/>
    <x v="1"/>
    <s v="Basic"/>
    <n v="54.26"/>
    <n v="50.78"/>
    <n v="47.24"/>
    <n v="64.010000000000005"/>
    <n v="45.82"/>
    <n v="35.44"/>
    <n v="47.84"/>
    <n v="49.23"/>
    <n v="44.68"/>
    <n v="61.96"/>
    <s v="Average"/>
    <s v="Yes"/>
    <n v="1"/>
  </r>
  <r>
    <s v="AID0246"/>
    <x v="1"/>
    <n v="24"/>
    <x v="0"/>
    <x v="0"/>
    <s v="Basic"/>
    <n v="63.46"/>
    <n v="45.1"/>
    <n v="57.33"/>
    <n v="33.9"/>
    <n v="44.78"/>
    <n v="39.799999999999997"/>
    <n v="41.53"/>
    <n v="54.67"/>
    <n v="54.44"/>
    <n v="58.24"/>
    <s v="Average"/>
    <s v="Yes"/>
    <n v="1"/>
  </r>
  <r>
    <s v="AID0247"/>
    <x v="0"/>
    <n v="26"/>
    <x v="0"/>
    <x v="0"/>
    <s v="Basic"/>
    <n v="51.46"/>
    <n v="41.06"/>
    <n v="36.11"/>
    <n v="47.56"/>
    <n v="56.14"/>
    <n v="29.54"/>
    <n v="28.49"/>
    <n v="52.93"/>
    <n v="37.24"/>
    <n v="40.51"/>
    <s v="Fast"/>
    <s v="No"/>
    <n v="0"/>
  </r>
  <r>
    <s v="AID0248"/>
    <x v="0"/>
    <n v="16"/>
    <x v="2"/>
    <x v="0"/>
    <s v="Advanced"/>
    <n v="38.03"/>
    <n v="61.23"/>
    <n v="48.85"/>
    <n v="59.51"/>
    <n v="64.03"/>
    <n v="25.52"/>
    <n v="41.01"/>
    <n v="48.87"/>
    <n v="58.31"/>
    <n v="90.02"/>
    <s v="Fast"/>
    <s v="No"/>
    <n v="0"/>
  </r>
  <r>
    <s v="AID0249"/>
    <x v="0"/>
    <n v="33"/>
    <x v="1"/>
    <x v="2"/>
    <s v="None"/>
    <n v="40.74"/>
    <n v="35.1"/>
    <n v="58.23"/>
    <n v="49.83"/>
    <n v="64.12"/>
    <n v="62.76"/>
    <n v="34.97"/>
    <n v="34.81"/>
    <n v="58.76"/>
    <n v="45.25"/>
    <s v="Average"/>
    <s v="No"/>
    <n v="0"/>
  </r>
  <r>
    <s v="AID0250"/>
    <x v="0"/>
    <n v="48"/>
    <x v="1"/>
    <x v="2"/>
    <s v="None"/>
    <n v="49.3"/>
    <n v="37.11"/>
    <n v="24.18"/>
    <n v="27.06"/>
    <n v="44.03"/>
    <n v="33.21"/>
    <n v="36.72"/>
    <n v="32.61"/>
    <n v="39.119999999999997"/>
    <n v="77.849999999999994"/>
    <s v="Fast"/>
    <s v="No"/>
    <n v="0"/>
  </r>
  <r>
    <s v="AID0251"/>
    <x v="1"/>
    <n v="27"/>
    <x v="0"/>
    <x v="1"/>
    <s v="None"/>
    <n v="40.799999999999997"/>
    <n v="29.22"/>
    <n v="16.53"/>
    <n v="34.58"/>
    <n v="58.76"/>
    <n v="46.67"/>
    <n v="31.3"/>
    <n v="39.24"/>
    <n v="25.68"/>
    <n v="70.239999999999995"/>
    <s v="Average"/>
    <s v="No"/>
    <n v="0"/>
  </r>
  <r>
    <s v="AID0252"/>
    <x v="0"/>
    <n v="22"/>
    <x v="0"/>
    <x v="1"/>
    <s v="None"/>
    <n v="31.29"/>
    <n v="31.56"/>
    <n v="47.19"/>
    <n v="54.74"/>
    <n v="18.079999999999998"/>
    <n v="24.02"/>
    <n v="24.14"/>
    <n v="24.25"/>
    <n v="22.69"/>
    <n v="71.599999999999994"/>
    <s v="Average"/>
    <s v="No"/>
    <n v="0"/>
  </r>
  <r>
    <s v="AID0253"/>
    <x v="1"/>
    <n v="26"/>
    <x v="0"/>
    <x v="2"/>
    <s v="Advanced"/>
    <n v="65.73"/>
    <n v="45.25"/>
    <n v="73.760000000000005"/>
    <n v="63.82"/>
    <n v="37.700000000000003"/>
    <n v="65.400000000000006"/>
    <n v="77.11"/>
    <n v="54.06"/>
    <n v="65.739999999999995"/>
    <n v="95.6"/>
    <s v="Average"/>
    <s v="Yes"/>
    <n v="1"/>
  </r>
  <r>
    <s v="AID0254"/>
    <x v="0"/>
    <n v="37"/>
    <x v="1"/>
    <x v="1"/>
    <s v="None"/>
    <n v="35.1"/>
    <n v="41.41"/>
    <n v="28"/>
    <n v="64.31"/>
    <n v="31.16"/>
    <n v="49.16"/>
    <n v="49.6"/>
    <n v="41.44"/>
    <n v="56.33"/>
    <n v="41.9"/>
    <s v="Slow"/>
    <s v="No"/>
    <n v="0"/>
  </r>
  <r>
    <s v="AID0255"/>
    <x v="0"/>
    <n v="27"/>
    <x v="0"/>
    <x v="2"/>
    <s v="Advanced"/>
    <n v="82.15"/>
    <n v="50.99"/>
    <n v="71.930000000000007"/>
    <n v="49.29"/>
    <n v="78.95"/>
    <n v="58.36"/>
    <n v="57.61"/>
    <n v="48.48"/>
    <n v="52.11"/>
    <n v="86.4"/>
    <s v="Fast"/>
    <s v="Yes"/>
    <n v="1"/>
  </r>
  <r>
    <s v="AID0256"/>
    <x v="0"/>
    <n v="19"/>
    <x v="2"/>
    <x v="0"/>
    <s v="Basic"/>
    <n v="13.63"/>
    <n v="22.14"/>
    <n v="20.46"/>
    <n v="45.6"/>
    <n v="46.59"/>
    <n v="42"/>
    <n v="33.96"/>
    <n v="49.56"/>
    <n v="61.69"/>
    <n v="43.12"/>
    <s v="Slow"/>
    <s v="No"/>
    <n v="0"/>
  </r>
  <r>
    <s v="AID0257"/>
    <x v="0"/>
    <n v="48"/>
    <x v="1"/>
    <x v="1"/>
    <s v="None"/>
    <n v="53.54"/>
    <n v="29.91"/>
    <n v="28.04"/>
    <n v="34.659999999999997"/>
    <n v="25.3"/>
    <n v="53.3"/>
    <n v="51.52"/>
    <n v="35.92"/>
    <n v="56.61"/>
    <n v="42.29"/>
    <s v="Average"/>
    <s v="No"/>
    <n v="0"/>
  </r>
  <r>
    <s v="AID0258"/>
    <x v="1"/>
    <n v="50"/>
    <x v="1"/>
    <x v="1"/>
    <s v="Advanced"/>
    <n v="75.06"/>
    <n v="81.75"/>
    <n v="49.93"/>
    <n v="54.18"/>
    <n v="59.3"/>
    <n v="68.53"/>
    <n v="54.77"/>
    <n v="55.68"/>
    <n v="78.930000000000007"/>
    <n v="65.790000000000006"/>
    <s v="Fast"/>
    <s v="Yes"/>
    <n v="1"/>
  </r>
  <r>
    <s v="AID0259"/>
    <x v="1"/>
    <n v="46"/>
    <x v="1"/>
    <x v="2"/>
    <s v="Basic"/>
    <n v="42.74"/>
    <n v="44.89"/>
    <n v="62.53"/>
    <n v="36.35"/>
    <n v="53.66"/>
    <n v="44.61"/>
    <n v="62.92"/>
    <n v="67.69"/>
    <n v="56.35"/>
    <n v="43.78"/>
    <s v="Average"/>
    <s v="Yes"/>
    <n v="1"/>
  </r>
  <r>
    <s v="AID0260"/>
    <x v="0"/>
    <n v="49"/>
    <x v="1"/>
    <x v="1"/>
    <s v="Basic"/>
    <n v="57.67"/>
    <n v="69.48"/>
    <n v="49.05"/>
    <n v="26.06"/>
    <n v="62.77"/>
    <n v="60.47"/>
    <n v="65.34"/>
    <n v="61.31"/>
    <n v="42.34"/>
    <n v="87.35"/>
    <s v="Fast"/>
    <s v="Yes"/>
    <n v="1"/>
  </r>
  <r>
    <s v="AID0261"/>
    <x v="0"/>
    <n v="26"/>
    <x v="0"/>
    <x v="1"/>
    <s v="Basic"/>
    <n v="52.29"/>
    <n v="42.52"/>
    <n v="64.61"/>
    <n v="68.92"/>
    <n v="39.26"/>
    <n v="48.71"/>
    <n v="53.22"/>
    <n v="50.52"/>
    <n v="61.95"/>
    <n v="71.77"/>
    <s v="Average"/>
    <s v="Yes"/>
    <n v="1"/>
  </r>
  <r>
    <s v="AID0262"/>
    <x v="1"/>
    <n v="27"/>
    <x v="0"/>
    <x v="0"/>
    <s v="Advanced"/>
    <n v="56.25"/>
    <n v="63.64"/>
    <n v="62.49"/>
    <n v="48.89"/>
    <n v="63.4"/>
    <n v="52.06"/>
    <n v="54.31"/>
    <n v="53.63"/>
    <n v="58.35"/>
    <n v="41.74"/>
    <s v="Average"/>
    <s v="No"/>
    <n v="0"/>
  </r>
  <r>
    <s v="AID0263"/>
    <x v="0"/>
    <n v="34"/>
    <x v="1"/>
    <x v="1"/>
    <s v="None"/>
    <n v="43.53"/>
    <n v="24.74"/>
    <n v="52.36"/>
    <n v="26.56"/>
    <n v="56.68"/>
    <n v="41.16"/>
    <n v="55.28"/>
    <n v="35.17"/>
    <n v="56.67"/>
    <n v="42.43"/>
    <s v="Fast"/>
    <s v="No"/>
    <n v="0"/>
  </r>
  <r>
    <s v="AID0264"/>
    <x v="0"/>
    <n v="46"/>
    <x v="1"/>
    <x v="0"/>
    <s v="Advanced"/>
    <n v="55.86"/>
    <n v="77.25"/>
    <n v="73.55"/>
    <n v="66.34"/>
    <n v="46.03"/>
    <n v="69.84"/>
    <n v="51.07"/>
    <n v="90.28"/>
    <n v="74.84"/>
    <n v="76.760000000000005"/>
    <s v="Slow"/>
    <s v="Yes"/>
    <n v="1"/>
  </r>
  <r>
    <s v="AID0265"/>
    <x v="0"/>
    <n v="18"/>
    <x v="2"/>
    <x v="2"/>
    <s v="Advanced"/>
    <n v="73.930000000000007"/>
    <n v="65.25"/>
    <n v="48.83"/>
    <n v="54.35"/>
    <n v="40.78"/>
    <n v="51.65"/>
    <n v="40.74"/>
    <n v="39.56"/>
    <n v="54.16"/>
    <n v="88.37"/>
    <s v="Fast"/>
    <s v="Yes"/>
    <n v="1"/>
  </r>
  <r>
    <s v="AID0266"/>
    <x v="1"/>
    <n v="18"/>
    <x v="2"/>
    <x v="1"/>
    <s v="Basic"/>
    <n v="40.71"/>
    <n v="32.69"/>
    <n v="35.520000000000003"/>
    <n v="32.07"/>
    <n v="48.44"/>
    <n v="52.53"/>
    <n v="46.98"/>
    <n v="40.299999999999997"/>
    <n v="21.79"/>
    <n v="66.27"/>
    <s v="Average"/>
    <s v="No"/>
    <n v="0"/>
  </r>
  <r>
    <s v="AID0267"/>
    <x v="1"/>
    <n v="27"/>
    <x v="0"/>
    <x v="0"/>
    <s v="None"/>
    <n v="20"/>
    <n v="43.49"/>
    <n v="33.94"/>
    <n v="42.32"/>
    <n v="23.34"/>
    <n v="23.84"/>
    <n v="25.66"/>
    <n v="37.450000000000003"/>
    <n v="30.7"/>
    <n v="73.27"/>
    <s v="Fast"/>
    <s v="No"/>
    <n v="0"/>
  </r>
  <r>
    <s v="AID0268"/>
    <x v="1"/>
    <n v="39"/>
    <x v="1"/>
    <x v="2"/>
    <s v="Basic"/>
    <n v="41.61"/>
    <n v="69.88"/>
    <n v="68.400000000000006"/>
    <n v="63.93"/>
    <n v="50.37"/>
    <n v="46.97"/>
    <n v="40.83"/>
    <n v="40.81"/>
    <n v="47.89"/>
    <n v="87.99"/>
    <s v="Slow"/>
    <s v="No"/>
    <n v="0"/>
  </r>
  <r>
    <s v="AID0269"/>
    <x v="0"/>
    <n v="37"/>
    <x v="1"/>
    <x v="1"/>
    <s v="None"/>
    <n v="53.74"/>
    <n v="43.31"/>
    <n v="38.770000000000003"/>
    <n v="32.880000000000003"/>
    <n v="19.41"/>
    <n v="48.5"/>
    <n v="43.81"/>
    <n v="45.69"/>
    <n v="30.63"/>
    <n v="76.63"/>
    <s v="Average"/>
    <s v="No"/>
    <n v="0"/>
  </r>
  <r>
    <s v="AID0270"/>
    <x v="0"/>
    <n v="18"/>
    <x v="2"/>
    <x v="2"/>
    <s v="None"/>
    <n v="38"/>
    <n v="16.010000000000002"/>
    <n v="0"/>
    <n v="25.59"/>
    <n v="13.87"/>
    <n v="19.25"/>
    <n v="39.07"/>
    <n v="20.66"/>
    <n v="32.729999999999997"/>
    <n v="53.49"/>
    <s v="Fast"/>
    <s v="No"/>
    <n v="0"/>
  </r>
  <r>
    <s v="AID0271"/>
    <x v="1"/>
    <n v="27"/>
    <x v="0"/>
    <x v="1"/>
    <s v="None"/>
    <n v="40.450000000000003"/>
    <n v="39.01"/>
    <n v="31.3"/>
    <n v="28.79"/>
    <n v="57.03"/>
    <n v="31.93"/>
    <n v="34.85"/>
    <n v="49.12"/>
    <n v="21.66"/>
    <n v="76.78"/>
    <s v="Average"/>
    <s v="No"/>
    <n v="0"/>
  </r>
  <r>
    <s v="AID0272"/>
    <x v="1"/>
    <n v="25"/>
    <x v="0"/>
    <x v="2"/>
    <s v="Basic"/>
    <n v="37.42"/>
    <n v="31.4"/>
    <n v="54.8"/>
    <n v="56.31"/>
    <n v="42.69"/>
    <n v="31.82"/>
    <n v="36.49"/>
    <n v="61.93"/>
    <n v="53.73"/>
    <n v="77.7"/>
    <s v="Fast"/>
    <s v="No"/>
    <n v="0"/>
  </r>
  <r>
    <s v="AID0273"/>
    <x v="1"/>
    <n v="33"/>
    <x v="1"/>
    <x v="2"/>
    <s v="Advanced"/>
    <n v="71.239999999999995"/>
    <n v="76.11"/>
    <n v="45.62"/>
    <n v="53.22"/>
    <n v="61.98"/>
    <n v="77.739999999999995"/>
    <n v="72.13"/>
    <n v="68.27"/>
    <n v="66.87"/>
    <n v="84.05"/>
    <s v="Fast"/>
    <s v="Yes"/>
    <n v="1"/>
  </r>
  <r>
    <s v="AID0274"/>
    <x v="1"/>
    <n v="48"/>
    <x v="1"/>
    <x v="0"/>
    <s v="Advanced"/>
    <n v="71.260000000000005"/>
    <n v="62.29"/>
    <n v="61.81"/>
    <n v="66.150000000000006"/>
    <n v="58.19"/>
    <n v="55.38"/>
    <n v="66.09"/>
    <n v="70.16"/>
    <n v="53.87"/>
    <n v="77.25"/>
    <s v="Fast"/>
    <s v="Yes"/>
    <n v="1"/>
  </r>
  <r>
    <s v="AID0275"/>
    <x v="0"/>
    <n v="49"/>
    <x v="1"/>
    <x v="2"/>
    <s v="Advanced"/>
    <n v="87.84"/>
    <n v="43.13"/>
    <n v="70.31"/>
    <n v="51.37"/>
    <n v="51.2"/>
    <n v="47.68"/>
    <n v="55.44"/>
    <n v="74.8"/>
    <n v="73.72"/>
    <n v="98.15"/>
    <s v="Fast"/>
    <s v="Yes"/>
    <n v="1"/>
  </r>
  <r>
    <s v="AID0276"/>
    <x v="1"/>
    <n v="28"/>
    <x v="0"/>
    <x v="1"/>
    <s v="Basic"/>
    <n v="64.53"/>
    <n v="50.28"/>
    <n v="47.03"/>
    <n v="47.31"/>
    <n v="59.16"/>
    <n v="49.71"/>
    <n v="58.37"/>
    <n v="60.65"/>
    <n v="59.33"/>
    <n v="51.84"/>
    <s v="Average"/>
    <s v="Yes"/>
    <n v="1"/>
  </r>
  <r>
    <s v="AID0277"/>
    <x v="0"/>
    <n v="23"/>
    <x v="0"/>
    <x v="1"/>
    <s v="Basic"/>
    <n v="35.64"/>
    <n v="52.33"/>
    <n v="55.39"/>
    <n v="54.06"/>
    <n v="63.16"/>
    <n v="52.37"/>
    <n v="47.98"/>
    <n v="50.39"/>
    <n v="63.52"/>
    <n v="97.07"/>
    <s v="Slow"/>
    <s v="Yes"/>
    <n v="1"/>
  </r>
  <r>
    <s v="AID0278"/>
    <x v="1"/>
    <n v="29"/>
    <x v="0"/>
    <x v="0"/>
    <s v="Basic"/>
    <n v="48.94"/>
    <n v="66.48"/>
    <n v="72.77"/>
    <n v="45.94"/>
    <n v="40.04"/>
    <n v="76.22"/>
    <n v="52.16"/>
    <n v="48.19"/>
    <n v="82.43"/>
    <n v="72.3"/>
    <s v="Slow"/>
    <s v="Yes"/>
    <n v="1"/>
  </r>
  <r>
    <s v="AID0279"/>
    <x v="0"/>
    <n v="19"/>
    <x v="2"/>
    <x v="1"/>
    <s v="Advanced"/>
    <n v="38.85"/>
    <n v="31.34"/>
    <n v="62.2"/>
    <n v="54.68"/>
    <n v="73.760000000000005"/>
    <n v="60.58"/>
    <n v="75.790000000000006"/>
    <n v="78.91"/>
    <n v="62.18"/>
    <n v="80.319999999999993"/>
    <s v="Average"/>
    <s v="Yes"/>
    <n v="1"/>
  </r>
  <r>
    <s v="AID0280"/>
    <x v="1"/>
    <n v="44"/>
    <x v="1"/>
    <x v="1"/>
    <s v="None"/>
    <n v="48.2"/>
    <n v="24.25"/>
    <n v="44.17"/>
    <n v="48.63"/>
    <n v="39.130000000000003"/>
    <n v="33"/>
    <n v="65.72"/>
    <n v="29.79"/>
    <n v="44.76"/>
    <n v="45.97"/>
    <s v="Slow"/>
    <s v="No"/>
    <n v="0"/>
  </r>
  <r>
    <s v="AID0281"/>
    <x v="1"/>
    <n v="37"/>
    <x v="1"/>
    <x v="1"/>
    <s v="Advanced"/>
    <n v="48.21"/>
    <n v="69.48"/>
    <n v="50.23"/>
    <n v="61.39"/>
    <n v="60.67"/>
    <n v="77.47"/>
    <n v="67.040000000000006"/>
    <n v="64.19"/>
    <n v="66.73"/>
    <n v="62.83"/>
    <s v="Average"/>
    <s v="Yes"/>
    <n v="1"/>
  </r>
  <r>
    <s v="AID0282"/>
    <x v="1"/>
    <n v="35"/>
    <x v="1"/>
    <x v="2"/>
    <s v="Basic"/>
    <n v="44.78"/>
    <n v="57.68"/>
    <n v="51.09"/>
    <n v="52.19"/>
    <n v="52.61"/>
    <n v="76.040000000000006"/>
    <n v="64.13"/>
    <n v="42.44"/>
    <n v="62.82"/>
    <n v="86.16"/>
    <s v="Slow"/>
    <s v="No"/>
    <n v="0"/>
  </r>
  <r>
    <s v="AID0283"/>
    <x v="1"/>
    <n v="38"/>
    <x v="1"/>
    <x v="2"/>
    <s v="Basic"/>
    <n v="55.35"/>
    <n v="56.29"/>
    <n v="45.61"/>
    <n v="58.28"/>
    <n v="50.38"/>
    <n v="46.45"/>
    <n v="60.55"/>
    <n v="63.63"/>
    <n v="57.54"/>
    <n v="82.41"/>
    <s v="Slow"/>
    <s v="No"/>
    <n v="0"/>
  </r>
  <r>
    <s v="AID0284"/>
    <x v="0"/>
    <n v="22"/>
    <x v="0"/>
    <x v="1"/>
    <s v="Advanced"/>
    <n v="62.66"/>
    <n v="51.44"/>
    <n v="56.02"/>
    <n v="65.209999999999994"/>
    <n v="67.94"/>
    <n v="48.21"/>
    <n v="49.91"/>
    <n v="54.88"/>
    <n v="73.11"/>
    <n v="42.41"/>
    <s v="Slow"/>
    <s v="Yes"/>
    <n v="1"/>
  </r>
  <r>
    <s v="AID0285"/>
    <x v="1"/>
    <n v="47"/>
    <x v="1"/>
    <x v="0"/>
    <s v="Basic"/>
    <n v="43.45"/>
    <n v="55.05"/>
    <n v="62.38"/>
    <n v="74.010000000000005"/>
    <n v="67.599999999999994"/>
    <n v="74.180000000000007"/>
    <n v="78.78"/>
    <n v="54.65"/>
    <n v="50.25"/>
    <n v="72.8"/>
    <s v="Fast"/>
    <s v="Yes"/>
    <n v="1"/>
  </r>
  <r>
    <s v="AID0286"/>
    <x v="0"/>
    <n v="46"/>
    <x v="1"/>
    <x v="2"/>
    <s v="Advanced"/>
    <n v="65.16"/>
    <n v="69.28"/>
    <n v="82.88"/>
    <n v="76.23"/>
    <n v="58.59"/>
    <n v="68.010000000000005"/>
    <n v="72.88"/>
    <n v="78.989999999999995"/>
    <n v="64.83"/>
    <n v="45.3"/>
    <s v="Average"/>
    <s v="Yes"/>
    <n v="1"/>
  </r>
  <r>
    <s v="AID0287"/>
    <x v="0"/>
    <n v="31"/>
    <x v="1"/>
    <x v="0"/>
    <s v="Advanced"/>
    <n v="45.36"/>
    <n v="58.23"/>
    <n v="57.19"/>
    <n v="65.83"/>
    <n v="76.010000000000005"/>
    <n v="55.15"/>
    <n v="63.35"/>
    <n v="51.37"/>
    <n v="73.650000000000006"/>
    <n v="99.75"/>
    <s v="Average"/>
    <s v="Yes"/>
    <n v="1"/>
  </r>
  <r>
    <s v="AID0288"/>
    <x v="0"/>
    <n v="25"/>
    <x v="0"/>
    <x v="1"/>
    <s v="Basic"/>
    <n v="58.11"/>
    <n v="41.51"/>
    <n v="29.66"/>
    <n v="49.79"/>
    <n v="59.94"/>
    <n v="50.13"/>
    <n v="54.13"/>
    <n v="56.55"/>
    <n v="50.35"/>
    <n v="93.84"/>
    <s v="Fast"/>
    <s v="Yes"/>
    <n v="1"/>
  </r>
  <r>
    <s v="AID0289"/>
    <x v="0"/>
    <n v="23"/>
    <x v="0"/>
    <x v="1"/>
    <s v="None"/>
    <n v="22.23"/>
    <n v="34.049999999999997"/>
    <n v="40.06"/>
    <n v="56.27"/>
    <n v="43.36"/>
    <n v="36.94"/>
    <n v="38.19"/>
    <n v="47.86"/>
    <n v="23.14"/>
    <n v="41.26"/>
    <s v="Slow"/>
    <s v="No"/>
    <n v="0"/>
  </r>
  <r>
    <s v="AID0290"/>
    <x v="1"/>
    <n v="18"/>
    <x v="2"/>
    <x v="2"/>
    <s v="Basic"/>
    <n v="45.02"/>
    <n v="34.19"/>
    <n v="47.09"/>
    <n v="34.67"/>
    <n v="26.53"/>
    <n v="38.93"/>
    <n v="33.83"/>
    <n v="26.67"/>
    <n v="32.97"/>
    <n v="91.52"/>
    <s v="Fast"/>
    <s v="No"/>
    <n v="0"/>
  </r>
  <r>
    <s v="AID0291"/>
    <x v="0"/>
    <n v="40"/>
    <x v="1"/>
    <x v="1"/>
    <s v="Advanced"/>
    <n v="69.739999999999995"/>
    <n v="60.04"/>
    <n v="56.21"/>
    <n v="60.69"/>
    <n v="56.12"/>
    <n v="65.28"/>
    <n v="70.44"/>
    <n v="56.64"/>
    <n v="58.14"/>
    <n v="95.17"/>
    <s v="Average"/>
    <s v="Yes"/>
    <n v="1"/>
  </r>
  <r>
    <s v="AID0292"/>
    <x v="0"/>
    <n v="25"/>
    <x v="0"/>
    <x v="2"/>
    <s v="None"/>
    <n v="38.340000000000003"/>
    <n v="34.07"/>
    <n v="27.24"/>
    <n v="54.66"/>
    <n v="14.15"/>
    <n v="31.95"/>
    <n v="47.57"/>
    <n v="46.05"/>
    <n v="45.28"/>
    <n v="61.21"/>
    <s v="Slow"/>
    <s v="No"/>
    <n v="0"/>
  </r>
  <r>
    <s v="AID0293"/>
    <x v="0"/>
    <n v="22"/>
    <x v="0"/>
    <x v="1"/>
    <s v="Basic"/>
    <n v="46.34"/>
    <n v="44.62"/>
    <n v="63.85"/>
    <n v="51.95"/>
    <n v="51.51"/>
    <n v="46.04"/>
    <n v="64.89"/>
    <n v="38.93"/>
    <n v="54.94"/>
    <n v="83.17"/>
    <s v="Average"/>
    <s v="Yes"/>
    <n v="1"/>
  </r>
  <r>
    <s v="AID0294"/>
    <x v="1"/>
    <n v="29"/>
    <x v="0"/>
    <x v="1"/>
    <s v="Basic"/>
    <n v="47.84"/>
    <n v="42.99"/>
    <n v="42.82"/>
    <n v="53.81"/>
    <n v="53.72"/>
    <n v="41.75"/>
    <n v="53.23"/>
    <n v="49.93"/>
    <n v="45.48"/>
    <n v="66.53"/>
    <s v="Fast"/>
    <s v="Yes"/>
    <n v="1"/>
  </r>
  <r>
    <s v="AID0295"/>
    <x v="1"/>
    <n v="22"/>
    <x v="0"/>
    <x v="2"/>
    <s v="Advanced"/>
    <n v="47.59"/>
    <n v="73.78"/>
    <n v="42.47"/>
    <n v="60.3"/>
    <n v="75.38"/>
    <n v="51.72"/>
    <n v="51.57"/>
    <n v="70.92"/>
    <n v="66.19"/>
    <n v="79.31"/>
    <s v="Average"/>
    <s v="Yes"/>
    <n v="1"/>
  </r>
  <r>
    <s v="AID0296"/>
    <x v="1"/>
    <n v="23"/>
    <x v="0"/>
    <x v="2"/>
    <s v="None"/>
    <n v="48.41"/>
    <n v="50.35"/>
    <n v="33.56"/>
    <n v="37.76"/>
    <n v="51.98"/>
    <n v="19.649999999999999"/>
    <n v="34.130000000000003"/>
    <n v="50.72"/>
    <n v="17.600000000000001"/>
    <n v="60.42"/>
    <s v="Fast"/>
    <s v="No"/>
    <n v="0"/>
  </r>
  <r>
    <s v="AID0297"/>
    <x v="1"/>
    <n v="17"/>
    <x v="2"/>
    <x v="2"/>
    <s v="Advanced"/>
    <n v="61.54"/>
    <n v="58.91"/>
    <n v="56.16"/>
    <n v="67.099999999999994"/>
    <n v="40.130000000000003"/>
    <n v="44.48"/>
    <n v="51.65"/>
    <n v="52.15"/>
    <n v="58.04"/>
    <n v="59.35"/>
    <s v="Slow"/>
    <s v="Yes"/>
    <n v="1"/>
  </r>
  <r>
    <s v="AID0298"/>
    <x v="0"/>
    <n v="25"/>
    <x v="0"/>
    <x v="1"/>
    <s v="Advanced"/>
    <n v="60.55"/>
    <n v="59.26"/>
    <n v="62.61"/>
    <n v="53.47"/>
    <n v="63.63"/>
    <n v="85.82"/>
    <n v="77.739999999999995"/>
    <n v="65.989999999999995"/>
    <n v="73.290000000000006"/>
    <n v="65.47"/>
    <s v="Average"/>
    <s v="Yes"/>
    <n v="1"/>
  </r>
  <r>
    <s v="AID0299"/>
    <x v="0"/>
    <n v="27"/>
    <x v="0"/>
    <x v="1"/>
    <s v="None"/>
    <n v="41.34"/>
    <n v="23.11"/>
    <n v="46.06"/>
    <n v="12.4"/>
    <n v="48.92"/>
    <n v="21.7"/>
    <n v="42.45"/>
    <n v="6.61"/>
    <n v="28.07"/>
    <n v="48.73"/>
    <s v="Slow"/>
    <s v="No"/>
    <n v="0"/>
  </r>
  <r>
    <s v="AID0300"/>
    <x v="1"/>
    <n v="33"/>
    <x v="1"/>
    <x v="0"/>
    <s v="None"/>
    <n v="41.26"/>
    <n v="53.46"/>
    <n v="39.07"/>
    <n v="43.28"/>
    <n v="37.299999999999997"/>
    <n v="40.57"/>
    <n v="33.64"/>
    <n v="35.880000000000003"/>
    <n v="23.78"/>
    <n v="89.87"/>
    <s v="Average"/>
    <s v="No"/>
    <n v="0"/>
  </r>
  <r>
    <s v="AID0301"/>
    <x v="0"/>
    <n v="29"/>
    <x v="0"/>
    <x v="2"/>
    <s v="Advanced"/>
    <n v="71.77"/>
    <n v="61.47"/>
    <n v="55.75"/>
    <n v="55.42"/>
    <n v="59.5"/>
    <n v="46.76"/>
    <n v="51.45"/>
    <n v="51.2"/>
    <n v="43.26"/>
    <n v="60.92"/>
    <s v="Average"/>
    <s v="Yes"/>
    <n v="1"/>
  </r>
  <r>
    <s v="AID0302"/>
    <x v="0"/>
    <n v="50"/>
    <x v="1"/>
    <x v="1"/>
    <s v="None"/>
    <n v="47.43"/>
    <n v="44.77"/>
    <n v="39.96"/>
    <n v="29.35"/>
    <n v="8.81"/>
    <n v="30.35"/>
    <n v="37.71"/>
    <n v="31.22"/>
    <n v="36.049999999999997"/>
    <n v="64.010000000000005"/>
    <s v="Fast"/>
    <s v="No"/>
    <n v="0"/>
  </r>
  <r>
    <s v="AID0303"/>
    <x v="0"/>
    <n v="27"/>
    <x v="0"/>
    <x v="1"/>
    <s v="Advanced"/>
    <n v="55.15"/>
    <n v="57.1"/>
    <n v="48.35"/>
    <n v="57.03"/>
    <n v="49.87"/>
    <n v="66.209999999999994"/>
    <n v="67.95"/>
    <n v="38.9"/>
    <n v="73.489999999999995"/>
    <n v="93.64"/>
    <s v="Slow"/>
    <s v="Yes"/>
    <n v="1"/>
  </r>
  <r>
    <s v="AID0304"/>
    <x v="1"/>
    <n v="25"/>
    <x v="0"/>
    <x v="2"/>
    <s v="Basic"/>
    <n v="55.71"/>
    <n v="46.88"/>
    <n v="45.01"/>
    <n v="64.430000000000007"/>
    <n v="55.81"/>
    <n v="43.7"/>
    <n v="50.84"/>
    <n v="71.84"/>
    <n v="55.15"/>
    <n v="69.8"/>
    <s v="Average"/>
    <s v="Yes"/>
    <n v="1"/>
  </r>
  <r>
    <s v="AID0305"/>
    <x v="1"/>
    <n v="42"/>
    <x v="1"/>
    <x v="0"/>
    <s v="None"/>
    <n v="33.64"/>
    <n v="38.72"/>
    <n v="26.76"/>
    <n v="31.69"/>
    <n v="30.79"/>
    <n v="45.86"/>
    <n v="45.42"/>
    <n v="59.69"/>
    <n v="37.229999999999997"/>
    <n v="72.66"/>
    <s v="Average"/>
    <s v="No"/>
    <n v="0"/>
  </r>
  <r>
    <s v="AID0306"/>
    <x v="0"/>
    <n v="20"/>
    <x v="0"/>
    <x v="2"/>
    <s v="Advanced"/>
    <n v="56.44"/>
    <n v="57.64"/>
    <n v="84.5"/>
    <n v="71.91"/>
    <n v="63.17"/>
    <n v="61.06"/>
    <n v="50.63"/>
    <n v="57.56"/>
    <n v="79.900000000000006"/>
    <n v="97.39"/>
    <s v="Fast"/>
    <s v="Yes"/>
    <n v="1"/>
  </r>
  <r>
    <s v="AID0307"/>
    <x v="1"/>
    <n v="19"/>
    <x v="2"/>
    <x v="0"/>
    <s v="Basic"/>
    <n v="50.5"/>
    <n v="31.62"/>
    <n v="45.82"/>
    <n v="26.87"/>
    <n v="24.09"/>
    <n v="44.64"/>
    <n v="28.92"/>
    <n v="21.17"/>
    <n v="57.86"/>
    <n v="93.2"/>
    <s v="Fast"/>
    <s v="No"/>
    <n v="0"/>
  </r>
  <r>
    <s v="AID0308"/>
    <x v="1"/>
    <n v="17"/>
    <x v="2"/>
    <x v="1"/>
    <s v="Basic"/>
    <n v="35.32"/>
    <n v="42.71"/>
    <n v="41.96"/>
    <n v="53.52"/>
    <n v="52.43"/>
    <n v="49.35"/>
    <n v="55.96"/>
    <n v="59.33"/>
    <n v="45.02"/>
    <n v="50.17"/>
    <s v="Fast"/>
    <s v="Yes"/>
    <n v="1"/>
  </r>
  <r>
    <s v="AID0309"/>
    <x v="1"/>
    <n v="37"/>
    <x v="1"/>
    <x v="0"/>
    <s v="Basic"/>
    <n v="74.94"/>
    <n v="80.319999999999993"/>
    <n v="37.799999999999997"/>
    <n v="82.48"/>
    <n v="53.69"/>
    <n v="73.17"/>
    <n v="66.430000000000007"/>
    <n v="45.97"/>
    <n v="54.82"/>
    <n v="68.39"/>
    <s v="Fast"/>
    <s v="Yes"/>
    <n v="1"/>
  </r>
  <r>
    <s v="AID0310"/>
    <x v="1"/>
    <n v="21"/>
    <x v="0"/>
    <x v="1"/>
    <s v="Basic"/>
    <n v="43.7"/>
    <n v="48.62"/>
    <n v="54.6"/>
    <n v="43.98"/>
    <n v="54.88"/>
    <n v="52.71"/>
    <n v="48.36"/>
    <n v="22.96"/>
    <n v="36.33"/>
    <n v="98.28"/>
    <s v="Fast"/>
    <s v="No"/>
    <n v="0"/>
  </r>
  <r>
    <s v="AID0311"/>
    <x v="1"/>
    <n v="33"/>
    <x v="1"/>
    <x v="2"/>
    <s v="None"/>
    <n v="33.22"/>
    <n v="37.54"/>
    <n v="56.47"/>
    <n v="55.81"/>
    <n v="37.840000000000003"/>
    <n v="34.17"/>
    <n v="45.98"/>
    <n v="15.39"/>
    <n v="49.68"/>
    <n v="62.34"/>
    <s v="Fast"/>
    <s v="No"/>
    <n v="0"/>
  </r>
  <r>
    <s v="AID0312"/>
    <x v="0"/>
    <n v="20"/>
    <x v="0"/>
    <x v="2"/>
    <s v="Basic"/>
    <n v="46.82"/>
    <n v="66.62"/>
    <n v="61.05"/>
    <n v="61.91"/>
    <n v="57.81"/>
    <n v="49.82"/>
    <n v="35.93"/>
    <n v="43.21"/>
    <n v="31.48"/>
    <n v="62.29"/>
    <s v="Fast"/>
    <s v="No"/>
    <n v="0"/>
  </r>
  <r>
    <s v="AID0313"/>
    <x v="1"/>
    <n v="16"/>
    <x v="2"/>
    <x v="2"/>
    <s v="Advanced"/>
    <n v="39.950000000000003"/>
    <n v="37.69"/>
    <n v="33.119999999999997"/>
    <n v="48.59"/>
    <n v="35.24"/>
    <n v="42.47"/>
    <n v="39.75"/>
    <n v="21.63"/>
    <n v="38.119999999999997"/>
    <n v="51.7"/>
    <s v="Slow"/>
    <s v="Yes"/>
    <n v="1"/>
  </r>
  <r>
    <s v="AID0314"/>
    <x v="0"/>
    <n v="19"/>
    <x v="2"/>
    <x v="0"/>
    <s v="None"/>
    <n v="23.56"/>
    <n v="33.299999999999997"/>
    <n v="43.73"/>
    <n v="33.68"/>
    <n v="35.31"/>
    <n v="23.9"/>
    <n v="29.32"/>
    <n v="10.61"/>
    <n v="32.94"/>
    <n v="46.86"/>
    <s v="Average"/>
    <s v="No"/>
    <n v="0"/>
  </r>
  <r>
    <s v="AID0315"/>
    <x v="0"/>
    <n v="26"/>
    <x v="0"/>
    <x v="1"/>
    <s v="Basic"/>
    <n v="54.6"/>
    <n v="68.08"/>
    <n v="43.09"/>
    <n v="52.8"/>
    <n v="48.05"/>
    <n v="39.619999999999997"/>
    <n v="28.28"/>
    <n v="51.81"/>
    <n v="53.93"/>
    <n v="84.42"/>
    <s v="Average"/>
    <s v="Yes"/>
    <n v="1"/>
  </r>
  <r>
    <s v="AID0316"/>
    <x v="1"/>
    <n v="25"/>
    <x v="0"/>
    <x v="2"/>
    <s v="Basic"/>
    <n v="52.79"/>
    <n v="58.13"/>
    <n v="46.61"/>
    <n v="46.22"/>
    <n v="59.51"/>
    <n v="49.31"/>
    <n v="37.450000000000003"/>
    <n v="57.5"/>
    <n v="59.62"/>
    <n v="86.2"/>
    <s v="Average"/>
    <s v="No"/>
    <n v="0"/>
  </r>
  <r>
    <s v="AID0317"/>
    <x v="0"/>
    <n v="22"/>
    <x v="0"/>
    <x v="2"/>
    <s v="Advanced"/>
    <n v="71.48"/>
    <n v="65.650000000000006"/>
    <n v="48.19"/>
    <n v="63.05"/>
    <n v="63.11"/>
    <n v="65.56"/>
    <n v="73.28"/>
    <n v="66.06"/>
    <n v="65.84"/>
    <n v="98.14"/>
    <s v="Average"/>
    <s v="Yes"/>
    <n v="1"/>
  </r>
  <r>
    <s v="AID0318"/>
    <x v="0"/>
    <n v="28"/>
    <x v="0"/>
    <x v="1"/>
    <s v="None"/>
    <n v="21.5"/>
    <n v="29.61"/>
    <n v="8.7899999999999991"/>
    <n v="42.42"/>
    <n v="39.85"/>
    <n v="23.24"/>
    <n v="26.61"/>
    <n v="20.32"/>
    <n v="33.72"/>
    <n v="86.41"/>
    <s v="Average"/>
    <s v="No"/>
    <n v="0"/>
  </r>
  <r>
    <s v="AID0319"/>
    <x v="0"/>
    <n v="41"/>
    <x v="1"/>
    <x v="2"/>
    <s v="Advanced"/>
    <n v="83.11"/>
    <n v="50.25"/>
    <n v="64.45"/>
    <n v="46.99"/>
    <n v="77.180000000000007"/>
    <n v="43.12"/>
    <n v="65.650000000000006"/>
    <n v="76.33"/>
    <n v="67.63"/>
    <n v="54.6"/>
    <s v="Fast"/>
    <s v="Yes"/>
    <n v="1"/>
  </r>
  <r>
    <s v="AID0320"/>
    <x v="1"/>
    <n v="22"/>
    <x v="0"/>
    <x v="1"/>
    <s v="Basic"/>
    <n v="44.1"/>
    <n v="39.72"/>
    <n v="39.450000000000003"/>
    <n v="50.35"/>
    <n v="51.32"/>
    <n v="37.15"/>
    <n v="41.33"/>
    <n v="55.95"/>
    <n v="62.35"/>
    <n v="42.41"/>
    <s v="Slow"/>
    <s v="Yes"/>
    <n v="1"/>
  </r>
  <r>
    <s v="AID0321"/>
    <x v="1"/>
    <n v="29"/>
    <x v="0"/>
    <x v="1"/>
    <s v="None"/>
    <n v="30.97"/>
    <n v="48.68"/>
    <n v="39.72"/>
    <n v="21.29"/>
    <n v="24.93"/>
    <n v="50.48"/>
    <n v="43.7"/>
    <n v="32.299999999999997"/>
    <n v="34.21"/>
    <n v="99.13"/>
    <s v="Fast"/>
    <s v="No"/>
    <n v="0"/>
  </r>
  <r>
    <s v="AID0322"/>
    <x v="0"/>
    <n v="41"/>
    <x v="1"/>
    <x v="1"/>
    <s v="None"/>
    <n v="35.57"/>
    <n v="50.57"/>
    <n v="22.94"/>
    <n v="41.31"/>
    <n v="41.92"/>
    <n v="32.47"/>
    <n v="31.4"/>
    <n v="73.260000000000005"/>
    <n v="68.73"/>
    <n v="60.43"/>
    <s v="Fast"/>
    <s v="No"/>
    <n v="0"/>
  </r>
  <r>
    <s v="AID0323"/>
    <x v="1"/>
    <n v="23"/>
    <x v="0"/>
    <x v="1"/>
    <s v="None"/>
    <n v="33.31"/>
    <n v="32.9"/>
    <n v="41.53"/>
    <n v="38.119999999999997"/>
    <n v="41.96"/>
    <n v="41.53"/>
    <n v="43.71"/>
    <n v="30.12"/>
    <n v="25.08"/>
    <n v="58.72"/>
    <s v="Fast"/>
    <s v="No"/>
    <n v="0"/>
  </r>
  <r>
    <s v="AID0324"/>
    <x v="1"/>
    <n v="21"/>
    <x v="0"/>
    <x v="1"/>
    <s v="Basic"/>
    <n v="62.72"/>
    <n v="34.1"/>
    <n v="46.01"/>
    <n v="33.93"/>
    <n v="51.11"/>
    <n v="31.9"/>
    <n v="44.5"/>
    <n v="60.7"/>
    <n v="47.57"/>
    <n v="94.36"/>
    <s v="Fast"/>
    <s v="Yes"/>
    <n v="1"/>
  </r>
  <r>
    <s v="AID0325"/>
    <x v="1"/>
    <n v="47"/>
    <x v="1"/>
    <x v="0"/>
    <s v="Basic"/>
    <n v="64.849999999999994"/>
    <n v="62.6"/>
    <n v="59.66"/>
    <n v="40.28"/>
    <n v="50.29"/>
    <n v="49.12"/>
    <n v="60.24"/>
    <n v="69.55"/>
    <n v="57.43"/>
    <n v="75.11"/>
    <s v="Fast"/>
    <s v="Yes"/>
    <n v="1"/>
  </r>
  <r>
    <s v="AID0326"/>
    <x v="1"/>
    <n v="49"/>
    <x v="1"/>
    <x v="2"/>
    <s v="Advanced"/>
    <n v="78.36"/>
    <n v="89.72"/>
    <n v="69.5"/>
    <n v="69.13"/>
    <n v="65.73"/>
    <n v="79.86"/>
    <n v="78.400000000000006"/>
    <n v="64.52"/>
    <n v="61.17"/>
    <n v="52.89"/>
    <s v="Average"/>
    <s v="Yes"/>
    <n v="1"/>
  </r>
  <r>
    <s v="AID0327"/>
    <x v="0"/>
    <n v="19"/>
    <x v="2"/>
    <x v="0"/>
    <s v="Basic"/>
    <n v="33.14"/>
    <n v="26.77"/>
    <n v="35.130000000000003"/>
    <n v="36.979999999999997"/>
    <n v="31.85"/>
    <n v="24.48"/>
    <n v="31.1"/>
    <n v="41.16"/>
    <n v="41.5"/>
    <n v="93.35"/>
    <s v="Average"/>
    <s v="No"/>
    <n v="0"/>
  </r>
  <r>
    <s v="AID0328"/>
    <x v="0"/>
    <n v="50"/>
    <x v="1"/>
    <x v="2"/>
    <s v="None"/>
    <n v="21.08"/>
    <n v="53.92"/>
    <n v="43.9"/>
    <n v="32.81"/>
    <n v="56.23"/>
    <n v="60.96"/>
    <n v="53.55"/>
    <n v="50.84"/>
    <n v="37.090000000000003"/>
    <n v="99.6"/>
    <s v="Average"/>
    <s v="No"/>
    <n v="0"/>
  </r>
  <r>
    <s v="AID0329"/>
    <x v="1"/>
    <n v="23"/>
    <x v="0"/>
    <x v="0"/>
    <s v="Basic"/>
    <n v="68.13"/>
    <n v="45.58"/>
    <n v="50.34"/>
    <n v="51.72"/>
    <n v="53.43"/>
    <n v="55.54"/>
    <n v="59.24"/>
    <n v="53.07"/>
    <n v="54.92"/>
    <n v="45.2"/>
    <s v="Fast"/>
    <s v="No"/>
    <n v="0"/>
  </r>
  <r>
    <s v="AID0330"/>
    <x v="1"/>
    <n v="24"/>
    <x v="0"/>
    <x v="1"/>
    <s v="Advanced"/>
    <n v="52.51"/>
    <n v="48.97"/>
    <n v="66.86"/>
    <n v="64.36"/>
    <n v="72.22"/>
    <n v="59.77"/>
    <n v="60.44"/>
    <n v="86.58"/>
    <n v="56.95"/>
    <n v="91.74"/>
    <s v="Fast"/>
    <s v="Yes"/>
    <n v="1"/>
  </r>
  <r>
    <s v="AID0331"/>
    <x v="0"/>
    <n v="22"/>
    <x v="0"/>
    <x v="2"/>
    <s v="None"/>
    <n v="53.03"/>
    <n v="53.12"/>
    <n v="0"/>
    <n v="18.43"/>
    <n v="68.069999999999993"/>
    <n v="23.04"/>
    <n v="27.04"/>
    <n v="33.369999999999997"/>
    <n v="14.17"/>
    <n v="63.43"/>
    <s v="Fast"/>
    <s v="No"/>
    <n v="0"/>
  </r>
  <r>
    <s v="AID0332"/>
    <x v="0"/>
    <n v="39"/>
    <x v="1"/>
    <x v="2"/>
    <s v="None"/>
    <n v="24.4"/>
    <n v="38.619999999999997"/>
    <n v="32.44"/>
    <n v="47.67"/>
    <n v="21.08"/>
    <n v="22.66"/>
    <n v="51.23"/>
    <n v="39.65"/>
    <n v="25.37"/>
    <n v="71.44"/>
    <s v="Slow"/>
    <s v="No"/>
    <n v="0"/>
  </r>
  <r>
    <s v="AID0333"/>
    <x v="1"/>
    <n v="23"/>
    <x v="0"/>
    <x v="0"/>
    <s v="None"/>
    <n v="36.78"/>
    <n v="21.04"/>
    <n v="54.07"/>
    <n v="46.01"/>
    <n v="28.15"/>
    <n v="53.46"/>
    <n v="47.93"/>
    <n v="28.78"/>
    <n v="29.48"/>
    <n v="94.89"/>
    <s v="Average"/>
    <s v="No"/>
    <n v="0"/>
  </r>
  <r>
    <s v="AID0334"/>
    <x v="0"/>
    <n v="20"/>
    <x v="0"/>
    <x v="0"/>
    <s v="Advanced"/>
    <n v="71.52"/>
    <n v="67.3"/>
    <n v="72.92"/>
    <n v="74.790000000000006"/>
    <n v="79.62"/>
    <n v="59.88"/>
    <n v="62.13"/>
    <n v="51.59"/>
    <n v="31.89"/>
    <n v="98.4"/>
    <s v="Average"/>
    <s v="Yes"/>
    <n v="1"/>
  </r>
  <r>
    <s v="AID0335"/>
    <x v="1"/>
    <n v="21"/>
    <x v="0"/>
    <x v="2"/>
    <s v="Basic"/>
    <n v="43.89"/>
    <n v="44.99"/>
    <n v="34.090000000000003"/>
    <n v="51.13"/>
    <n v="44.96"/>
    <n v="26.75"/>
    <n v="39.049999999999997"/>
    <n v="63.56"/>
    <n v="50.09"/>
    <n v="55.73"/>
    <s v="Slow"/>
    <s v="No"/>
    <n v="0"/>
  </r>
  <r>
    <s v="AID0336"/>
    <x v="1"/>
    <n v="20"/>
    <x v="0"/>
    <x v="0"/>
    <s v="Basic"/>
    <n v="58.92"/>
    <n v="65.959999999999994"/>
    <n v="50.08"/>
    <n v="53.56"/>
    <n v="55.9"/>
    <n v="63.57"/>
    <n v="45.67"/>
    <n v="31.58"/>
    <n v="64.53"/>
    <n v="52.77"/>
    <s v="Average"/>
    <s v="Yes"/>
    <n v="1"/>
  </r>
  <r>
    <s v="AID0337"/>
    <x v="0"/>
    <n v="16"/>
    <x v="2"/>
    <x v="0"/>
    <s v="Advanced"/>
    <n v="73.47"/>
    <n v="26.07"/>
    <n v="50.68"/>
    <n v="55.66"/>
    <n v="51.25"/>
    <n v="45.49"/>
    <n v="65.09"/>
    <n v="45.13"/>
    <n v="72.739999999999995"/>
    <n v="44.83"/>
    <s v="Slow"/>
    <s v="Yes"/>
    <n v="1"/>
  </r>
  <r>
    <s v="AID0338"/>
    <x v="0"/>
    <n v="17"/>
    <x v="2"/>
    <x v="0"/>
    <s v="Advanced"/>
    <n v="45.37"/>
    <n v="36.090000000000003"/>
    <n v="71.5"/>
    <n v="43.96"/>
    <n v="40.03"/>
    <n v="62.32"/>
    <n v="55.08"/>
    <n v="58.91"/>
    <n v="35.01"/>
    <n v="73.709999999999994"/>
    <s v="Fast"/>
    <s v="No"/>
    <n v="0"/>
  </r>
  <r>
    <s v="AID0339"/>
    <x v="1"/>
    <n v="19"/>
    <x v="2"/>
    <x v="1"/>
    <s v="Basic"/>
    <n v="38.119999999999997"/>
    <n v="35.46"/>
    <n v="40.98"/>
    <n v="42.19"/>
    <n v="32.24"/>
    <n v="26.76"/>
    <n v="36.93"/>
    <n v="24.26"/>
    <n v="41.43"/>
    <n v="40.82"/>
    <s v="Average"/>
    <s v="No"/>
    <n v="0"/>
  </r>
  <r>
    <s v="AID0340"/>
    <x v="1"/>
    <n v="16"/>
    <x v="2"/>
    <x v="1"/>
    <s v="Advanced"/>
    <n v="41.38"/>
    <n v="65.2"/>
    <n v="44.52"/>
    <n v="54.96"/>
    <n v="47.03"/>
    <n v="52.42"/>
    <n v="60.09"/>
    <n v="44.44"/>
    <n v="41.85"/>
    <n v="64.709999999999994"/>
    <s v="Average"/>
    <s v="Yes"/>
    <n v="1"/>
  </r>
  <r>
    <s v="AID0341"/>
    <x v="0"/>
    <n v="16"/>
    <x v="2"/>
    <x v="0"/>
    <s v="None"/>
    <n v="24.42"/>
    <n v="0"/>
    <n v="10.26"/>
    <n v="11.86"/>
    <n v="29.75"/>
    <n v="11.57"/>
    <n v="23.81"/>
    <n v="25.12"/>
    <n v="32.799999999999997"/>
    <n v="44.4"/>
    <s v="Fast"/>
    <s v="No"/>
    <n v="0"/>
  </r>
  <r>
    <s v="AID0342"/>
    <x v="1"/>
    <n v="25"/>
    <x v="0"/>
    <x v="0"/>
    <s v="None"/>
    <n v="22.87"/>
    <n v="37.14"/>
    <n v="33.340000000000003"/>
    <n v="50.98"/>
    <n v="55.67"/>
    <n v="27.35"/>
    <n v="32.69"/>
    <n v="39.54"/>
    <n v="18.579999999999998"/>
    <n v="64.31"/>
    <s v="Average"/>
    <s v="No"/>
    <n v="0"/>
  </r>
  <r>
    <s v="AID0343"/>
    <x v="0"/>
    <n v="19"/>
    <x v="2"/>
    <x v="1"/>
    <s v="None"/>
    <n v="8.66"/>
    <n v="20.329999999999998"/>
    <n v="24.67"/>
    <n v="33.799999999999997"/>
    <n v="26.84"/>
    <n v="26.02"/>
    <n v="39.46"/>
    <n v="26.21"/>
    <n v="10.09"/>
    <n v="42.4"/>
    <s v="Slow"/>
    <s v="No"/>
    <n v="0"/>
  </r>
  <r>
    <s v="AID0344"/>
    <x v="1"/>
    <n v="20"/>
    <x v="0"/>
    <x v="1"/>
    <s v="None"/>
    <n v="33.590000000000003"/>
    <n v="21.84"/>
    <n v="21.51"/>
    <n v="41.47"/>
    <n v="35.729999999999997"/>
    <n v="39.14"/>
    <n v="27.71"/>
    <n v="55.08"/>
    <n v="32.07"/>
    <n v="90.11"/>
    <s v="Average"/>
    <s v="No"/>
    <n v="0"/>
  </r>
  <r>
    <s v="AID0345"/>
    <x v="0"/>
    <n v="31"/>
    <x v="1"/>
    <x v="2"/>
    <s v="Basic"/>
    <n v="69.180000000000007"/>
    <n v="74.650000000000006"/>
    <n v="53.25"/>
    <n v="54.48"/>
    <n v="70.040000000000006"/>
    <n v="66.739999999999995"/>
    <n v="56.37"/>
    <n v="54.35"/>
    <n v="54.97"/>
    <n v="52.58"/>
    <s v="Slow"/>
    <s v="Yes"/>
    <n v="1"/>
  </r>
  <r>
    <s v="AID0346"/>
    <x v="0"/>
    <n v="22"/>
    <x v="0"/>
    <x v="2"/>
    <s v="Advanced"/>
    <n v="40.96"/>
    <n v="46.86"/>
    <n v="60.6"/>
    <n v="57.11"/>
    <n v="54.3"/>
    <n v="43.66"/>
    <n v="56.65"/>
    <n v="63.86"/>
    <n v="78.650000000000006"/>
    <n v="59.7"/>
    <s v="Slow"/>
    <s v="Yes"/>
    <n v="1"/>
  </r>
  <r>
    <s v="AID0347"/>
    <x v="0"/>
    <n v="29"/>
    <x v="0"/>
    <x v="1"/>
    <s v="None"/>
    <n v="50.08"/>
    <n v="29.25"/>
    <n v="33.46"/>
    <n v="47.57"/>
    <n v="35.880000000000003"/>
    <n v="36.99"/>
    <n v="31.22"/>
    <n v="39.299999999999997"/>
    <n v="48.85"/>
    <n v="92.2"/>
    <s v="Slow"/>
    <s v="No"/>
    <n v="0"/>
  </r>
  <r>
    <s v="AID0348"/>
    <x v="1"/>
    <n v="17"/>
    <x v="2"/>
    <x v="0"/>
    <s v="None"/>
    <n v="25.95"/>
    <n v="17.39"/>
    <n v="6.56"/>
    <n v="27.64"/>
    <n v="32.17"/>
    <n v="13.9"/>
    <n v="22.49"/>
    <n v="11.71"/>
    <n v="11.95"/>
    <n v="84.78"/>
    <s v="Average"/>
    <s v="No"/>
    <n v="0"/>
  </r>
  <r>
    <s v="AID0349"/>
    <x v="1"/>
    <n v="17"/>
    <x v="2"/>
    <x v="0"/>
    <s v="Basic"/>
    <n v="47.88"/>
    <n v="36.9"/>
    <n v="42.26"/>
    <n v="32.409999999999997"/>
    <n v="24.17"/>
    <n v="49.47"/>
    <n v="54.76"/>
    <n v="38.71"/>
    <n v="40.380000000000003"/>
    <n v="53.14"/>
    <s v="Slow"/>
    <s v="No"/>
    <n v="0"/>
  </r>
  <r>
    <s v="AID0350"/>
    <x v="0"/>
    <n v="19"/>
    <x v="2"/>
    <x v="0"/>
    <s v="Advanced"/>
    <n v="49.25"/>
    <n v="62.74"/>
    <n v="66.06"/>
    <n v="36.799999999999997"/>
    <n v="63.42"/>
    <n v="67.28"/>
    <n v="44.27"/>
    <n v="37.93"/>
    <n v="40.43"/>
    <n v="44.31"/>
    <s v="Average"/>
    <s v="Yes"/>
    <n v="1"/>
  </r>
  <r>
    <s v="AID0351"/>
    <x v="1"/>
    <n v="17"/>
    <x v="2"/>
    <x v="0"/>
    <s v="Basic"/>
    <n v="26.18"/>
    <n v="36.590000000000003"/>
    <n v="47.98"/>
    <n v="52.33"/>
    <n v="20.99"/>
    <n v="60.41"/>
    <n v="46.73"/>
    <n v="53.56"/>
    <n v="40.78"/>
    <n v="82.94"/>
    <s v="Fast"/>
    <s v="No"/>
    <n v="0"/>
  </r>
  <r>
    <s v="AID0352"/>
    <x v="0"/>
    <n v="29"/>
    <x v="0"/>
    <x v="2"/>
    <s v="Basic"/>
    <n v="45.96"/>
    <n v="60.06"/>
    <n v="51.49"/>
    <n v="47.81"/>
    <n v="56.86"/>
    <n v="51.69"/>
    <n v="57.84"/>
    <n v="43.93"/>
    <n v="43.33"/>
    <n v="63.44"/>
    <s v="Average"/>
    <s v="Yes"/>
    <n v="1"/>
  </r>
  <r>
    <s v="AID0353"/>
    <x v="0"/>
    <n v="19"/>
    <x v="2"/>
    <x v="1"/>
    <s v="None"/>
    <n v="39.54"/>
    <n v="30.36"/>
    <n v="30.09"/>
    <n v="22.83"/>
    <n v="41.05"/>
    <n v="22.16"/>
    <n v="26.33"/>
    <n v="10.89"/>
    <n v="36.450000000000003"/>
    <n v="85.96"/>
    <s v="Fast"/>
    <s v="No"/>
    <n v="0"/>
  </r>
  <r>
    <s v="AID0354"/>
    <x v="1"/>
    <n v="19"/>
    <x v="2"/>
    <x v="0"/>
    <s v="None"/>
    <n v="28.39"/>
    <n v="41.48"/>
    <n v="22.82"/>
    <n v="21.04"/>
    <n v="32.049999999999997"/>
    <n v="35.9"/>
    <n v="18.690000000000001"/>
    <n v="5.66"/>
    <n v="41.59"/>
    <n v="66.72"/>
    <s v="Average"/>
    <s v="No"/>
    <n v="0"/>
  </r>
  <r>
    <s v="AID0355"/>
    <x v="1"/>
    <n v="16"/>
    <x v="2"/>
    <x v="2"/>
    <s v="Advanced"/>
    <n v="34.909999999999997"/>
    <n v="59.5"/>
    <n v="34.590000000000003"/>
    <n v="51.49"/>
    <n v="66.22"/>
    <n v="57.2"/>
    <n v="45.31"/>
    <n v="47.81"/>
    <n v="61.98"/>
    <n v="60.76"/>
    <s v="Average"/>
    <s v="Yes"/>
    <n v="1"/>
  </r>
  <r>
    <s v="AID0356"/>
    <x v="0"/>
    <n v="29"/>
    <x v="0"/>
    <x v="0"/>
    <s v="Advanced"/>
    <n v="48.91"/>
    <n v="53.15"/>
    <n v="45.17"/>
    <n v="79.66"/>
    <n v="41.4"/>
    <n v="64.209999999999994"/>
    <n v="55.25"/>
    <n v="74.03"/>
    <n v="64.819999999999993"/>
    <n v="67.069999999999993"/>
    <s v="Fast"/>
    <s v="Yes"/>
    <n v="1"/>
  </r>
  <r>
    <s v="AID0357"/>
    <x v="1"/>
    <n v="23"/>
    <x v="0"/>
    <x v="1"/>
    <s v="None"/>
    <n v="19.059999999999999"/>
    <n v="23"/>
    <n v="33.92"/>
    <n v="38.53"/>
    <n v="44.37"/>
    <n v="37.25"/>
    <n v="49.13"/>
    <n v="25.08"/>
    <n v="29.38"/>
    <n v="84.91"/>
    <s v="Slow"/>
    <s v="No"/>
    <n v="0"/>
  </r>
  <r>
    <s v="AID0358"/>
    <x v="1"/>
    <n v="27"/>
    <x v="0"/>
    <x v="2"/>
    <s v="Advanced"/>
    <n v="69.150000000000006"/>
    <n v="47.2"/>
    <n v="50.57"/>
    <n v="58.81"/>
    <n v="72.319999999999993"/>
    <n v="67.08"/>
    <n v="60.24"/>
    <n v="65.83"/>
    <n v="77.69"/>
    <n v="94.13"/>
    <s v="Slow"/>
    <s v="Yes"/>
    <n v="1"/>
  </r>
  <r>
    <s v="AID0359"/>
    <x v="0"/>
    <n v="28"/>
    <x v="0"/>
    <x v="1"/>
    <s v="Basic"/>
    <n v="54.81"/>
    <n v="52.54"/>
    <n v="46.18"/>
    <n v="70.92"/>
    <n v="35.03"/>
    <n v="43.01"/>
    <n v="42.92"/>
    <n v="51"/>
    <n v="42.39"/>
    <n v="42.99"/>
    <s v="Average"/>
    <s v="No"/>
    <n v="0"/>
  </r>
  <r>
    <s v="AID0360"/>
    <x v="0"/>
    <n v="27"/>
    <x v="0"/>
    <x v="1"/>
    <s v="Advanced"/>
    <n v="45.67"/>
    <n v="67.56"/>
    <n v="67.23"/>
    <n v="66.33"/>
    <n v="80.28"/>
    <n v="77.989999999999995"/>
    <n v="48.72"/>
    <n v="44.33"/>
    <n v="66.73"/>
    <n v="71.45"/>
    <s v="Average"/>
    <s v="Yes"/>
    <n v="1"/>
  </r>
  <r>
    <s v="AID0361"/>
    <x v="1"/>
    <n v="18"/>
    <x v="2"/>
    <x v="2"/>
    <s v="Basic"/>
    <n v="46.29"/>
    <n v="44.14"/>
    <n v="33.090000000000003"/>
    <n v="29.18"/>
    <n v="29.66"/>
    <n v="37.06"/>
    <n v="21.85"/>
    <n v="24.34"/>
    <n v="53.97"/>
    <n v="41.97"/>
    <s v="Fast"/>
    <s v="No"/>
    <n v="0"/>
  </r>
  <r>
    <s v="AID0362"/>
    <x v="0"/>
    <n v="40"/>
    <x v="1"/>
    <x v="2"/>
    <s v="Basic"/>
    <n v="57.75"/>
    <n v="55.76"/>
    <n v="53.3"/>
    <n v="40.32"/>
    <n v="60.6"/>
    <n v="52.59"/>
    <n v="50.49"/>
    <n v="61.75"/>
    <n v="72.180000000000007"/>
    <n v="68.099999999999994"/>
    <s v="Fast"/>
    <s v="Yes"/>
    <n v="1"/>
  </r>
  <r>
    <s v="AID0363"/>
    <x v="0"/>
    <n v="21"/>
    <x v="0"/>
    <x v="2"/>
    <s v="Basic"/>
    <n v="49.66"/>
    <n v="65.42"/>
    <n v="44.7"/>
    <n v="63.64"/>
    <n v="65.95"/>
    <n v="64.489999999999995"/>
    <n v="50.52"/>
    <n v="55.53"/>
    <n v="52.86"/>
    <n v="93.12"/>
    <s v="Average"/>
    <s v="Yes"/>
    <n v="1"/>
  </r>
  <r>
    <s v="AID0364"/>
    <x v="1"/>
    <n v="17"/>
    <x v="2"/>
    <x v="2"/>
    <s v="Basic"/>
    <n v="36.04"/>
    <n v="42.11"/>
    <n v="26.98"/>
    <n v="45.45"/>
    <n v="41.7"/>
    <n v="49.95"/>
    <n v="32.64"/>
    <n v="31.33"/>
    <n v="45.09"/>
    <n v="61.7"/>
    <s v="Average"/>
    <s v="No"/>
    <n v="0"/>
  </r>
  <r>
    <s v="AID0365"/>
    <x v="0"/>
    <n v="36"/>
    <x v="1"/>
    <x v="2"/>
    <s v="None"/>
    <n v="13.14"/>
    <n v="56.19"/>
    <n v="30.82"/>
    <n v="72.48"/>
    <n v="30.53"/>
    <n v="30.52"/>
    <n v="39.94"/>
    <n v="26.7"/>
    <n v="33.700000000000003"/>
    <n v="95.95"/>
    <s v="Average"/>
    <s v="No"/>
    <n v="0"/>
  </r>
  <r>
    <s v="AID0366"/>
    <x v="0"/>
    <n v="47"/>
    <x v="1"/>
    <x v="2"/>
    <s v="None"/>
    <n v="58.97"/>
    <n v="47.43"/>
    <n v="38.01"/>
    <n v="27.01"/>
    <n v="52.08"/>
    <n v="32.32"/>
    <n v="27.86"/>
    <n v="41.53"/>
    <n v="45.39"/>
    <n v="77.84"/>
    <s v="Fast"/>
    <s v="No"/>
    <n v="0"/>
  </r>
  <r>
    <s v="AID0367"/>
    <x v="1"/>
    <n v="19"/>
    <x v="2"/>
    <x v="2"/>
    <s v="Basic"/>
    <n v="30.74"/>
    <n v="34.92"/>
    <n v="38.130000000000003"/>
    <n v="37.520000000000003"/>
    <n v="28.74"/>
    <n v="45.8"/>
    <n v="51.14"/>
    <n v="31.21"/>
    <n v="40.590000000000003"/>
    <n v="96.05"/>
    <s v="Fast"/>
    <s v="No"/>
    <n v="0"/>
  </r>
  <r>
    <s v="AID0368"/>
    <x v="1"/>
    <n v="21"/>
    <x v="0"/>
    <x v="0"/>
    <s v="Advanced"/>
    <n v="52.87"/>
    <n v="41.24"/>
    <n v="70.98"/>
    <n v="48"/>
    <n v="56.42"/>
    <n v="48.73"/>
    <n v="43.16"/>
    <n v="45.46"/>
    <n v="48.29"/>
    <n v="85.43"/>
    <s v="Fast"/>
    <s v="Yes"/>
    <n v="1"/>
  </r>
  <r>
    <s v="AID0369"/>
    <x v="0"/>
    <n v="45"/>
    <x v="1"/>
    <x v="1"/>
    <s v="None"/>
    <n v="41.73"/>
    <n v="27.64"/>
    <n v="45.22"/>
    <n v="31.64"/>
    <n v="34.409999999999997"/>
    <n v="24.5"/>
    <n v="38.159999999999997"/>
    <n v="46.78"/>
    <n v="41.43"/>
    <n v="46.21"/>
    <s v="Average"/>
    <s v="No"/>
    <n v="0"/>
  </r>
  <r>
    <s v="AID0370"/>
    <x v="0"/>
    <n v="50"/>
    <x v="1"/>
    <x v="2"/>
    <s v="Basic"/>
    <n v="54.98"/>
    <n v="37.25"/>
    <n v="59.53"/>
    <n v="65.5"/>
    <n v="56.91"/>
    <n v="35.85"/>
    <n v="54.9"/>
    <n v="51.92"/>
    <n v="58.5"/>
    <n v="53.87"/>
    <s v="Fast"/>
    <s v="Yes"/>
    <n v="1"/>
  </r>
  <r>
    <s v="AID0371"/>
    <x v="1"/>
    <n v="19"/>
    <x v="2"/>
    <x v="0"/>
    <s v="Advanced"/>
    <n v="45.89"/>
    <n v="47.21"/>
    <n v="42.14"/>
    <n v="44.64"/>
    <n v="49.18"/>
    <n v="44.65"/>
    <n v="40.17"/>
    <n v="49.06"/>
    <n v="40.98"/>
    <n v="63.65"/>
    <s v="Average"/>
    <s v="Yes"/>
    <n v="1"/>
  </r>
  <r>
    <s v="AID0372"/>
    <x v="1"/>
    <n v="21"/>
    <x v="0"/>
    <x v="0"/>
    <s v="None"/>
    <n v="18.66"/>
    <n v="23.54"/>
    <n v="23.82"/>
    <n v="13.54"/>
    <n v="39.369999999999997"/>
    <n v="15.11"/>
    <n v="40.67"/>
    <n v="43.28"/>
    <n v="24.07"/>
    <n v="50.21"/>
    <s v="Average"/>
    <s v="No"/>
    <n v="0"/>
  </r>
  <r>
    <s v="AID0373"/>
    <x v="1"/>
    <n v="26"/>
    <x v="0"/>
    <x v="0"/>
    <s v="Basic"/>
    <n v="42.51"/>
    <n v="43.8"/>
    <n v="59.29"/>
    <n v="53.82"/>
    <n v="52.22"/>
    <n v="32.08"/>
    <n v="43.6"/>
    <n v="44.16"/>
    <n v="47.01"/>
    <n v="69.69"/>
    <s v="Fast"/>
    <s v="Yes"/>
    <n v="1"/>
  </r>
  <r>
    <s v="AID0374"/>
    <x v="1"/>
    <n v="21"/>
    <x v="0"/>
    <x v="1"/>
    <s v="Basic"/>
    <n v="57.84"/>
    <n v="30.87"/>
    <n v="38.43"/>
    <n v="44.32"/>
    <n v="51.88"/>
    <n v="37.75"/>
    <n v="38.880000000000003"/>
    <n v="49.94"/>
    <n v="52.09"/>
    <n v="68.28"/>
    <s v="Slow"/>
    <s v="Yes"/>
    <n v="1"/>
  </r>
  <r>
    <s v="AID0375"/>
    <x v="0"/>
    <n v="22"/>
    <x v="0"/>
    <x v="2"/>
    <s v="Advanced"/>
    <n v="63.73"/>
    <n v="60.98"/>
    <n v="52.2"/>
    <n v="72.319999999999993"/>
    <n v="81.150000000000006"/>
    <n v="48.62"/>
    <n v="42.23"/>
    <n v="63.31"/>
    <n v="50.14"/>
    <n v="97.38"/>
    <s v="Fast"/>
    <s v="No"/>
    <n v="0"/>
  </r>
  <r>
    <s v="AID0376"/>
    <x v="1"/>
    <n v="24"/>
    <x v="0"/>
    <x v="0"/>
    <s v="None"/>
    <n v="41.66"/>
    <n v="35.65"/>
    <n v="55.79"/>
    <n v="14.92"/>
    <n v="8.26"/>
    <n v="45.74"/>
    <n v="21.25"/>
    <n v="30.85"/>
    <n v="39.270000000000003"/>
    <n v="66.02"/>
    <s v="Slow"/>
    <s v="No"/>
    <n v="0"/>
  </r>
  <r>
    <s v="AID0377"/>
    <x v="1"/>
    <n v="20"/>
    <x v="0"/>
    <x v="1"/>
    <s v="Basic"/>
    <n v="50.68"/>
    <n v="51.44"/>
    <n v="57.5"/>
    <n v="51.68"/>
    <n v="70.2"/>
    <n v="65.61"/>
    <n v="55.03"/>
    <n v="41.61"/>
    <n v="54.89"/>
    <n v="87.14"/>
    <s v="Fast"/>
    <s v="No"/>
    <n v="0"/>
  </r>
  <r>
    <s v="AID0378"/>
    <x v="0"/>
    <n v="43"/>
    <x v="1"/>
    <x v="1"/>
    <s v="Advanced"/>
    <n v="64.22"/>
    <n v="62.34"/>
    <n v="39.68"/>
    <n v="85.21"/>
    <n v="66.06"/>
    <n v="78.16"/>
    <n v="53.65"/>
    <n v="60.88"/>
    <n v="79.48"/>
    <n v="96.51"/>
    <s v="Average"/>
    <s v="Yes"/>
    <n v="1"/>
  </r>
  <r>
    <s v="AID0379"/>
    <x v="1"/>
    <n v="19"/>
    <x v="2"/>
    <x v="1"/>
    <s v="Advanced"/>
    <n v="59.91"/>
    <n v="66.16"/>
    <n v="38.520000000000003"/>
    <n v="40.69"/>
    <n v="46.2"/>
    <n v="45.83"/>
    <n v="50.15"/>
    <n v="48.99"/>
    <n v="54.49"/>
    <n v="92.62"/>
    <s v="Average"/>
    <s v="Yes"/>
    <n v="1"/>
  </r>
  <r>
    <s v="AID0380"/>
    <x v="0"/>
    <n v="22"/>
    <x v="0"/>
    <x v="0"/>
    <s v="Basic"/>
    <n v="37.799999999999997"/>
    <n v="63.92"/>
    <n v="19.7"/>
    <n v="48.94"/>
    <n v="70.17"/>
    <n v="44.14"/>
    <n v="58.46"/>
    <n v="55.23"/>
    <n v="43.21"/>
    <n v="52.52"/>
    <s v="Average"/>
    <s v="Yes"/>
    <n v="1"/>
  </r>
  <r>
    <s v="AID0381"/>
    <x v="1"/>
    <n v="43"/>
    <x v="1"/>
    <x v="2"/>
    <s v="Basic"/>
    <n v="41.85"/>
    <n v="51.77"/>
    <n v="63.51"/>
    <n v="53.8"/>
    <n v="54.37"/>
    <n v="42.01"/>
    <n v="53.46"/>
    <n v="71.23"/>
    <n v="66.64"/>
    <n v="69.760000000000005"/>
    <s v="Average"/>
    <s v="Yes"/>
    <n v="1"/>
  </r>
  <r>
    <s v="AID0382"/>
    <x v="1"/>
    <n v="47"/>
    <x v="1"/>
    <x v="0"/>
    <s v="Basic"/>
    <n v="75.650000000000006"/>
    <n v="57.29"/>
    <n v="55.4"/>
    <n v="46.02"/>
    <n v="59.32"/>
    <n v="49.69"/>
    <n v="64.27"/>
    <n v="65.84"/>
    <n v="51.72"/>
    <n v="60.86"/>
    <s v="Average"/>
    <s v="Yes"/>
    <n v="1"/>
  </r>
  <r>
    <s v="AID0383"/>
    <x v="1"/>
    <n v="28"/>
    <x v="0"/>
    <x v="0"/>
    <s v="Advanced"/>
    <n v="73.97"/>
    <n v="53.74"/>
    <n v="53.01"/>
    <n v="44.51"/>
    <n v="66.19"/>
    <n v="57.3"/>
    <n v="61.73"/>
    <n v="49.46"/>
    <n v="49.87"/>
    <n v="63.99"/>
    <s v="Average"/>
    <s v="Yes"/>
    <n v="1"/>
  </r>
  <r>
    <s v="AID0384"/>
    <x v="0"/>
    <n v="23"/>
    <x v="0"/>
    <x v="2"/>
    <s v="Basic"/>
    <n v="39.450000000000003"/>
    <n v="35.67"/>
    <n v="34.090000000000003"/>
    <n v="53.61"/>
    <n v="41.77"/>
    <n v="30.93"/>
    <n v="47.78"/>
    <n v="54.8"/>
    <n v="56.52"/>
    <n v="61.65"/>
    <s v="Slow"/>
    <s v="Yes"/>
    <n v="1"/>
  </r>
  <r>
    <s v="AID0385"/>
    <x v="0"/>
    <n v="17"/>
    <x v="2"/>
    <x v="2"/>
    <s v="None"/>
    <n v="46.3"/>
    <n v="25.88"/>
    <n v="20.62"/>
    <n v="10.47"/>
    <n v="32.369999999999997"/>
    <n v="21.51"/>
    <n v="10.59"/>
    <n v="25.52"/>
    <n v="36.729999999999997"/>
    <n v="89.58"/>
    <s v="Slow"/>
    <s v="No"/>
    <n v="0"/>
  </r>
  <r>
    <s v="AID0386"/>
    <x v="1"/>
    <n v="25"/>
    <x v="0"/>
    <x v="2"/>
    <s v="Advanced"/>
    <n v="58.14"/>
    <n v="49.59"/>
    <n v="59.25"/>
    <n v="71.13"/>
    <n v="48.98"/>
    <n v="60.53"/>
    <n v="60.17"/>
    <n v="62.69"/>
    <n v="36.700000000000003"/>
    <n v="67.13"/>
    <s v="Slow"/>
    <s v="Yes"/>
    <n v="1"/>
  </r>
  <r>
    <s v="AID0387"/>
    <x v="0"/>
    <n v="20"/>
    <x v="0"/>
    <x v="1"/>
    <s v="Basic"/>
    <n v="40.07"/>
    <n v="48.04"/>
    <n v="49.99"/>
    <n v="44.74"/>
    <n v="64.45"/>
    <n v="54.31"/>
    <n v="50.85"/>
    <n v="45.31"/>
    <n v="62.73"/>
    <n v="71.42"/>
    <s v="Average"/>
    <s v="Yes"/>
    <n v="1"/>
  </r>
  <r>
    <s v="AID0388"/>
    <x v="0"/>
    <n v="27"/>
    <x v="0"/>
    <x v="2"/>
    <s v="Basic"/>
    <n v="49.61"/>
    <n v="48.7"/>
    <n v="45.62"/>
    <n v="52.42"/>
    <n v="56.08"/>
    <n v="46.93"/>
    <n v="40.54"/>
    <n v="59.55"/>
    <n v="64.069999999999993"/>
    <n v="98.95"/>
    <s v="Fast"/>
    <s v="Yes"/>
    <n v="1"/>
  </r>
  <r>
    <s v="AID0389"/>
    <x v="0"/>
    <n v="28"/>
    <x v="0"/>
    <x v="0"/>
    <s v="None"/>
    <n v="69.69"/>
    <n v="30.14"/>
    <n v="67.95"/>
    <n v="29.91"/>
    <n v="36"/>
    <n v="23.96"/>
    <n v="24.27"/>
    <n v="45.68"/>
    <n v="28.76"/>
    <n v="43.6"/>
    <s v="Fast"/>
    <s v="No"/>
    <n v="0"/>
  </r>
  <r>
    <s v="AID0390"/>
    <x v="0"/>
    <n v="22"/>
    <x v="0"/>
    <x v="2"/>
    <s v="Basic"/>
    <n v="45.12"/>
    <n v="46.75"/>
    <n v="19.98"/>
    <n v="60.63"/>
    <n v="34.07"/>
    <n v="45.29"/>
    <n v="46.38"/>
    <n v="52.11"/>
    <n v="49.19"/>
    <n v="69.28"/>
    <s v="Average"/>
    <s v="Yes"/>
    <n v="1"/>
  </r>
  <r>
    <s v="AID0391"/>
    <x v="0"/>
    <n v="19"/>
    <x v="2"/>
    <x v="0"/>
    <s v="Basic"/>
    <n v="30.25"/>
    <n v="53.4"/>
    <n v="40"/>
    <n v="54.99"/>
    <n v="38.04"/>
    <n v="53.5"/>
    <n v="50.79"/>
    <n v="48.61"/>
    <n v="36.35"/>
    <n v="86.44"/>
    <s v="Average"/>
    <s v="Yes"/>
    <n v="1"/>
  </r>
  <r>
    <s v="AID0392"/>
    <x v="0"/>
    <n v="27"/>
    <x v="0"/>
    <x v="1"/>
    <s v="Basic"/>
    <n v="47.15"/>
    <n v="52.03"/>
    <n v="52.82"/>
    <n v="44.18"/>
    <n v="48.61"/>
    <n v="39.36"/>
    <n v="44.69"/>
    <n v="66.040000000000006"/>
    <n v="50.02"/>
    <n v="49.07"/>
    <s v="Fast"/>
    <s v="Yes"/>
    <n v="1"/>
  </r>
  <r>
    <s v="AID0393"/>
    <x v="1"/>
    <n v="25"/>
    <x v="0"/>
    <x v="0"/>
    <s v="None"/>
    <n v="40.61"/>
    <n v="49.62"/>
    <n v="24.28"/>
    <n v="22.52"/>
    <n v="30.79"/>
    <n v="43.98"/>
    <n v="48.17"/>
    <n v="22.22"/>
    <n v="32.799999999999997"/>
    <n v="76.69"/>
    <s v="Average"/>
    <s v="No"/>
    <n v="0"/>
  </r>
  <r>
    <s v="AID0394"/>
    <x v="1"/>
    <n v="24"/>
    <x v="0"/>
    <x v="0"/>
    <s v="Basic"/>
    <n v="53.84"/>
    <n v="36.25"/>
    <n v="54.74"/>
    <n v="41.37"/>
    <n v="59.94"/>
    <n v="39.119999999999997"/>
    <n v="45.66"/>
    <n v="56.72"/>
    <n v="37.299999999999997"/>
    <n v="54.37"/>
    <s v="Average"/>
    <s v="No"/>
    <n v="0"/>
  </r>
  <r>
    <s v="AID0395"/>
    <x v="0"/>
    <n v="18"/>
    <x v="2"/>
    <x v="2"/>
    <s v="Advanced"/>
    <n v="55.37"/>
    <n v="67.680000000000007"/>
    <n v="43.21"/>
    <n v="34.28"/>
    <n v="44.47"/>
    <n v="37.01"/>
    <n v="72.8"/>
    <n v="41.74"/>
    <n v="63.86"/>
    <n v="92.04"/>
    <s v="Average"/>
    <s v="Yes"/>
    <n v="1"/>
  </r>
  <r>
    <s v="AID0396"/>
    <x v="1"/>
    <n v="34"/>
    <x v="1"/>
    <x v="2"/>
    <s v="None"/>
    <n v="44.77"/>
    <n v="48.45"/>
    <n v="18.09"/>
    <n v="36.979999999999997"/>
    <n v="56.57"/>
    <n v="34.479999999999997"/>
    <n v="46.02"/>
    <n v="46.07"/>
    <n v="30.86"/>
    <n v="59.63"/>
    <s v="Slow"/>
    <s v="No"/>
    <n v="0"/>
  </r>
  <r>
    <s v="AID0397"/>
    <x v="1"/>
    <n v="25"/>
    <x v="0"/>
    <x v="0"/>
    <s v="Advanced"/>
    <n v="55.57"/>
    <n v="50.98"/>
    <n v="43.22"/>
    <n v="63.1"/>
    <n v="69.84"/>
    <n v="29.11"/>
    <n v="38.36"/>
    <n v="52.76"/>
    <n v="60.17"/>
    <n v="59.74"/>
    <s v="Slow"/>
    <s v="Yes"/>
    <n v="1"/>
  </r>
  <r>
    <s v="AID0398"/>
    <x v="1"/>
    <n v="25"/>
    <x v="0"/>
    <x v="2"/>
    <s v="Basic"/>
    <n v="57.39"/>
    <n v="47.37"/>
    <n v="34.15"/>
    <n v="66.989999999999995"/>
    <n v="44.93"/>
    <n v="47.34"/>
    <n v="49.49"/>
    <n v="29.5"/>
    <n v="54.86"/>
    <n v="75.89"/>
    <s v="Slow"/>
    <s v="Yes"/>
    <n v="1"/>
  </r>
  <r>
    <s v="AID0399"/>
    <x v="1"/>
    <n v="31"/>
    <x v="1"/>
    <x v="1"/>
    <s v="Advanced"/>
    <n v="76.849999999999994"/>
    <n v="66.739999999999995"/>
    <n v="53.97"/>
    <n v="65.78"/>
    <n v="72.959999999999994"/>
    <n v="77.25"/>
    <n v="72.67"/>
    <n v="76.36"/>
    <n v="57.39"/>
    <n v="51.01"/>
    <s v="Average"/>
    <s v="Yes"/>
    <n v="1"/>
  </r>
  <r>
    <s v="AID0400"/>
    <x v="0"/>
    <n v="23"/>
    <x v="0"/>
    <x v="1"/>
    <s v="Advanced"/>
    <n v="54.28"/>
    <n v="80.290000000000006"/>
    <n v="62.2"/>
    <n v="63.03"/>
    <n v="54.3"/>
    <n v="76.47"/>
    <n v="70.209999999999994"/>
    <n v="73.790000000000006"/>
    <n v="64.97"/>
    <n v="57.09"/>
    <s v="Slow"/>
    <s v="Yes"/>
    <n v="1"/>
  </r>
  <r>
    <s v="AID0401"/>
    <x v="1"/>
    <n v="19"/>
    <x v="2"/>
    <x v="2"/>
    <s v="Basic"/>
    <n v="42.4"/>
    <n v="36.94"/>
    <n v="47.58"/>
    <n v="49.96"/>
    <n v="25.07"/>
    <n v="43.4"/>
    <n v="39.94"/>
    <n v="32.93"/>
    <n v="46.66"/>
    <n v="65"/>
    <s v="Slow"/>
    <s v="No"/>
    <n v="0"/>
  </r>
  <r>
    <s v="AID0402"/>
    <x v="1"/>
    <n v="22"/>
    <x v="0"/>
    <x v="1"/>
    <s v="Advanced"/>
    <n v="55.38"/>
    <n v="83.62"/>
    <n v="69.12"/>
    <n v="68.790000000000006"/>
    <n v="58.69"/>
    <n v="69.040000000000006"/>
    <n v="65.5"/>
    <n v="35.409999999999997"/>
    <n v="65.180000000000007"/>
    <n v="61.22"/>
    <s v="Average"/>
    <s v="Yes"/>
    <n v="1"/>
  </r>
  <r>
    <s v="AID0403"/>
    <x v="0"/>
    <n v="24"/>
    <x v="0"/>
    <x v="2"/>
    <s v="Advanced"/>
    <n v="69.989999999999995"/>
    <n v="53.73"/>
    <n v="63.01"/>
    <n v="72.42"/>
    <n v="59.27"/>
    <n v="37.369999999999997"/>
    <n v="60.61"/>
    <n v="57.9"/>
    <n v="56.87"/>
    <n v="71.489999999999995"/>
    <s v="Slow"/>
    <s v="Yes"/>
    <n v="1"/>
  </r>
  <r>
    <s v="AID0404"/>
    <x v="0"/>
    <n v="43"/>
    <x v="1"/>
    <x v="0"/>
    <s v="Basic"/>
    <n v="55.16"/>
    <n v="47.33"/>
    <n v="83.41"/>
    <n v="47.01"/>
    <n v="45.99"/>
    <n v="69.97"/>
    <n v="52.74"/>
    <n v="60.19"/>
    <n v="31.66"/>
    <n v="75.98"/>
    <s v="Slow"/>
    <s v="Yes"/>
    <n v="1"/>
  </r>
  <r>
    <s v="AID0405"/>
    <x v="1"/>
    <n v="28"/>
    <x v="0"/>
    <x v="0"/>
    <s v="Basic"/>
    <n v="43.13"/>
    <n v="51.23"/>
    <n v="45.07"/>
    <n v="49.89"/>
    <n v="63.51"/>
    <n v="41.67"/>
    <n v="37.81"/>
    <n v="41.74"/>
    <n v="48.58"/>
    <n v="74"/>
    <s v="Fast"/>
    <s v="Yes"/>
    <n v="1"/>
  </r>
  <r>
    <s v="AID0406"/>
    <x v="1"/>
    <n v="17"/>
    <x v="2"/>
    <x v="1"/>
    <s v="Basic"/>
    <n v="59.89"/>
    <n v="48.54"/>
    <n v="23.41"/>
    <n v="36.31"/>
    <n v="45.38"/>
    <n v="55.36"/>
    <n v="44.19"/>
    <n v="74.36"/>
    <n v="37.49"/>
    <n v="79.25"/>
    <s v="Slow"/>
    <s v="Yes"/>
    <n v="1"/>
  </r>
  <r>
    <s v="AID0407"/>
    <x v="1"/>
    <n v="21"/>
    <x v="0"/>
    <x v="2"/>
    <s v="Advanced"/>
    <n v="73.209999999999994"/>
    <n v="60.55"/>
    <n v="63.22"/>
    <n v="71.959999999999994"/>
    <n v="45.33"/>
    <n v="62.83"/>
    <n v="68.3"/>
    <n v="70.81"/>
    <n v="55.73"/>
    <n v="58.46"/>
    <s v="Average"/>
    <s v="Yes"/>
    <n v="1"/>
  </r>
  <r>
    <s v="AID0408"/>
    <x v="1"/>
    <n v="26"/>
    <x v="0"/>
    <x v="2"/>
    <s v="Advanced"/>
    <n v="71.59"/>
    <n v="64.900000000000006"/>
    <n v="74.16"/>
    <n v="56.52"/>
    <n v="67.05"/>
    <n v="54.38"/>
    <n v="58.46"/>
    <n v="58.75"/>
    <n v="48.05"/>
    <n v="47.59"/>
    <s v="Average"/>
    <s v="Yes"/>
    <n v="1"/>
  </r>
  <r>
    <s v="AID0409"/>
    <x v="1"/>
    <n v="21"/>
    <x v="0"/>
    <x v="1"/>
    <s v="Advanced"/>
    <n v="69.989999999999995"/>
    <n v="60.29"/>
    <n v="46.5"/>
    <n v="75.040000000000006"/>
    <n v="55.52"/>
    <n v="68.05"/>
    <n v="59.34"/>
    <n v="39.24"/>
    <n v="57.06"/>
    <n v="85.65"/>
    <s v="Average"/>
    <s v="Yes"/>
    <n v="1"/>
  </r>
  <r>
    <s v="AID0410"/>
    <x v="1"/>
    <n v="29"/>
    <x v="0"/>
    <x v="0"/>
    <s v="Basic"/>
    <n v="38.47"/>
    <n v="51.61"/>
    <n v="59.91"/>
    <n v="51.37"/>
    <n v="47.32"/>
    <n v="56.25"/>
    <n v="66.14"/>
    <n v="45.03"/>
    <n v="56.45"/>
    <n v="91.05"/>
    <s v="Average"/>
    <s v="No"/>
    <n v="0"/>
  </r>
  <r>
    <s v="AID0411"/>
    <x v="0"/>
    <n v="25"/>
    <x v="0"/>
    <x v="1"/>
    <s v="Advanced"/>
    <n v="79.63"/>
    <n v="79.209999999999994"/>
    <n v="54.81"/>
    <n v="54.1"/>
    <n v="54.85"/>
    <n v="58.24"/>
    <n v="47.29"/>
    <n v="61.12"/>
    <n v="68.08"/>
    <n v="55.42"/>
    <s v="Average"/>
    <s v="Yes"/>
    <n v="1"/>
  </r>
  <r>
    <s v="AID0412"/>
    <x v="1"/>
    <n v="48"/>
    <x v="1"/>
    <x v="0"/>
    <s v="None"/>
    <n v="34.61"/>
    <n v="50.85"/>
    <n v="55.8"/>
    <n v="25.91"/>
    <n v="46.89"/>
    <n v="19.940000000000001"/>
    <n v="16.809999999999999"/>
    <n v="44.78"/>
    <n v="47.9"/>
    <n v="64.430000000000007"/>
    <s v="Fast"/>
    <s v="No"/>
    <n v="0"/>
  </r>
  <r>
    <s v="AID0413"/>
    <x v="1"/>
    <n v="28"/>
    <x v="0"/>
    <x v="2"/>
    <s v="Basic"/>
    <n v="45.4"/>
    <n v="57.41"/>
    <n v="62.23"/>
    <n v="35.64"/>
    <n v="44.57"/>
    <n v="61.94"/>
    <n v="59.44"/>
    <n v="61.22"/>
    <n v="28.09"/>
    <n v="69.91"/>
    <s v="Average"/>
    <s v="No"/>
    <n v="0"/>
  </r>
  <r>
    <s v="AID0414"/>
    <x v="0"/>
    <n v="22"/>
    <x v="0"/>
    <x v="0"/>
    <s v="None"/>
    <n v="27.27"/>
    <n v="36.200000000000003"/>
    <n v="42.79"/>
    <n v="44.17"/>
    <n v="11.6"/>
    <n v="23.39"/>
    <n v="6.59"/>
    <n v="39.619999999999997"/>
    <n v="29.15"/>
    <n v="72"/>
    <s v="Fast"/>
    <s v="No"/>
    <n v="0"/>
  </r>
  <r>
    <s v="AID0415"/>
    <x v="0"/>
    <n v="17"/>
    <x v="2"/>
    <x v="1"/>
    <s v="Basic"/>
    <n v="52.4"/>
    <n v="39.57"/>
    <n v="52.07"/>
    <n v="45.39"/>
    <n v="32.82"/>
    <n v="45.46"/>
    <n v="52.17"/>
    <n v="58.5"/>
    <n v="46.31"/>
    <n v="79.569999999999993"/>
    <s v="Average"/>
    <s v="Yes"/>
    <n v="1"/>
  </r>
  <r>
    <s v="AID0416"/>
    <x v="0"/>
    <n v="17"/>
    <x v="2"/>
    <x v="2"/>
    <s v="Basic"/>
    <n v="31.56"/>
    <n v="55.74"/>
    <n v="47.21"/>
    <n v="32.35"/>
    <n v="34.07"/>
    <n v="53.06"/>
    <n v="46.31"/>
    <n v="44.31"/>
    <n v="33.51"/>
    <n v="42.5"/>
    <s v="Fast"/>
    <s v="No"/>
    <n v="0"/>
  </r>
  <r>
    <s v="AID0417"/>
    <x v="0"/>
    <n v="22"/>
    <x v="0"/>
    <x v="1"/>
    <s v="Basic"/>
    <n v="65.290000000000006"/>
    <n v="55.35"/>
    <n v="49.42"/>
    <n v="59.83"/>
    <n v="50.81"/>
    <n v="52.2"/>
    <n v="58.68"/>
    <n v="64.53"/>
    <n v="61.19"/>
    <n v="83.29"/>
    <s v="Fast"/>
    <s v="Yes"/>
    <n v="1"/>
  </r>
  <r>
    <s v="AID0418"/>
    <x v="1"/>
    <n v="16"/>
    <x v="2"/>
    <x v="1"/>
    <s v="Basic"/>
    <n v="11.29"/>
    <n v="50.81"/>
    <n v="47.98"/>
    <n v="50.57"/>
    <n v="48.76"/>
    <n v="66.06"/>
    <n v="63.16"/>
    <n v="46.88"/>
    <n v="53.23"/>
    <n v="43.72"/>
    <s v="Fast"/>
    <s v="Yes"/>
    <n v="1"/>
  </r>
  <r>
    <s v="AID0419"/>
    <x v="1"/>
    <n v="18"/>
    <x v="2"/>
    <x v="0"/>
    <s v="Basic"/>
    <n v="35.94"/>
    <n v="46.62"/>
    <n v="31.48"/>
    <n v="38.96"/>
    <n v="20.32"/>
    <n v="25.22"/>
    <n v="40.24"/>
    <n v="36.44"/>
    <n v="62.94"/>
    <n v="68.099999999999994"/>
    <s v="Average"/>
    <s v="No"/>
    <n v="0"/>
  </r>
  <r>
    <s v="AID0420"/>
    <x v="1"/>
    <n v="28"/>
    <x v="0"/>
    <x v="1"/>
    <s v="Basic"/>
    <n v="81.13"/>
    <n v="47.02"/>
    <n v="48.15"/>
    <n v="44.62"/>
    <n v="41.92"/>
    <n v="40.44"/>
    <n v="48.64"/>
    <n v="57.11"/>
    <n v="43.43"/>
    <n v="89.66"/>
    <s v="Average"/>
    <s v="No"/>
    <n v="0"/>
  </r>
  <r>
    <s v="AID0421"/>
    <x v="1"/>
    <n v="19"/>
    <x v="2"/>
    <x v="0"/>
    <s v="None"/>
    <n v="28.29"/>
    <n v="21.98"/>
    <n v="30.9"/>
    <n v="35.67"/>
    <n v="16.11"/>
    <n v="31.47"/>
    <n v="35.92"/>
    <n v="5.12"/>
    <n v="12.91"/>
    <n v="67.069999999999993"/>
    <s v="Fast"/>
    <s v="No"/>
    <n v="0"/>
  </r>
  <r>
    <s v="AID0422"/>
    <x v="1"/>
    <n v="37"/>
    <x v="1"/>
    <x v="2"/>
    <s v="Basic"/>
    <n v="52.72"/>
    <n v="63.21"/>
    <n v="49.29"/>
    <n v="42.53"/>
    <n v="74.56"/>
    <n v="63.21"/>
    <n v="38.159999999999997"/>
    <n v="57.62"/>
    <n v="61.04"/>
    <n v="48.95"/>
    <s v="Fast"/>
    <s v="Yes"/>
    <n v="1"/>
  </r>
  <r>
    <s v="AID0423"/>
    <x v="1"/>
    <n v="19"/>
    <x v="2"/>
    <x v="0"/>
    <s v="None"/>
    <n v="44.12"/>
    <n v="43.08"/>
    <n v="20.170000000000002"/>
    <n v="30.09"/>
    <n v="49.16"/>
    <n v="26.75"/>
    <n v="18.670000000000002"/>
    <n v="9.52"/>
    <n v="27.13"/>
    <n v="99.1"/>
    <s v="Fast"/>
    <s v="No"/>
    <n v="0"/>
  </r>
  <r>
    <s v="AID0424"/>
    <x v="0"/>
    <n v="23"/>
    <x v="0"/>
    <x v="2"/>
    <s v="None"/>
    <n v="37.04"/>
    <n v="50.58"/>
    <n v="46.15"/>
    <n v="30.15"/>
    <n v="21.64"/>
    <n v="35.76"/>
    <n v="31.84"/>
    <n v="42.68"/>
    <n v="24.57"/>
    <n v="93.36"/>
    <s v="Average"/>
    <s v="No"/>
    <n v="0"/>
  </r>
  <r>
    <s v="AID0425"/>
    <x v="1"/>
    <n v="24"/>
    <x v="0"/>
    <x v="0"/>
    <s v="Basic"/>
    <n v="48.3"/>
    <n v="28.63"/>
    <n v="50.9"/>
    <n v="33.04"/>
    <n v="58.13"/>
    <n v="32.979999999999997"/>
    <n v="38.340000000000003"/>
    <n v="33.08"/>
    <n v="53.83"/>
    <n v="86.28"/>
    <s v="Fast"/>
    <s v="Yes"/>
    <n v="1"/>
  </r>
  <r>
    <s v="AID0426"/>
    <x v="0"/>
    <n v="38"/>
    <x v="1"/>
    <x v="1"/>
    <s v="Basic"/>
    <n v="59.81"/>
    <n v="34.72"/>
    <n v="52.18"/>
    <n v="54.34"/>
    <n v="48.23"/>
    <n v="47.03"/>
    <n v="64.78"/>
    <n v="65.040000000000006"/>
    <n v="65.290000000000006"/>
    <n v="64.69"/>
    <s v="Average"/>
    <s v="Yes"/>
    <n v="1"/>
  </r>
  <r>
    <s v="AID0427"/>
    <x v="0"/>
    <n v="16"/>
    <x v="2"/>
    <x v="0"/>
    <s v="Basic"/>
    <n v="40.229999999999997"/>
    <n v="46.32"/>
    <n v="35.14"/>
    <n v="38.65"/>
    <n v="20.29"/>
    <n v="56.5"/>
    <n v="55.42"/>
    <n v="27.93"/>
    <n v="37.200000000000003"/>
    <n v="51.03"/>
    <s v="Average"/>
    <s v="No"/>
    <n v="0"/>
  </r>
  <r>
    <s v="AID0428"/>
    <x v="1"/>
    <n v="23"/>
    <x v="0"/>
    <x v="0"/>
    <s v="Basic"/>
    <n v="52.89"/>
    <n v="64.61"/>
    <n v="66.09"/>
    <n v="48.09"/>
    <n v="61.79"/>
    <n v="61.55"/>
    <n v="54.1"/>
    <n v="49.79"/>
    <n v="50.31"/>
    <n v="96.48"/>
    <s v="Slow"/>
    <s v="Yes"/>
    <n v="1"/>
  </r>
  <r>
    <s v="AID0429"/>
    <x v="0"/>
    <n v="33"/>
    <x v="1"/>
    <x v="2"/>
    <s v="Basic"/>
    <n v="58.87"/>
    <n v="39.799999999999997"/>
    <n v="50.77"/>
    <n v="55.26"/>
    <n v="44.74"/>
    <n v="44.25"/>
    <n v="61.29"/>
    <n v="58"/>
    <n v="53.07"/>
    <n v="71.94"/>
    <s v="Average"/>
    <s v="Yes"/>
    <n v="1"/>
  </r>
  <r>
    <s v="AID0430"/>
    <x v="1"/>
    <n v="50"/>
    <x v="1"/>
    <x v="1"/>
    <s v="Advanced"/>
    <n v="66.34"/>
    <n v="67.150000000000006"/>
    <n v="89.43"/>
    <n v="73.459999999999994"/>
    <n v="62.42"/>
    <n v="58.88"/>
    <n v="76.23"/>
    <n v="61.95"/>
    <n v="77.58"/>
    <n v="91.14"/>
    <s v="Fast"/>
    <s v="Yes"/>
    <n v="1"/>
  </r>
  <r>
    <s v="AID0431"/>
    <x v="0"/>
    <n v="45"/>
    <x v="1"/>
    <x v="0"/>
    <s v="Basic"/>
    <n v="61.88"/>
    <n v="64.25"/>
    <n v="56.42"/>
    <n v="69.150000000000006"/>
    <n v="67.55"/>
    <n v="70.19"/>
    <n v="71.7"/>
    <n v="48.17"/>
    <n v="79.55"/>
    <n v="60.53"/>
    <s v="Slow"/>
    <s v="Yes"/>
    <n v="1"/>
  </r>
  <r>
    <s v="AID0432"/>
    <x v="1"/>
    <n v="28"/>
    <x v="0"/>
    <x v="1"/>
    <s v="Basic"/>
    <n v="52.02"/>
    <n v="56.71"/>
    <n v="49.54"/>
    <n v="44.94"/>
    <n v="60.3"/>
    <n v="49.55"/>
    <n v="42.16"/>
    <n v="54"/>
    <n v="52.48"/>
    <n v="60.12"/>
    <s v="Average"/>
    <s v="Yes"/>
    <n v="1"/>
  </r>
  <r>
    <s v="AID0433"/>
    <x v="0"/>
    <n v="18"/>
    <x v="2"/>
    <x v="0"/>
    <s v="None"/>
    <n v="23.81"/>
    <n v="31.82"/>
    <n v="39.81"/>
    <n v="33.07"/>
    <n v="27.81"/>
    <n v="42.29"/>
    <n v="48.88"/>
    <n v="22.96"/>
    <n v="49.02"/>
    <n v="99.13"/>
    <s v="Average"/>
    <s v="No"/>
    <n v="0"/>
  </r>
  <r>
    <s v="AID0434"/>
    <x v="1"/>
    <n v="27"/>
    <x v="0"/>
    <x v="0"/>
    <s v="Basic"/>
    <n v="49.3"/>
    <n v="44.51"/>
    <n v="43.79"/>
    <n v="43.13"/>
    <n v="43.11"/>
    <n v="52.83"/>
    <n v="66.89"/>
    <n v="47.42"/>
    <n v="36.19"/>
    <n v="71.31"/>
    <s v="Slow"/>
    <s v="No"/>
    <n v="0"/>
  </r>
  <r>
    <s v="AID0435"/>
    <x v="1"/>
    <n v="40"/>
    <x v="1"/>
    <x v="1"/>
    <s v="Basic"/>
    <n v="55.04"/>
    <n v="60.43"/>
    <n v="61.13"/>
    <n v="50.65"/>
    <n v="47.99"/>
    <n v="52.15"/>
    <n v="64.52"/>
    <n v="59.93"/>
    <n v="55.53"/>
    <n v="48.44"/>
    <s v="Average"/>
    <s v="No"/>
    <n v="0"/>
  </r>
  <r>
    <s v="AID0436"/>
    <x v="1"/>
    <n v="25"/>
    <x v="0"/>
    <x v="0"/>
    <s v="Basic"/>
    <n v="55.36"/>
    <n v="54.17"/>
    <n v="41.84"/>
    <n v="44.53"/>
    <n v="39.659999999999997"/>
    <n v="47.98"/>
    <n v="47.38"/>
    <n v="44.26"/>
    <n v="43.08"/>
    <n v="53.18"/>
    <s v="Average"/>
    <s v="Yes"/>
    <n v="1"/>
  </r>
  <r>
    <s v="AID0437"/>
    <x v="1"/>
    <n v="29"/>
    <x v="0"/>
    <x v="1"/>
    <s v="Basic"/>
    <n v="72.760000000000005"/>
    <n v="43.54"/>
    <n v="57.54"/>
    <n v="49.39"/>
    <n v="58.52"/>
    <n v="43.59"/>
    <n v="41.79"/>
    <n v="53.26"/>
    <n v="47.89"/>
    <n v="68.92"/>
    <s v="Slow"/>
    <s v="Yes"/>
    <n v="1"/>
  </r>
  <r>
    <s v="AID0438"/>
    <x v="1"/>
    <n v="27"/>
    <x v="0"/>
    <x v="0"/>
    <s v="Basic"/>
    <n v="38.700000000000003"/>
    <n v="52.92"/>
    <n v="78.34"/>
    <n v="43.03"/>
    <n v="47.27"/>
    <n v="46.95"/>
    <n v="65.22"/>
    <n v="48.16"/>
    <n v="51.37"/>
    <n v="42.55"/>
    <s v="Fast"/>
    <s v="Yes"/>
    <n v="1"/>
  </r>
  <r>
    <s v="AID0439"/>
    <x v="0"/>
    <n v="30"/>
    <x v="1"/>
    <x v="2"/>
    <s v="Basic"/>
    <n v="42.14"/>
    <n v="53.7"/>
    <n v="48.29"/>
    <n v="45.95"/>
    <n v="64.91"/>
    <n v="52.81"/>
    <n v="54.88"/>
    <n v="56.66"/>
    <n v="61.44"/>
    <n v="67.75"/>
    <s v="Fast"/>
    <s v="No"/>
    <n v="0"/>
  </r>
  <r>
    <s v="AID0440"/>
    <x v="0"/>
    <n v="17"/>
    <x v="2"/>
    <x v="1"/>
    <s v="Advanced"/>
    <n v="42.18"/>
    <n v="53.42"/>
    <n v="58.67"/>
    <n v="60.19"/>
    <n v="60.94"/>
    <n v="64.959999999999994"/>
    <n v="64.92"/>
    <n v="51.15"/>
    <n v="49.69"/>
    <n v="65.14"/>
    <s v="Average"/>
    <s v="No"/>
    <n v="0"/>
  </r>
  <r>
    <s v="AID0441"/>
    <x v="0"/>
    <n v="22"/>
    <x v="0"/>
    <x v="0"/>
    <s v="Advanced"/>
    <n v="55.31"/>
    <n v="57.51"/>
    <n v="73.33"/>
    <n v="66.97"/>
    <n v="63.45"/>
    <n v="47.37"/>
    <n v="65.33"/>
    <n v="44.13"/>
    <n v="66.77"/>
    <n v="86.76"/>
    <s v="Slow"/>
    <s v="Yes"/>
    <n v="1"/>
  </r>
  <r>
    <s v="AID0442"/>
    <x v="1"/>
    <n v="21"/>
    <x v="0"/>
    <x v="0"/>
    <s v="Advanced"/>
    <n v="52.57"/>
    <n v="59.68"/>
    <n v="47.98"/>
    <n v="56.42"/>
    <n v="50.87"/>
    <n v="53.3"/>
    <n v="49.91"/>
    <n v="40.21"/>
    <n v="70.95"/>
    <n v="61.3"/>
    <s v="Average"/>
    <s v="No"/>
    <n v="0"/>
  </r>
  <r>
    <s v="AID0443"/>
    <x v="0"/>
    <n v="29"/>
    <x v="0"/>
    <x v="2"/>
    <s v="Advanced"/>
    <n v="83.73"/>
    <n v="67.260000000000005"/>
    <n v="65.08"/>
    <n v="64.209999999999994"/>
    <n v="56.88"/>
    <n v="78.72"/>
    <n v="57.38"/>
    <n v="69.17"/>
    <n v="55.97"/>
    <n v="98.95"/>
    <s v="Fast"/>
    <s v="Yes"/>
    <n v="1"/>
  </r>
  <r>
    <s v="AID0444"/>
    <x v="1"/>
    <n v="20"/>
    <x v="0"/>
    <x v="1"/>
    <s v="None"/>
    <n v="35.57"/>
    <n v="29.3"/>
    <n v="24.39"/>
    <n v="28.63"/>
    <n v="20.78"/>
    <n v="52.16"/>
    <n v="44.12"/>
    <n v="38.07"/>
    <n v="38.25"/>
    <n v="50.85"/>
    <s v="Average"/>
    <s v="No"/>
    <n v="0"/>
  </r>
  <r>
    <s v="AID0445"/>
    <x v="1"/>
    <n v="18"/>
    <x v="2"/>
    <x v="0"/>
    <s v="None"/>
    <n v="11.53"/>
    <n v="9.61"/>
    <n v="58.55"/>
    <n v="32.21"/>
    <n v="30.19"/>
    <n v="22.59"/>
    <n v="37.08"/>
    <n v="18.59"/>
    <n v="14.13"/>
    <n v="75.459999999999994"/>
    <s v="Slow"/>
    <s v="No"/>
    <n v="0"/>
  </r>
  <r>
    <s v="AID0446"/>
    <x v="0"/>
    <n v="22"/>
    <x v="0"/>
    <x v="2"/>
    <s v="None"/>
    <n v="45.8"/>
    <n v="32.99"/>
    <n v="51.67"/>
    <n v="34.9"/>
    <n v="53.29"/>
    <n v="54.36"/>
    <n v="44.71"/>
    <n v="44.95"/>
    <n v="42.3"/>
    <n v="45.38"/>
    <s v="Average"/>
    <s v="No"/>
    <n v="0"/>
  </r>
  <r>
    <s v="AID0447"/>
    <x v="0"/>
    <n v="28"/>
    <x v="0"/>
    <x v="0"/>
    <s v="Basic"/>
    <n v="48.98"/>
    <n v="60.58"/>
    <n v="55.14"/>
    <n v="63.12"/>
    <n v="58.42"/>
    <n v="50.03"/>
    <n v="31.33"/>
    <n v="58.38"/>
    <n v="62.03"/>
    <n v="84.03"/>
    <s v="Fast"/>
    <s v="Yes"/>
    <n v="1"/>
  </r>
  <r>
    <s v="AID0448"/>
    <x v="1"/>
    <n v="23"/>
    <x v="0"/>
    <x v="1"/>
    <s v="Advanced"/>
    <n v="56.71"/>
    <n v="68.260000000000005"/>
    <n v="53.34"/>
    <n v="60.68"/>
    <n v="67.27"/>
    <n v="54.47"/>
    <n v="58.42"/>
    <n v="65.59"/>
    <n v="47.34"/>
    <n v="99.69"/>
    <s v="Average"/>
    <s v="No"/>
    <n v="0"/>
  </r>
  <r>
    <s v="AID0449"/>
    <x v="0"/>
    <n v="17"/>
    <x v="2"/>
    <x v="0"/>
    <s v="None"/>
    <n v="0.77"/>
    <n v="12.01"/>
    <n v="26"/>
    <n v="36.950000000000003"/>
    <n v="0"/>
    <n v="25.2"/>
    <n v="34.85"/>
    <n v="18.46"/>
    <n v="15.07"/>
    <n v="89.15"/>
    <s v="Average"/>
    <s v="No"/>
    <n v="0"/>
  </r>
  <r>
    <s v="AID0450"/>
    <x v="1"/>
    <n v="27"/>
    <x v="0"/>
    <x v="0"/>
    <s v="Advanced"/>
    <n v="56.52"/>
    <n v="62.92"/>
    <n v="50.42"/>
    <n v="57.19"/>
    <n v="75.88"/>
    <n v="68.13"/>
    <n v="59.25"/>
    <n v="80.760000000000005"/>
    <n v="76.61"/>
    <n v="73.34"/>
    <s v="Fast"/>
    <s v="Yes"/>
    <n v="1"/>
  </r>
  <r>
    <s v="AID0451"/>
    <x v="1"/>
    <n v="29"/>
    <x v="0"/>
    <x v="0"/>
    <s v="None"/>
    <n v="25.62"/>
    <n v="42.97"/>
    <n v="33.11"/>
    <n v="44.89"/>
    <n v="46.67"/>
    <n v="11.78"/>
    <n v="7.95"/>
    <n v="43.27"/>
    <n v="34.69"/>
    <n v="69.08"/>
    <s v="Average"/>
    <s v="No"/>
    <n v="0"/>
  </r>
  <r>
    <s v="AID0452"/>
    <x v="1"/>
    <n v="18"/>
    <x v="2"/>
    <x v="0"/>
    <s v="Advanced"/>
    <n v="48.59"/>
    <n v="39.78"/>
    <n v="53.16"/>
    <n v="41.26"/>
    <n v="50.34"/>
    <n v="65.290000000000006"/>
    <n v="59.52"/>
    <n v="73.41"/>
    <n v="76.77"/>
    <n v="90.1"/>
    <s v="Fast"/>
    <s v="Yes"/>
    <n v="1"/>
  </r>
  <r>
    <s v="AID0453"/>
    <x v="1"/>
    <n v="26"/>
    <x v="0"/>
    <x v="2"/>
    <s v="Basic"/>
    <n v="63.23"/>
    <n v="60.18"/>
    <n v="31.67"/>
    <n v="38.36"/>
    <n v="51.69"/>
    <n v="55.9"/>
    <n v="47.3"/>
    <n v="40.82"/>
    <n v="54.57"/>
    <n v="96.16"/>
    <s v="Average"/>
    <s v="No"/>
    <n v="0"/>
  </r>
  <r>
    <s v="AID0454"/>
    <x v="1"/>
    <n v="16"/>
    <x v="2"/>
    <x v="2"/>
    <s v="None"/>
    <n v="34.729999999999997"/>
    <n v="16.260000000000002"/>
    <n v="30.08"/>
    <n v="16.18"/>
    <n v="38.520000000000003"/>
    <n v="15.65"/>
    <n v="1.7"/>
    <n v="46.03"/>
    <n v="11.41"/>
    <n v="99.35"/>
    <s v="Fast"/>
    <s v="No"/>
    <n v="0"/>
  </r>
  <r>
    <s v="AID0455"/>
    <x v="0"/>
    <n v="18"/>
    <x v="2"/>
    <x v="1"/>
    <s v="Basic"/>
    <n v="21.65"/>
    <n v="35.340000000000003"/>
    <n v="36.200000000000003"/>
    <n v="42.84"/>
    <n v="39.49"/>
    <n v="37.770000000000003"/>
    <n v="55.21"/>
    <n v="51.64"/>
    <n v="27.72"/>
    <n v="63.79"/>
    <s v="Average"/>
    <s v="No"/>
    <n v="0"/>
  </r>
  <r>
    <s v="AID0456"/>
    <x v="0"/>
    <n v="32"/>
    <x v="1"/>
    <x v="2"/>
    <s v="None"/>
    <n v="18.2"/>
    <n v="37.340000000000003"/>
    <n v="51.34"/>
    <n v="42.39"/>
    <n v="48.86"/>
    <n v="47.32"/>
    <n v="59.19"/>
    <n v="37.71"/>
    <n v="40.31"/>
    <n v="99.46"/>
    <s v="Fast"/>
    <s v="No"/>
    <n v="0"/>
  </r>
  <r>
    <s v="AID0457"/>
    <x v="1"/>
    <n v="23"/>
    <x v="0"/>
    <x v="2"/>
    <s v="None"/>
    <n v="23.4"/>
    <n v="23.16"/>
    <n v="35.4"/>
    <n v="40.380000000000003"/>
    <n v="36.56"/>
    <n v="44.82"/>
    <n v="34.01"/>
    <n v="23.55"/>
    <n v="32.32"/>
    <n v="49.36"/>
    <s v="Average"/>
    <s v="No"/>
    <n v="0"/>
  </r>
  <r>
    <s v="AID0458"/>
    <x v="1"/>
    <n v="41"/>
    <x v="1"/>
    <x v="1"/>
    <s v="Basic"/>
    <n v="70.430000000000007"/>
    <n v="42.09"/>
    <n v="42.46"/>
    <n v="60.69"/>
    <n v="65.91"/>
    <n v="45.87"/>
    <n v="49.31"/>
    <n v="52.26"/>
    <n v="46.15"/>
    <n v="55.21"/>
    <s v="Fast"/>
    <s v="Yes"/>
    <n v="1"/>
  </r>
  <r>
    <s v="AID0459"/>
    <x v="0"/>
    <n v="20"/>
    <x v="0"/>
    <x v="2"/>
    <s v="Advanced"/>
    <n v="35.29"/>
    <n v="68.72"/>
    <n v="53.05"/>
    <n v="66.55"/>
    <n v="52.81"/>
    <n v="86.9"/>
    <n v="69.56"/>
    <n v="36.869999999999997"/>
    <n v="78.400000000000006"/>
    <n v="45.34"/>
    <s v="Average"/>
    <s v="No"/>
    <n v="0"/>
  </r>
  <r>
    <s v="AID0460"/>
    <x v="0"/>
    <n v="23"/>
    <x v="0"/>
    <x v="2"/>
    <s v="Basic"/>
    <n v="40.950000000000003"/>
    <n v="49.48"/>
    <n v="55.86"/>
    <n v="36.549999999999997"/>
    <n v="68.069999999999993"/>
    <n v="45.48"/>
    <n v="47.11"/>
    <n v="33.68"/>
    <n v="44.6"/>
    <n v="56.3"/>
    <s v="Average"/>
    <s v="No"/>
    <n v="0"/>
  </r>
  <r>
    <s v="AID0461"/>
    <x v="1"/>
    <n v="35"/>
    <x v="1"/>
    <x v="1"/>
    <s v="Basic"/>
    <n v="66.94"/>
    <n v="57.86"/>
    <n v="54.73"/>
    <n v="57.74"/>
    <n v="60.41"/>
    <n v="53.04"/>
    <n v="55.38"/>
    <n v="47.07"/>
    <n v="48.57"/>
    <n v="86.08"/>
    <s v="Fast"/>
    <s v="Yes"/>
    <n v="1"/>
  </r>
  <r>
    <s v="AID0462"/>
    <x v="0"/>
    <n v="26"/>
    <x v="0"/>
    <x v="1"/>
    <s v="Basic"/>
    <n v="57.4"/>
    <n v="36.92"/>
    <n v="52.07"/>
    <n v="61.08"/>
    <n v="24.28"/>
    <n v="26.71"/>
    <n v="54.49"/>
    <n v="54.32"/>
    <n v="39.04"/>
    <n v="91.18"/>
    <s v="Average"/>
    <s v="No"/>
    <n v="0"/>
  </r>
  <r>
    <s v="AID0463"/>
    <x v="1"/>
    <n v="26"/>
    <x v="0"/>
    <x v="1"/>
    <s v="Advanced"/>
    <n v="63.81"/>
    <n v="48.93"/>
    <n v="50.93"/>
    <n v="67.22"/>
    <n v="53.62"/>
    <n v="57.49"/>
    <n v="65.36"/>
    <n v="79.739999999999995"/>
    <n v="41.35"/>
    <n v="86.73"/>
    <s v="Average"/>
    <s v="No"/>
    <n v="0"/>
  </r>
  <r>
    <s v="AID0464"/>
    <x v="0"/>
    <n v="25"/>
    <x v="0"/>
    <x v="0"/>
    <s v="None"/>
    <n v="27.98"/>
    <n v="25.67"/>
    <n v="44.37"/>
    <n v="50.72"/>
    <n v="55.13"/>
    <n v="55.34"/>
    <n v="41.63"/>
    <n v="37.93"/>
    <n v="41.09"/>
    <n v="77.86"/>
    <s v="Average"/>
    <s v="No"/>
    <n v="0"/>
  </r>
  <r>
    <s v="AID0465"/>
    <x v="1"/>
    <n v="25"/>
    <x v="0"/>
    <x v="0"/>
    <s v="Basic"/>
    <n v="55.34"/>
    <n v="55.92"/>
    <n v="43.07"/>
    <n v="71.239999999999995"/>
    <n v="49.09"/>
    <n v="44.53"/>
    <n v="45.56"/>
    <n v="46.03"/>
    <n v="53.11"/>
    <n v="70.84"/>
    <s v="Fast"/>
    <s v="No"/>
    <n v="0"/>
  </r>
  <r>
    <s v="AID0466"/>
    <x v="0"/>
    <n v="48"/>
    <x v="1"/>
    <x v="1"/>
    <s v="None"/>
    <n v="33.22"/>
    <n v="26.5"/>
    <n v="50.41"/>
    <n v="33.67"/>
    <n v="50.07"/>
    <n v="46.41"/>
    <n v="50.14"/>
    <n v="23.58"/>
    <n v="39.89"/>
    <n v="82.52"/>
    <s v="Slow"/>
    <s v="No"/>
    <n v="0"/>
  </r>
  <r>
    <s v="AID0467"/>
    <x v="1"/>
    <n v="43"/>
    <x v="1"/>
    <x v="1"/>
    <s v="None"/>
    <n v="46.42"/>
    <n v="38.97"/>
    <n v="47.32"/>
    <n v="49.24"/>
    <n v="44.75"/>
    <n v="47.85"/>
    <n v="35.04"/>
    <n v="27.97"/>
    <n v="18.86"/>
    <n v="63.45"/>
    <s v="Fast"/>
    <s v="No"/>
    <n v="0"/>
  </r>
  <r>
    <s v="AID0468"/>
    <x v="0"/>
    <n v="43"/>
    <x v="1"/>
    <x v="1"/>
    <s v="Basic"/>
    <n v="32.71"/>
    <n v="54.96"/>
    <n v="58.06"/>
    <n v="46.71"/>
    <n v="60.91"/>
    <n v="51.85"/>
    <n v="58.26"/>
    <n v="45.54"/>
    <n v="66.099999999999994"/>
    <n v="90.48"/>
    <s v="Average"/>
    <s v="No"/>
    <n v="0"/>
  </r>
  <r>
    <s v="AID0469"/>
    <x v="0"/>
    <n v="19"/>
    <x v="2"/>
    <x v="0"/>
    <s v="None"/>
    <n v="34.35"/>
    <n v="23.06"/>
    <n v="31.76"/>
    <n v="1.74"/>
    <n v="29.74"/>
    <n v="7.69"/>
    <n v="41.2"/>
    <n v="39.19"/>
    <n v="17.739999999999998"/>
    <n v="80.63"/>
    <s v="Slow"/>
    <s v="No"/>
    <n v="0"/>
  </r>
  <r>
    <s v="AID0470"/>
    <x v="1"/>
    <n v="35"/>
    <x v="1"/>
    <x v="0"/>
    <s v="Basic"/>
    <n v="70.14"/>
    <n v="56.13"/>
    <n v="52.03"/>
    <n v="58.33"/>
    <n v="55.28"/>
    <n v="59.14"/>
    <n v="71.81"/>
    <n v="43.07"/>
    <n v="62.83"/>
    <n v="81.87"/>
    <s v="Average"/>
    <s v="No"/>
    <n v="0"/>
  </r>
  <r>
    <s v="AID0471"/>
    <x v="0"/>
    <n v="50"/>
    <x v="1"/>
    <x v="2"/>
    <s v="Advanced"/>
    <n v="55.99"/>
    <n v="61.93"/>
    <n v="74.48"/>
    <n v="45.42"/>
    <n v="65.150000000000006"/>
    <n v="67.36"/>
    <n v="80.42"/>
    <n v="75.25"/>
    <n v="53.37"/>
    <n v="72.16"/>
    <s v="Average"/>
    <s v="Yes"/>
    <n v="1"/>
  </r>
  <r>
    <s v="AID0472"/>
    <x v="1"/>
    <n v="17"/>
    <x v="2"/>
    <x v="2"/>
    <s v="None"/>
    <n v="28.88"/>
    <n v="14.18"/>
    <n v="12.24"/>
    <n v="18.39"/>
    <n v="25.07"/>
    <n v="28.98"/>
    <n v="28"/>
    <n v="7.63"/>
    <n v="42.84"/>
    <n v="93.11"/>
    <s v="Average"/>
    <s v="No"/>
    <n v="0"/>
  </r>
  <r>
    <s v="AID0473"/>
    <x v="0"/>
    <n v="16"/>
    <x v="2"/>
    <x v="1"/>
    <s v="Basic"/>
    <n v="35.840000000000003"/>
    <n v="49.17"/>
    <n v="37.51"/>
    <n v="26.2"/>
    <n v="24.11"/>
    <n v="49.38"/>
    <n v="40.92"/>
    <n v="30.17"/>
    <n v="49.46"/>
    <n v="55.12"/>
    <s v="Average"/>
    <s v="No"/>
    <n v="0"/>
  </r>
  <r>
    <s v="AID0474"/>
    <x v="1"/>
    <n v="31"/>
    <x v="1"/>
    <x v="0"/>
    <s v="None"/>
    <n v="48.13"/>
    <n v="36.65"/>
    <n v="40.14"/>
    <n v="26.8"/>
    <n v="53.49"/>
    <n v="41.04"/>
    <n v="44.38"/>
    <n v="35.799999999999997"/>
    <n v="70.7"/>
    <n v="62.87"/>
    <s v="Slow"/>
    <s v="No"/>
    <n v="0"/>
  </r>
  <r>
    <s v="AID0475"/>
    <x v="0"/>
    <n v="29"/>
    <x v="0"/>
    <x v="0"/>
    <s v="Advanced"/>
    <n v="50.15"/>
    <n v="66.47"/>
    <n v="51.88"/>
    <n v="58.8"/>
    <n v="48.52"/>
    <n v="53.44"/>
    <n v="55.85"/>
    <n v="70.56"/>
    <n v="42.1"/>
    <n v="86.66"/>
    <s v="Fast"/>
    <s v="No"/>
    <n v="0"/>
  </r>
  <r>
    <s v="AID0476"/>
    <x v="1"/>
    <n v="38"/>
    <x v="1"/>
    <x v="0"/>
    <s v="Basic"/>
    <n v="59.53"/>
    <n v="67.510000000000005"/>
    <n v="73.16"/>
    <n v="60.15"/>
    <n v="52.18"/>
    <n v="63.63"/>
    <n v="65.91"/>
    <n v="57.8"/>
    <n v="29.16"/>
    <n v="69.56"/>
    <s v="Slow"/>
    <s v="No"/>
    <n v="0"/>
  </r>
  <r>
    <s v="AID0477"/>
    <x v="0"/>
    <n v="17"/>
    <x v="2"/>
    <x v="1"/>
    <s v="Advanced"/>
    <n v="58.85"/>
    <n v="51.58"/>
    <n v="69.42"/>
    <n v="52.17"/>
    <n v="50.49"/>
    <n v="60.7"/>
    <n v="36.270000000000003"/>
    <n v="58.92"/>
    <n v="12.38"/>
    <n v="93.35"/>
    <s v="Average"/>
    <s v="No"/>
    <n v="0"/>
  </r>
  <r>
    <s v="AID0478"/>
    <x v="1"/>
    <n v="44"/>
    <x v="1"/>
    <x v="2"/>
    <s v="Basic"/>
    <n v="38.409999999999997"/>
    <n v="59.93"/>
    <n v="66"/>
    <n v="64.88"/>
    <n v="63.76"/>
    <n v="49.52"/>
    <n v="45.21"/>
    <n v="43.77"/>
    <n v="59.24"/>
    <n v="60.78"/>
    <s v="Average"/>
    <s v="No"/>
    <n v="0"/>
  </r>
  <r>
    <s v="AID0479"/>
    <x v="0"/>
    <n v="25"/>
    <x v="0"/>
    <x v="1"/>
    <s v="None"/>
    <n v="40.83"/>
    <n v="2.63"/>
    <n v="51.34"/>
    <n v="56.12"/>
    <n v="41.99"/>
    <n v="41.85"/>
    <n v="25.14"/>
    <n v="32.880000000000003"/>
    <n v="26.09"/>
    <n v="62.16"/>
    <s v="Average"/>
    <s v="No"/>
    <n v="0"/>
  </r>
  <r>
    <s v="AID0480"/>
    <x v="1"/>
    <n v="16"/>
    <x v="2"/>
    <x v="2"/>
    <s v="Basic"/>
    <n v="38.31"/>
    <n v="53.02"/>
    <n v="65.61"/>
    <n v="32.299999999999997"/>
    <n v="48.15"/>
    <n v="48.89"/>
    <n v="30.51"/>
    <n v="26.95"/>
    <n v="33.97"/>
    <n v="93.32"/>
    <s v="Average"/>
    <s v="No"/>
    <n v="0"/>
  </r>
  <r>
    <s v="AID0481"/>
    <x v="1"/>
    <n v="18"/>
    <x v="2"/>
    <x v="2"/>
    <s v="Advanced"/>
    <n v="68.37"/>
    <n v="55.98"/>
    <n v="34.18"/>
    <n v="41.32"/>
    <n v="55.2"/>
    <n v="45.36"/>
    <n v="24.17"/>
    <n v="43.47"/>
    <n v="47.19"/>
    <n v="67.86"/>
    <s v="Average"/>
    <s v="No"/>
    <n v="0"/>
  </r>
  <r>
    <s v="AID0482"/>
    <x v="1"/>
    <n v="30"/>
    <x v="1"/>
    <x v="1"/>
    <s v="Basic"/>
    <n v="41.61"/>
    <n v="35.82"/>
    <n v="64.05"/>
    <n v="43.84"/>
    <n v="52.98"/>
    <n v="48.09"/>
    <n v="51.74"/>
    <n v="58.42"/>
    <n v="56.87"/>
    <n v="70.97"/>
    <s v="Fast"/>
    <s v="No"/>
    <n v="0"/>
  </r>
  <r>
    <s v="AID0483"/>
    <x v="0"/>
    <n v="25"/>
    <x v="0"/>
    <x v="2"/>
    <s v="Advanced"/>
    <n v="58.89"/>
    <n v="69.23"/>
    <n v="52.91"/>
    <n v="76.31"/>
    <n v="62.15"/>
    <n v="70.510000000000005"/>
    <n v="52.3"/>
    <n v="65.81"/>
    <n v="52.09"/>
    <n v="59.97"/>
    <s v="Average"/>
    <s v="Yes"/>
    <n v="1"/>
  </r>
  <r>
    <s v="AID0484"/>
    <x v="1"/>
    <n v="22"/>
    <x v="0"/>
    <x v="2"/>
    <s v="Advanced"/>
    <n v="57.81"/>
    <n v="57.13"/>
    <n v="53.28"/>
    <n v="65.02"/>
    <n v="67.5"/>
    <n v="45.98"/>
    <n v="60.22"/>
    <n v="53.56"/>
    <n v="65.319999999999993"/>
    <n v="56.6"/>
    <s v="Slow"/>
    <s v="No"/>
    <n v="0"/>
  </r>
  <r>
    <s v="AID0485"/>
    <x v="0"/>
    <n v="29"/>
    <x v="0"/>
    <x v="0"/>
    <s v="None"/>
    <n v="52.89"/>
    <n v="43.09"/>
    <n v="55.12"/>
    <n v="29.73"/>
    <n v="28.74"/>
    <n v="48.18"/>
    <n v="45.53"/>
    <n v="46.77"/>
    <n v="33.51"/>
    <n v="79.36"/>
    <s v="Average"/>
    <s v="No"/>
    <n v="0"/>
  </r>
  <r>
    <s v="AID0486"/>
    <x v="1"/>
    <n v="33"/>
    <x v="1"/>
    <x v="2"/>
    <s v="None"/>
    <n v="34.58"/>
    <n v="27.49"/>
    <n v="71.040000000000006"/>
    <n v="62.46"/>
    <n v="51.89"/>
    <n v="39.53"/>
    <n v="43.86"/>
    <n v="30.47"/>
    <n v="60.28"/>
    <n v="47.19"/>
    <s v="Average"/>
    <s v="No"/>
    <n v="0"/>
  </r>
  <r>
    <s v="AID0487"/>
    <x v="0"/>
    <n v="28"/>
    <x v="0"/>
    <x v="1"/>
    <s v="Basic"/>
    <n v="48.12"/>
    <n v="30.91"/>
    <n v="50.11"/>
    <n v="45.75"/>
    <n v="51.04"/>
    <n v="38.79"/>
    <n v="55.55"/>
    <n v="54.59"/>
    <n v="47.23"/>
    <n v="92.76"/>
    <s v="Slow"/>
    <s v="No"/>
    <n v="0"/>
  </r>
  <r>
    <s v="AID0488"/>
    <x v="1"/>
    <n v="34"/>
    <x v="1"/>
    <x v="1"/>
    <s v="Basic"/>
    <n v="57.72"/>
    <n v="46.66"/>
    <n v="48.17"/>
    <n v="51.02"/>
    <n v="43.97"/>
    <n v="51.26"/>
    <n v="44.23"/>
    <n v="64.52"/>
    <n v="40.700000000000003"/>
    <n v="86.75"/>
    <s v="Average"/>
    <s v="No"/>
    <n v="0"/>
  </r>
  <r>
    <s v="AID0489"/>
    <x v="0"/>
    <n v="25"/>
    <x v="0"/>
    <x v="2"/>
    <s v="Advanced"/>
    <n v="67.930000000000007"/>
    <n v="50.58"/>
    <n v="60.08"/>
    <n v="64.47"/>
    <n v="65.430000000000007"/>
    <n v="41.29"/>
    <n v="49.17"/>
    <n v="48.55"/>
    <n v="33.17"/>
    <n v="51.44"/>
    <s v="Average"/>
    <s v="No"/>
    <n v="0"/>
  </r>
  <r>
    <s v="AID0490"/>
    <x v="0"/>
    <n v="27"/>
    <x v="0"/>
    <x v="0"/>
    <s v="Advanced"/>
    <n v="75.58"/>
    <n v="61.46"/>
    <n v="55.34"/>
    <n v="59.97"/>
    <n v="73.45"/>
    <n v="77.400000000000006"/>
    <n v="80.7"/>
    <n v="57.89"/>
    <n v="84.05"/>
    <n v="81.64"/>
    <s v="Average"/>
    <s v="Yes"/>
    <n v="1"/>
  </r>
  <r>
    <s v="AID0491"/>
    <x v="1"/>
    <n v="27"/>
    <x v="0"/>
    <x v="0"/>
    <s v="Basic"/>
    <n v="70.849999999999994"/>
    <n v="61.87"/>
    <n v="42.04"/>
    <n v="50.43"/>
    <n v="60.08"/>
    <n v="55.54"/>
    <n v="49.64"/>
    <n v="57.07"/>
    <n v="52.98"/>
    <n v="76.16"/>
    <s v="Fast"/>
    <s v="No"/>
    <n v="0"/>
  </r>
  <r>
    <s v="AID0492"/>
    <x v="0"/>
    <n v="27"/>
    <x v="0"/>
    <x v="2"/>
    <s v="None"/>
    <n v="2.5299999999999998"/>
    <n v="31.16"/>
    <n v="64.13"/>
    <n v="41.04"/>
    <n v="36.79"/>
    <n v="41.81"/>
    <n v="14.78"/>
    <n v="38.49"/>
    <n v="11.62"/>
    <n v="51.07"/>
    <s v="Average"/>
    <s v="No"/>
    <n v="0"/>
  </r>
  <r>
    <s v="AID0493"/>
    <x v="0"/>
    <n v="35"/>
    <x v="1"/>
    <x v="2"/>
    <s v="Advanced"/>
    <n v="48.75"/>
    <n v="56.99"/>
    <n v="67.349999999999994"/>
    <n v="72.83"/>
    <n v="77.59"/>
    <n v="60.87"/>
    <n v="31.99"/>
    <n v="70.64"/>
    <n v="65.45"/>
    <n v="56.39"/>
    <s v="Average"/>
    <s v="Yes"/>
    <n v="1"/>
  </r>
  <r>
    <s v="AID0494"/>
    <x v="1"/>
    <n v="29"/>
    <x v="0"/>
    <x v="1"/>
    <s v="None"/>
    <n v="15.74"/>
    <n v="53.88"/>
    <n v="30.73"/>
    <n v="54.1"/>
    <n v="55.92"/>
    <n v="37.67"/>
    <n v="40.42"/>
    <n v="32.72"/>
    <n v="38.08"/>
    <n v="64.540000000000006"/>
    <s v="Slow"/>
    <s v="No"/>
    <n v="0"/>
  </r>
  <r>
    <s v="AID0495"/>
    <x v="0"/>
    <n v="20"/>
    <x v="0"/>
    <x v="2"/>
    <s v="Advanced"/>
    <n v="50.9"/>
    <n v="59.18"/>
    <n v="72.260000000000005"/>
    <n v="78.27"/>
    <n v="26.76"/>
    <n v="46.48"/>
    <n v="46.69"/>
    <n v="65.319999999999993"/>
    <n v="74.06"/>
    <n v="81.95"/>
    <s v="Average"/>
    <s v="No"/>
    <n v="0"/>
  </r>
  <r>
    <s v="AID0496"/>
    <x v="0"/>
    <n v="48"/>
    <x v="1"/>
    <x v="0"/>
    <s v="Basic"/>
    <n v="49.1"/>
    <n v="54.83"/>
    <n v="51.93"/>
    <n v="42.94"/>
    <n v="64.52"/>
    <n v="52.17"/>
    <n v="47.79"/>
    <n v="45.01"/>
    <n v="59.57"/>
    <n v="78.319999999999993"/>
    <s v="Average"/>
    <s v="No"/>
    <n v="0"/>
  </r>
  <r>
    <s v="AID0497"/>
    <x v="0"/>
    <n v="20"/>
    <x v="0"/>
    <x v="2"/>
    <s v="Basic"/>
    <n v="50.68"/>
    <n v="42.22"/>
    <n v="34.65"/>
    <n v="40.9"/>
    <n v="67.459999999999994"/>
    <n v="56.48"/>
    <n v="63.35"/>
    <n v="48.32"/>
    <n v="45.02"/>
    <n v="71.930000000000007"/>
    <s v="Average"/>
    <s v="No"/>
    <n v="0"/>
  </r>
  <r>
    <s v="AID0498"/>
    <x v="1"/>
    <n v="25"/>
    <x v="0"/>
    <x v="1"/>
    <s v="None"/>
    <n v="33.43"/>
    <n v="70.27"/>
    <n v="34.380000000000003"/>
    <n v="35.79"/>
    <n v="35.28"/>
    <n v="44.86"/>
    <n v="31.18"/>
    <n v="31.09"/>
    <n v="37.32"/>
    <n v="86.1"/>
    <s v="Fast"/>
    <s v="No"/>
    <n v="0"/>
  </r>
  <r>
    <s v="AID0499"/>
    <x v="0"/>
    <n v="35"/>
    <x v="1"/>
    <x v="1"/>
    <s v="Basic"/>
    <n v="50.07"/>
    <n v="51.41"/>
    <n v="64.319999999999993"/>
    <n v="60.77"/>
    <n v="40.68"/>
    <n v="57.59"/>
    <n v="49.6"/>
    <n v="62.72"/>
    <n v="36.53"/>
    <n v="85.48"/>
    <s v="Average"/>
    <s v="No"/>
    <n v="0"/>
  </r>
  <r>
    <s v="AID0500"/>
    <x v="1"/>
    <n v="26"/>
    <x v="0"/>
    <x v="1"/>
    <s v="Basic"/>
    <n v="47.38"/>
    <n v="67.98"/>
    <n v="44.9"/>
    <n v="47.17"/>
    <n v="44.44"/>
    <n v="52.28"/>
    <n v="55.87"/>
    <n v="54.5"/>
    <n v="53.95"/>
    <n v="77.069999999999993"/>
    <s v="Average"/>
    <s v="No"/>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70.680000000000007"/>
    <n v="0"/>
    <n v="0"/>
    <n v="1"/>
    <n v="23"/>
    <s v="AID0001"/>
    <s v="Young Adult"/>
    <s v="Other"/>
    <s v="None"/>
    <n v="37.03"/>
    <s v="Average"/>
    <n v="33.53"/>
    <n v="58.16"/>
    <s v="No"/>
    <n v="30.29"/>
    <n v="1"/>
    <n v="35.32"/>
    <n v="0"/>
    <s v="Male"/>
    <n v="0"/>
    <n v="0"/>
    <n v="38.479999999999997"/>
    <n v="39.61"/>
    <n v="53.42"/>
    <n v="38.19"/>
    <x v="0"/>
    <n v="0"/>
    <n v="0.5"/>
    <n v="0.5"/>
    <n v="-0.3010299956639812"/>
    <x v="0"/>
  </r>
  <r>
    <n v="78.180000000000007"/>
    <n v="0"/>
    <n v="0"/>
    <n v="0"/>
    <n v="26"/>
    <s v="AID0002"/>
    <s v="Young Adult"/>
    <s v="Black"/>
    <s v="None"/>
    <n v="63.05"/>
    <s v="Average"/>
    <n v="34.869999999999997"/>
    <n v="16.48"/>
    <s v="No"/>
    <n v="19.13"/>
    <n v="0"/>
    <n v="22.91"/>
    <n v="0"/>
    <s v="Female"/>
    <n v="0"/>
    <n v="0"/>
    <n v="51.76"/>
    <n v="19.559999999999999"/>
    <n v="27.97"/>
    <n v="24.23"/>
    <x v="0"/>
    <n v="0"/>
    <n v="0.5"/>
    <n v="0.5"/>
    <n v="-0.3010299956639812"/>
    <x v="0"/>
  </r>
  <r>
    <n v="79.599999999999994"/>
    <n v="1"/>
    <n v="0"/>
    <n v="1"/>
    <n v="39"/>
    <s v="AID0003"/>
    <s v="Middle Age"/>
    <s v="Black"/>
    <s v="None"/>
    <n v="43.13"/>
    <s v="Fast"/>
    <n v="42.43"/>
    <n v="20.74"/>
    <s v="Yes"/>
    <n v="48.13"/>
    <n v="0"/>
    <n v="32.32"/>
    <n v="0"/>
    <s v="Male"/>
    <n v="0"/>
    <n v="0"/>
    <n v="30.21"/>
    <n v="60.93"/>
    <n v="28.86"/>
    <n v="44.11"/>
    <x v="1"/>
    <n v="0"/>
    <n v="0.5"/>
    <n v="0.5"/>
    <n v="-0.3010299956639812"/>
    <x v="0"/>
  </r>
  <r>
    <n v="57.34"/>
    <n v="0"/>
    <n v="0"/>
    <n v="1"/>
    <n v="24"/>
    <s v="AID0004"/>
    <s v="Young Adult"/>
    <s v="Other"/>
    <s v="None"/>
    <n v="50.49"/>
    <s v="Average"/>
    <n v="42.1"/>
    <n v="33.869999999999997"/>
    <s v="No"/>
    <n v="47.28"/>
    <n v="1"/>
    <n v="24.9"/>
    <n v="0"/>
    <s v="Male"/>
    <n v="0"/>
    <n v="0"/>
    <n v="34.75"/>
    <n v="22.52"/>
    <n v="48.52"/>
    <n v="37.56"/>
    <x v="0"/>
    <n v="0"/>
    <n v="0.5"/>
    <n v="0.5"/>
    <n v="-0.3010299956639812"/>
    <x v="0"/>
  </r>
  <r>
    <n v="78.44"/>
    <n v="0"/>
    <n v="0"/>
    <n v="1"/>
    <n v="19"/>
    <s v="AID0005"/>
    <s v="Teenager"/>
    <s v="Other"/>
    <s v="Advanced"/>
    <n v="59.79"/>
    <s v="Average"/>
    <n v="52.68"/>
    <n v="89.24"/>
    <s v="Yes"/>
    <n v="83.93"/>
    <n v="1"/>
    <n v="43.85"/>
    <n v="0"/>
    <s v="Male"/>
    <n v="1"/>
    <n v="0"/>
    <n v="78.52"/>
    <n v="67.47"/>
    <n v="30.31"/>
    <n v="55.91"/>
    <x v="1"/>
    <n v="2.0074674701649928"/>
    <n v="0.8815788876645434"/>
    <n v="0.8815788876645434"/>
    <n v="-5.4738818992039209E-2"/>
    <x v="1"/>
  </r>
  <r>
    <n v="49.4"/>
    <n v="0"/>
    <n v="0"/>
    <n v="0"/>
    <n v="21"/>
    <s v="AID0006"/>
    <s v="Young Adult"/>
    <s v="Other"/>
    <s v="Basic"/>
    <n v="64.180000000000007"/>
    <s v="Average"/>
    <n v="55.77"/>
    <n v="61.85"/>
    <s v="Yes"/>
    <n v="59.31"/>
    <n v="1"/>
    <n v="60.91"/>
    <n v="0"/>
    <s v="Female"/>
    <n v="0"/>
    <n v="1"/>
    <n v="56.09"/>
    <n v="60.92"/>
    <n v="60.88"/>
    <n v="42.64"/>
    <x v="1"/>
    <n v="0.284736786602939"/>
    <n v="0.57070712568050852"/>
    <n v="0.57070712568050852"/>
    <n v="-0.24358670494463713"/>
    <x v="0"/>
  </r>
  <r>
    <n v="78.36"/>
    <n v="0"/>
    <n v="0"/>
    <n v="1"/>
    <n v="46"/>
    <s v="AID0007"/>
    <s v="Middle Age"/>
    <s v="Black"/>
    <s v="Basic"/>
    <n v="53.01"/>
    <s v="Average"/>
    <n v="31.71"/>
    <n v="41.26"/>
    <s v="Yes"/>
    <n v="45.75"/>
    <n v="0"/>
    <n v="47.03"/>
    <n v="0"/>
    <s v="Male"/>
    <n v="0"/>
    <n v="1"/>
    <n v="62.63"/>
    <n v="62.35"/>
    <n v="44.44"/>
    <n v="51.41"/>
    <x v="1"/>
    <n v="0.284736786602939"/>
    <n v="0.57070712568050852"/>
    <n v="0.57070712568050852"/>
    <n v="-0.24358670494463713"/>
    <x v="0"/>
  </r>
  <r>
    <n v="92.37"/>
    <n v="0"/>
    <n v="0"/>
    <n v="1"/>
    <n v="21"/>
    <s v="AID0008"/>
    <s v="Young Adult"/>
    <s v="Other"/>
    <s v="Basic"/>
    <n v="58.16"/>
    <s v="Average"/>
    <n v="61.68"/>
    <n v="50.7"/>
    <s v="Yes"/>
    <n v="31.45"/>
    <n v="1"/>
    <n v="38.97"/>
    <n v="0"/>
    <s v="Male"/>
    <n v="0"/>
    <n v="1"/>
    <n v="28.47"/>
    <n v="46.11"/>
    <n v="42.56"/>
    <n v="31.64"/>
    <x v="1"/>
    <n v="0.284736786602939"/>
    <n v="0.57070712568050852"/>
    <n v="0.57070712568050852"/>
    <n v="-0.24358670494463713"/>
    <x v="0"/>
  </r>
  <r>
    <n v="64.569999999999993"/>
    <n v="0"/>
    <n v="1"/>
    <n v="1"/>
    <n v="26"/>
    <s v="AID0009"/>
    <s v="Young Adult"/>
    <s v="Other"/>
    <s v="None"/>
    <n v="45.71"/>
    <s v="Slow"/>
    <n v="32.72"/>
    <n v="34.31"/>
    <s v="No"/>
    <n v="41.8"/>
    <n v="1"/>
    <n v="36.64"/>
    <n v="0"/>
    <s v="Male"/>
    <n v="0"/>
    <n v="0"/>
    <n v="35.590000000000003"/>
    <n v="10.09"/>
    <n v="27.35"/>
    <n v="31.94"/>
    <x v="0"/>
    <n v="0"/>
    <n v="0.5"/>
    <n v="0.5"/>
    <n v="-0.3010299956639812"/>
    <x v="0"/>
  </r>
  <r>
    <n v="50.17"/>
    <n v="0"/>
    <n v="0"/>
    <n v="0"/>
    <n v="16"/>
    <s v="AID0010"/>
    <s v="Teenager"/>
    <s v="White"/>
    <s v="Advanced"/>
    <n v="35.119999999999997"/>
    <s v="Average"/>
    <n v="49.42"/>
    <n v="57.59"/>
    <s v="Yes"/>
    <n v="50.26"/>
    <n v="0"/>
    <n v="37.65"/>
    <n v="1"/>
    <s v="Female"/>
    <n v="1"/>
    <n v="0"/>
    <n v="56.62"/>
    <n v="26.28"/>
    <n v="41.2"/>
    <n v="50.27"/>
    <x v="1"/>
    <n v="2.0074674701649928"/>
    <n v="0.8815788876645434"/>
    <n v="0.8815788876645434"/>
    <n v="-5.4738818992039209E-2"/>
    <x v="1"/>
  </r>
  <r>
    <n v="85.4"/>
    <n v="0"/>
    <n v="0"/>
    <n v="1"/>
    <n v="29"/>
    <s v="AID0011"/>
    <s v="Young Adult"/>
    <s v="White"/>
    <s v="Advanced"/>
    <n v="58.07"/>
    <s v="Average"/>
    <n v="40.909999999999997"/>
    <n v="54.91"/>
    <s v="Yes"/>
    <n v="67.760000000000005"/>
    <n v="0"/>
    <n v="46.34"/>
    <n v="1"/>
    <s v="Male"/>
    <n v="1"/>
    <n v="0"/>
    <n v="48.02"/>
    <n v="69.040000000000006"/>
    <n v="47.66"/>
    <n v="65.75"/>
    <x v="1"/>
    <n v="2.0074674701649928"/>
    <n v="0.8815788876645434"/>
    <n v="0.8815788876645434"/>
    <n v="-5.4738818992039209E-2"/>
    <x v="1"/>
  </r>
  <r>
    <n v="89.95"/>
    <n v="1"/>
    <n v="0"/>
    <n v="1"/>
    <n v="40"/>
    <s v="AID0012"/>
    <s v="Middle Age"/>
    <s v="Black"/>
    <s v="None"/>
    <n v="46.86"/>
    <s v="Fast"/>
    <n v="30.81"/>
    <n v="54.09"/>
    <s v="Yes"/>
    <n v="54.69"/>
    <n v="0"/>
    <n v="34.340000000000003"/>
    <n v="0"/>
    <s v="Male"/>
    <n v="0"/>
    <n v="0"/>
    <n v="10.62"/>
    <n v="54.46"/>
    <n v="56.63"/>
    <n v="37.4"/>
    <x v="1"/>
    <n v="0"/>
    <n v="0.5"/>
    <n v="0.5"/>
    <n v="-0.3010299956639812"/>
    <x v="0"/>
  </r>
  <r>
    <n v="92.83"/>
    <n v="0"/>
    <n v="0"/>
    <n v="1"/>
    <n v="16"/>
    <s v="AID0013"/>
    <s v="Teenager"/>
    <s v="Other"/>
    <s v="Basic"/>
    <n v="38.82"/>
    <s v="Average"/>
    <n v="28.49"/>
    <n v="51.18"/>
    <s v="No"/>
    <n v="58.78"/>
    <n v="1"/>
    <n v="59.8"/>
    <n v="0"/>
    <s v="Male"/>
    <n v="0"/>
    <n v="1"/>
    <n v="26.85"/>
    <n v="42.16"/>
    <n v="42.26"/>
    <n v="59.1"/>
    <x v="0"/>
    <n v="0.284736786602939"/>
    <n v="0.57070712568050852"/>
    <n v="0.42929287431949148"/>
    <n v="-0.36724632016115744"/>
    <x v="0"/>
  </r>
  <r>
    <n v="76.41"/>
    <n v="0"/>
    <n v="0"/>
    <n v="1"/>
    <n v="21"/>
    <s v="AID0014"/>
    <s v="Young Adult"/>
    <s v="Other"/>
    <s v="Advanced"/>
    <n v="57.03"/>
    <s v="Average"/>
    <n v="56.83"/>
    <n v="63.33"/>
    <s v="Yes"/>
    <n v="52.13"/>
    <n v="1"/>
    <n v="62.7"/>
    <n v="0"/>
    <s v="Male"/>
    <n v="1"/>
    <n v="0"/>
    <n v="62.92"/>
    <n v="47.35"/>
    <n v="74.88"/>
    <n v="52.64"/>
    <x v="1"/>
    <n v="2.0074674701649928"/>
    <n v="0.8815788876645434"/>
    <n v="0.8815788876645434"/>
    <n v="-5.4738818992039209E-2"/>
    <x v="1"/>
  </r>
  <r>
    <n v="91.64"/>
    <n v="0"/>
    <n v="0"/>
    <n v="0"/>
    <n v="38"/>
    <s v="AID0015"/>
    <s v="Middle Age"/>
    <s v="White"/>
    <s v="Advanced"/>
    <n v="50.09"/>
    <s v="Average"/>
    <n v="70.92"/>
    <n v="81.14"/>
    <s v="Yes"/>
    <n v="94.41"/>
    <n v="0"/>
    <n v="35.590000000000003"/>
    <n v="1"/>
    <s v="Female"/>
    <n v="1"/>
    <n v="0"/>
    <n v="64.16"/>
    <n v="57.35"/>
    <n v="76.34"/>
    <n v="70.8"/>
    <x v="1"/>
    <n v="2.0074674701649928"/>
    <n v="0.8815788876645434"/>
    <n v="0.8815788876645434"/>
    <n v="-5.4738818992039209E-2"/>
    <x v="1"/>
  </r>
  <r>
    <n v="40.92"/>
    <n v="0"/>
    <n v="1"/>
    <n v="1"/>
    <n v="32"/>
    <s v="AID0016"/>
    <s v="Middle Age"/>
    <s v="Black"/>
    <s v="Basic"/>
    <n v="51.39"/>
    <s v="Slow"/>
    <n v="55.77"/>
    <n v="72.709999999999994"/>
    <s v="Yes"/>
    <n v="66.2"/>
    <n v="0"/>
    <n v="53.79"/>
    <n v="0"/>
    <s v="Male"/>
    <n v="0"/>
    <n v="1"/>
    <n v="62.81"/>
    <n v="51.59"/>
    <n v="71.62"/>
    <n v="39.53"/>
    <x v="1"/>
    <n v="0.284736786602939"/>
    <n v="0.57070712568050852"/>
    <n v="0.57070712568050852"/>
    <n v="-0.24358670494463713"/>
    <x v="0"/>
  </r>
  <r>
    <n v="46.43"/>
    <n v="1"/>
    <n v="0"/>
    <n v="0"/>
    <n v="23"/>
    <s v="AID0017"/>
    <s v="Young Adult"/>
    <s v="White"/>
    <s v="Basic"/>
    <n v="45.77"/>
    <s v="Fast"/>
    <n v="51.34"/>
    <n v="33.700000000000003"/>
    <s v="Yes"/>
    <n v="44.77"/>
    <n v="0"/>
    <n v="41.15"/>
    <n v="1"/>
    <s v="Female"/>
    <n v="0"/>
    <n v="1"/>
    <n v="48.27"/>
    <n v="32.880000000000003"/>
    <n v="47.02"/>
    <n v="40.67"/>
    <x v="1"/>
    <n v="0.284736786602939"/>
    <n v="0.57070712568050852"/>
    <n v="0.57070712568050852"/>
    <n v="-0.24358670494463713"/>
    <x v="0"/>
  </r>
  <r>
    <n v="45.55"/>
    <n v="0"/>
    <n v="0"/>
    <n v="0"/>
    <n v="42"/>
    <s v="AID0018"/>
    <s v="Middle Age"/>
    <s v="White"/>
    <s v="None"/>
    <n v="47.1"/>
    <s v="Average"/>
    <n v="33.44"/>
    <n v="51.04"/>
    <s v="No"/>
    <n v="75.72"/>
    <n v="0"/>
    <n v="54.35"/>
    <n v="1"/>
    <s v="Female"/>
    <n v="0"/>
    <n v="0"/>
    <n v="60.9"/>
    <n v="42.5"/>
    <n v="45.94"/>
    <n v="24.89"/>
    <x v="0"/>
    <n v="0"/>
    <n v="0.5"/>
    <n v="0.5"/>
    <n v="-0.3010299956639812"/>
    <x v="0"/>
  </r>
  <r>
    <n v="82.76"/>
    <n v="0"/>
    <n v="0"/>
    <n v="0"/>
    <n v="23"/>
    <s v="AID0019"/>
    <s v="Young Adult"/>
    <s v="White"/>
    <s v="Advanced"/>
    <n v="70.400000000000006"/>
    <s v="Average"/>
    <n v="55.93"/>
    <n v="40.65"/>
    <s v="Yes"/>
    <n v="42.91"/>
    <n v="0"/>
    <n v="79.599999999999994"/>
    <n v="1"/>
    <s v="Female"/>
    <n v="1"/>
    <n v="0"/>
    <n v="55.81"/>
    <n v="69.56"/>
    <n v="44.48"/>
    <n v="53.63"/>
    <x v="1"/>
    <n v="2.0074674701649928"/>
    <n v="0.8815788876645434"/>
    <n v="0.8815788876645434"/>
    <n v="-5.4738818992039209E-2"/>
    <x v="1"/>
  </r>
  <r>
    <n v="44.17"/>
    <n v="0"/>
    <n v="0"/>
    <n v="1"/>
    <n v="22"/>
    <s v="AID0020"/>
    <s v="Young Adult"/>
    <s v="White"/>
    <s v="None"/>
    <n v="27.69"/>
    <s v="Average"/>
    <n v="32.1"/>
    <n v="38.17"/>
    <s v="No"/>
    <n v="63.14"/>
    <n v="0"/>
    <n v="27.55"/>
    <n v="1"/>
    <s v="Male"/>
    <n v="0"/>
    <n v="0"/>
    <n v="20.76"/>
    <n v="18.489999999999998"/>
    <n v="39.229999999999997"/>
    <n v="26.64"/>
    <x v="0"/>
    <n v="0"/>
    <n v="0.5"/>
    <n v="0.5"/>
    <n v="-0.3010299956639812"/>
    <x v="0"/>
  </r>
  <r>
    <n v="69.78"/>
    <n v="0"/>
    <n v="0"/>
    <n v="0"/>
    <n v="50"/>
    <s v="AID0021"/>
    <s v="Middle Age"/>
    <s v="Other"/>
    <s v="Advanced"/>
    <n v="79.22"/>
    <s v="Average"/>
    <n v="59.34"/>
    <n v="77.599999999999994"/>
    <s v="Yes"/>
    <n v="72.150000000000006"/>
    <n v="1"/>
    <n v="54.73"/>
    <n v="0"/>
    <s v="Female"/>
    <n v="1"/>
    <n v="0"/>
    <n v="57.42"/>
    <n v="40.99"/>
    <n v="61.98"/>
    <n v="75.98"/>
    <x v="1"/>
    <n v="2.0074674701649928"/>
    <n v="0.8815788876645434"/>
    <n v="0.8815788876645434"/>
    <n v="-5.4738818992039209E-2"/>
    <x v="1"/>
  </r>
  <r>
    <n v="68.36"/>
    <n v="1"/>
    <n v="0"/>
    <n v="1"/>
    <n v="40"/>
    <s v="AID0022"/>
    <s v="Middle Age"/>
    <s v="Other"/>
    <s v="Basic"/>
    <n v="78.150000000000006"/>
    <s v="Fast"/>
    <n v="39.35"/>
    <n v="58.76"/>
    <s v="Yes"/>
    <n v="63.5"/>
    <n v="1"/>
    <n v="46.42"/>
    <n v="0"/>
    <s v="Male"/>
    <n v="0"/>
    <n v="1"/>
    <n v="66.78"/>
    <n v="49.95"/>
    <n v="46.6"/>
    <n v="61.99"/>
    <x v="1"/>
    <n v="0.284736786602939"/>
    <n v="0.57070712568050852"/>
    <n v="0.57070712568050852"/>
    <n v="-0.24358670494463713"/>
    <x v="0"/>
  </r>
  <r>
    <n v="58.64"/>
    <n v="0"/>
    <n v="0"/>
    <n v="0"/>
    <n v="31"/>
    <s v="AID0023"/>
    <s v="Middle Age"/>
    <s v="White"/>
    <s v="Basic"/>
    <n v="49.78"/>
    <s v="Average"/>
    <n v="52.47"/>
    <n v="54.91"/>
    <s v="Yes"/>
    <n v="45.62"/>
    <n v="0"/>
    <n v="52.92"/>
    <n v="1"/>
    <s v="Female"/>
    <n v="0"/>
    <n v="1"/>
    <n v="46.14"/>
    <n v="73.33"/>
    <n v="33.42"/>
    <n v="65.83"/>
    <x v="1"/>
    <n v="0.284736786602939"/>
    <n v="0.57070712568050852"/>
    <n v="0.57070712568050852"/>
    <n v="-0.24358670494463713"/>
    <x v="0"/>
  </r>
  <r>
    <n v="92.22"/>
    <n v="0"/>
    <n v="0"/>
    <n v="0"/>
    <n v="38"/>
    <s v="AID0024"/>
    <s v="Middle Age"/>
    <s v="Black"/>
    <s v="Basic"/>
    <n v="63.96"/>
    <s v="Average"/>
    <n v="58.26"/>
    <n v="67.290000000000006"/>
    <s v="Yes"/>
    <n v="63.98"/>
    <n v="0"/>
    <n v="66.53"/>
    <n v="0"/>
    <s v="Female"/>
    <n v="0"/>
    <n v="1"/>
    <n v="45.04"/>
    <n v="60.34"/>
    <n v="61.23"/>
    <n v="58.08"/>
    <x v="1"/>
    <n v="0.284736786602939"/>
    <n v="0.57070712568050852"/>
    <n v="0.57070712568050852"/>
    <n v="-0.24358670494463713"/>
    <x v="0"/>
  </r>
  <r>
    <n v="50.23"/>
    <n v="1"/>
    <n v="0"/>
    <n v="0"/>
    <n v="24"/>
    <s v="AID0025"/>
    <s v="Young Adult"/>
    <s v="Black"/>
    <s v="None"/>
    <n v="37.11"/>
    <s v="Fast"/>
    <n v="33.1"/>
    <n v="34.47"/>
    <s v="No"/>
    <n v="61.98"/>
    <n v="0"/>
    <n v="43.33"/>
    <n v="0"/>
    <s v="Female"/>
    <n v="0"/>
    <n v="0"/>
    <n v="32.01"/>
    <n v="36.4"/>
    <n v="22.5"/>
    <n v="49.34"/>
    <x v="0"/>
    <n v="0"/>
    <n v="0.5"/>
    <n v="0.5"/>
    <n v="-0.3010299956639812"/>
    <x v="0"/>
  </r>
  <r>
    <n v="61.15"/>
    <n v="1"/>
    <n v="0"/>
    <n v="0"/>
    <n v="29"/>
    <s v="AID0026"/>
    <s v="Young Adult"/>
    <s v="Black"/>
    <s v="None"/>
    <n v="31.03"/>
    <s v="Fast"/>
    <n v="18.13"/>
    <n v="56.55"/>
    <s v="No"/>
    <n v="14.54"/>
    <n v="0"/>
    <n v="35.04"/>
    <n v="0"/>
    <s v="Female"/>
    <n v="0"/>
    <n v="0"/>
    <n v="40.659999999999997"/>
    <n v="36.58"/>
    <n v="35.67"/>
    <n v="50.14"/>
    <x v="0"/>
    <n v="0"/>
    <n v="0.5"/>
    <n v="0.5"/>
    <n v="-0.3010299956639812"/>
    <x v="0"/>
  </r>
  <r>
    <n v="86.45"/>
    <n v="0"/>
    <n v="1"/>
    <n v="0"/>
    <n v="36"/>
    <s v="AID0027"/>
    <s v="Middle Age"/>
    <s v="Black"/>
    <s v="None"/>
    <n v="52.11"/>
    <s v="Slow"/>
    <n v="37.71"/>
    <n v="35.99"/>
    <s v="No"/>
    <n v="33.14"/>
    <n v="0"/>
    <n v="45.33"/>
    <n v="0"/>
    <s v="Female"/>
    <n v="0"/>
    <n v="0"/>
    <n v="48.42"/>
    <n v="58.67"/>
    <n v="46.92"/>
    <n v="56.31"/>
    <x v="0"/>
    <n v="0"/>
    <n v="0.5"/>
    <n v="0.5"/>
    <n v="-0.3010299956639812"/>
    <x v="0"/>
  </r>
  <r>
    <n v="41.83"/>
    <n v="0"/>
    <n v="1"/>
    <n v="0"/>
    <n v="22"/>
    <s v="AID0028"/>
    <s v="Young Adult"/>
    <s v="White"/>
    <s v="None"/>
    <n v="37.81"/>
    <s v="Slow"/>
    <n v="25.21"/>
    <n v="32.86"/>
    <s v="No"/>
    <n v="43.96"/>
    <n v="0"/>
    <n v="29.07"/>
    <n v="1"/>
    <s v="Female"/>
    <n v="0"/>
    <n v="0"/>
    <n v="31.47"/>
    <n v="21.64"/>
    <n v="42.96"/>
    <n v="36.450000000000003"/>
    <x v="0"/>
    <n v="0"/>
    <n v="0.5"/>
    <n v="0.5"/>
    <n v="-0.3010299956639812"/>
    <x v="0"/>
  </r>
  <r>
    <n v="80.38"/>
    <n v="0"/>
    <n v="1"/>
    <n v="0"/>
    <n v="49"/>
    <s v="AID0029"/>
    <s v="Middle Age"/>
    <s v="Other"/>
    <s v="Advanced"/>
    <n v="58.79"/>
    <s v="Slow"/>
    <n v="70.72"/>
    <n v="74.349999999999994"/>
    <s v="Yes"/>
    <n v="56.05"/>
    <n v="1"/>
    <n v="63.79"/>
    <n v="0"/>
    <s v="Female"/>
    <n v="1"/>
    <n v="0"/>
    <n v="62.07"/>
    <n v="62.4"/>
    <n v="65.5"/>
    <n v="64.7"/>
    <x v="1"/>
    <n v="2.0074674701649928"/>
    <n v="0.8815788876645434"/>
    <n v="0.8815788876645434"/>
    <n v="-5.4738818992039209E-2"/>
    <x v="1"/>
  </r>
  <r>
    <n v="88.98"/>
    <n v="0"/>
    <n v="0"/>
    <n v="0"/>
    <n v="47"/>
    <s v="AID0030"/>
    <s v="Middle Age"/>
    <s v="Black"/>
    <s v="Basic"/>
    <n v="59.93"/>
    <s v="Average"/>
    <n v="59.08"/>
    <n v="66.14"/>
    <s v="Yes"/>
    <n v="68.819999999999993"/>
    <n v="0"/>
    <n v="47.42"/>
    <n v="0"/>
    <s v="Female"/>
    <n v="0"/>
    <n v="1"/>
    <n v="37.6"/>
    <n v="72.709999999999994"/>
    <n v="45.46"/>
    <n v="56.18"/>
    <x v="1"/>
    <n v="0.284736786602939"/>
    <n v="0.57070712568050852"/>
    <n v="0.57070712568050852"/>
    <n v="-0.24358670494463713"/>
    <x v="0"/>
  </r>
  <r>
    <n v="95.94"/>
    <n v="1"/>
    <n v="0"/>
    <n v="1"/>
    <n v="41"/>
    <s v="AID0031"/>
    <s v="Middle Age"/>
    <s v="White"/>
    <s v="None"/>
    <n v="45.83"/>
    <s v="Fast"/>
    <n v="45.81"/>
    <n v="27.94"/>
    <s v="No"/>
    <n v="55.29"/>
    <n v="0"/>
    <n v="62.78"/>
    <n v="1"/>
    <s v="Male"/>
    <n v="0"/>
    <n v="0"/>
    <n v="54.96"/>
    <n v="16.7"/>
    <n v="22.69"/>
    <n v="35.700000000000003"/>
    <x v="0"/>
    <n v="0"/>
    <n v="0.5"/>
    <n v="0.5"/>
    <n v="-0.3010299956639812"/>
    <x v="0"/>
  </r>
  <r>
    <n v="92.58"/>
    <n v="0"/>
    <n v="0"/>
    <n v="1"/>
    <n v="21"/>
    <s v="AID0032"/>
    <s v="Young Adult"/>
    <s v="Black"/>
    <s v="Advanced"/>
    <n v="62.2"/>
    <s v="Average"/>
    <n v="63.99"/>
    <n v="63.67"/>
    <s v="Yes"/>
    <n v="70.989999999999995"/>
    <n v="0"/>
    <n v="55.81"/>
    <n v="0"/>
    <s v="Male"/>
    <n v="1"/>
    <n v="0"/>
    <n v="53.64"/>
    <n v="48.86"/>
    <n v="52.38"/>
    <n v="54.7"/>
    <x v="1"/>
    <n v="2.0074674701649928"/>
    <n v="0.8815788876645434"/>
    <n v="0.8815788876645434"/>
    <n v="-5.4738818992039209E-2"/>
    <x v="1"/>
  </r>
  <r>
    <n v="59.16"/>
    <n v="0"/>
    <n v="0"/>
    <n v="0"/>
    <n v="20"/>
    <s v="AID0033"/>
    <s v="Young Adult"/>
    <s v="Black"/>
    <s v="Advanced"/>
    <n v="58.08"/>
    <s v="Average"/>
    <n v="81.349999999999994"/>
    <n v="58.58"/>
    <s v="Yes"/>
    <n v="66.7"/>
    <n v="0"/>
    <n v="34.65"/>
    <n v="0"/>
    <s v="Female"/>
    <n v="1"/>
    <n v="0"/>
    <n v="51.63"/>
    <n v="57.36"/>
    <n v="40.4"/>
    <n v="64.75"/>
    <x v="1"/>
    <n v="2.0074674701649928"/>
    <n v="0.8815788876645434"/>
    <n v="0.8815788876645434"/>
    <n v="-5.4738818992039209E-2"/>
    <x v="1"/>
  </r>
  <r>
    <n v="75.180000000000007"/>
    <n v="1"/>
    <n v="0"/>
    <n v="0"/>
    <n v="18"/>
    <s v="AID0034"/>
    <s v="Teenager"/>
    <s v="White"/>
    <s v="Advanced"/>
    <n v="45.51"/>
    <s v="Fast"/>
    <n v="29.12"/>
    <n v="50.36"/>
    <s v="No"/>
    <n v="37.82"/>
    <n v="0"/>
    <n v="49.76"/>
    <n v="1"/>
    <s v="Female"/>
    <n v="1"/>
    <n v="0"/>
    <n v="32.46"/>
    <n v="49.84"/>
    <n v="55.42"/>
    <n v="61.33"/>
    <x v="0"/>
    <n v="2.0074674701649928"/>
    <n v="0.8815788876645434"/>
    <n v="0.1184211123354566"/>
    <n v="-0.926570863884976"/>
    <x v="1"/>
  </r>
  <r>
    <n v="44.64"/>
    <n v="0"/>
    <n v="0"/>
    <n v="0"/>
    <n v="22"/>
    <s v="AID0035"/>
    <s v="Young Adult"/>
    <s v="Other"/>
    <s v="Advanced"/>
    <n v="59.61"/>
    <s v="Average"/>
    <n v="65.55"/>
    <n v="42.55"/>
    <s v="Yes"/>
    <n v="56.27"/>
    <n v="1"/>
    <n v="47.63"/>
    <n v="0"/>
    <s v="Female"/>
    <n v="1"/>
    <n v="0"/>
    <n v="64.400000000000006"/>
    <n v="55.81"/>
    <n v="33.56"/>
    <n v="60.49"/>
    <x v="1"/>
    <n v="2.0074674701649928"/>
    <n v="0.8815788876645434"/>
    <n v="0.8815788876645434"/>
    <n v="-5.4738818992039209E-2"/>
    <x v="1"/>
  </r>
  <r>
    <n v="55.47"/>
    <n v="0"/>
    <n v="0"/>
    <n v="1"/>
    <n v="17"/>
    <s v="AID0036"/>
    <s v="Teenager"/>
    <s v="Other"/>
    <s v="None"/>
    <n v="0"/>
    <s v="Average"/>
    <n v="34.340000000000003"/>
    <n v="34.549999999999997"/>
    <s v="No"/>
    <n v="43.47"/>
    <n v="1"/>
    <n v="24.29"/>
    <n v="0"/>
    <s v="Male"/>
    <n v="0"/>
    <n v="0"/>
    <n v="41.27"/>
    <n v="15.52"/>
    <n v="42.72"/>
    <n v="7.74"/>
    <x v="0"/>
    <n v="0"/>
    <n v="0.5"/>
    <n v="0.5"/>
    <n v="-0.3010299956639812"/>
    <x v="0"/>
  </r>
  <r>
    <n v="45.65"/>
    <n v="1"/>
    <n v="0"/>
    <n v="0"/>
    <n v="27"/>
    <s v="AID0037"/>
    <s v="Young Adult"/>
    <s v="White"/>
    <s v="Basic"/>
    <n v="59.85"/>
    <s v="Fast"/>
    <n v="57.83"/>
    <n v="52.2"/>
    <s v="Yes"/>
    <n v="59.62"/>
    <n v="0"/>
    <n v="62.27"/>
    <n v="1"/>
    <s v="Female"/>
    <n v="0"/>
    <n v="1"/>
    <n v="49"/>
    <n v="52.04"/>
    <n v="53"/>
    <n v="53.02"/>
    <x v="1"/>
    <n v="0.284736786602939"/>
    <n v="0.57070712568050852"/>
    <n v="0.57070712568050852"/>
    <n v="-0.24358670494463713"/>
    <x v="0"/>
  </r>
  <r>
    <n v="58.91"/>
    <n v="1"/>
    <n v="0"/>
    <n v="1"/>
    <n v="23"/>
    <s v="AID0038"/>
    <s v="Young Adult"/>
    <s v="Other"/>
    <s v="Advanced"/>
    <n v="58.81"/>
    <s v="Fast"/>
    <n v="54.3"/>
    <n v="66.290000000000006"/>
    <s v="Yes"/>
    <n v="71.680000000000007"/>
    <n v="1"/>
    <n v="84.27"/>
    <n v="0"/>
    <s v="Male"/>
    <n v="1"/>
    <n v="0"/>
    <n v="53.4"/>
    <n v="52.94"/>
    <n v="66.290000000000006"/>
    <n v="69.31"/>
    <x v="1"/>
    <n v="2.0074674701649928"/>
    <n v="0.8815788876645434"/>
    <n v="0.8815788876645434"/>
    <n v="-5.4738818992039209E-2"/>
    <x v="1"/>
  </r>
  <r>
    <n v="92.51"/>
    <n v="1"/>
    <n v="0"/>
    <n v="1"/>
    <n v="29"/>
    <s v="AID0039"/>
    <s v="Young Adult"/>
    <s v="White"/>
    <s v="Basic"/>
    <n v="48.86"/>
    <s v="Fast"/>
    <n v="42.69"/>
    <n v="75.44"/>
    <s v="Yes"/>
    <n v="69.94"/>
    <n v="0"/>
    <n v="55.16"/>
    <n v="1"/>
    <s v="Male"/>
    <n v="0"/>
    <n v="1"/>
    <n v="34.369999999999997"/>
    <n v="55.29"/>
    <n v="57.44"/>
    <n v="47.19"/>
    <x v="1"/>
    <n v="0.284736786602939"/>
    <n v="0.57070712568050852"/>
    <n v="0.57070712568050852"/>
    <n v="-0.24358670494463713"/>
    <x v="0"/>
  </r>
  <r>
    <n v="60.83"/>
    <n v="0"/>
    <n v="0"/>
    <n v="1"/>
    <n v="20"/>
    <s v="AID0040"/>
    <s v="Young Adult"/>
    <s v="White"/>
    <s v="None"/>
    <n v="30.32"/>
    <s v="Average"/>
    <n v="52.25"/>
    <n v="36.799999999999997"/>
    <s v="No"/>
    <n v="55.49"/>
    <n v="0"/>
    <n v="19.170000000000002"/>
    <n v="1"/>
    <s v="Male"/>
    <n v="0"/>
    <n v="0"/>
    <n v="52.26"/>
    <n v="42.04"/>
    <n v="46.7"/>
    <n v="39.78"/>
    <x v="0"/>
    <n v="0"/>
    <n v="0.5"/>
    <n v="0.5"/>
    <n v="-0.3010299956639812"/>
    <x v="0"/>
  </r>
  <r>
    <n v="73.709999999999994"/>
    <n v="1"/>
    <n v="0"/>
    <n v="1"/>
    <n v="17"/>
    <s v="AID0041"/>
    <s v="Teenager"/>
    <s v="White"/>
    <s v="Advanced"/>
    <n v="61.35"/>
    <s v="Fast"/>
    <n v="60.74"/>
    <n v="47.78"/>
    <s v="Yes"/>
    <n v="51.74"/>
    <n v="0"/>
    <n v="39.65"/>
    <n v="1"/>
    <s v="Male"/>
    <n v="1"/>
    <n v="0"/>
    <n v="44.48"/>
    <n v="54.74"/>
    <n v="41.98"/>
    <n v="55.75"/>
    <x v="1"/>
    <n v="2.0074674701649928"/>
    <n v="0.8815788876645434"/>
    <n v="0.8815788876645434"/>
    <n v="-5.4738818992039209E-2"/>
    <x v="1"/>
  </r>
  <r>
    <n v="66"/>
    <n v="0"/>
    <n v="1"/>
    <n v="1"/>
    <n v="16"/>
    <s v="AID0042"/>
    <s v="Teenager"/>
    <s v="Other"/>
    <s v="None"/>
    <n v="51.19"/>
    <s v="Slow"/>
    <n v="52.5"/>
    <n v="28.24"/>
    <s v="No"/>
    <n v="16.62"/>
    <n v="1"/>
    <n v="10.65"/>
    <n v="0"/>
    <s v="Male"/>
    <n v="0"/>
    <n v="0"/>
    <n v="16.73"/>
    <n v="19.5"/>
    <n v="28.32"/>
    <n v="16.03"/>
    <x v="0"/>
    <n v="0"/>
    <n v="0.5"/>
    <n v="0.5"/>
    <n v="-0.3010299956639812"/>
    <x v="0"/>
  </r>
  <r>
    <n v="67.53"/>
    <n v="0"/>
    <n v="0"/>
    <n v="0"/>
    <n v="38"/>
    <s v="AID0043"/>
    <s v="Middle Age"/>
    <s v="White"/>
    <s v="None"/>
    <n v="25.68"/>
    <s v="Average"/>
    <n v="45.69"/>
    <n v="33.39"/>
    <s v="No"/>
    <n v="28.33"/>
    <n v="0"/>
    <n v="34.299999999999997"/>
    <n v="1"/>
    <s v="Female"/>
    <n v="0"/>
    <n v="0"/>
    <n v="37.96"/>
    <n v="60.11"/>
    <n v="61.42"/>
    <n v="67.27"/>
    <x v="0"/>
    <n v="0"/>
    <n v="0.5"/>
    <n v="0.5"/>
    <n v="-0.3010299956639812"/>
    <x v="0"/>
  </r>
  <r>
    <n v="98.17"/>
    <n v="1"/>
    <n v="0"/>
    <n v="0"/>
    <n v="26"/>
    <s v="AID0044"/>
    <s v="Young Adult"/>
    <s v="Black"/>
    <s v="Basic"/>
    <n v="35.450000000000003"/>
    <s v="Fast"/>
    <n v="56.24"/>
    <n v="47.21"/>
    <s v="No"/>
    <n v="33.03"/>
    <n v="0"/>
    <n v="58.83"/>
    <n v="0"/>
    <s v="Female"/>
    <n v="0"/>
    <n v="1"/>
    <n v="49.22"/>
    <n v="51.8"/>
    <n v="28.46"/>
    <n v="47.08"/>
    <x v="0"/>
    <n v="0.284736786602939"/>
    <n v="0.57070712568050852"/>
    <n v="0.42929287431949148"/>
    <n v="-0.36724632016115744"/>
    <x v="0"/>
  </r>
  <r>
    <n v="57.77"/>
    <n v="0"/>
    <n v="0"/>
    <n v="0"/>
    <n v="19"/>
    <s v="AID0045"/>
    <s v="Teenager"/>
    <s v="Other"/>
    <s v="Basic"/>
    <n v="43.92"/>
    <s v="Average"/>
    <n v="46.62"/>
    <n v="32.950000000000003"/>
    <s v="Yes"/>
    <n v="29.16"/>
    <n v="1"/>
    <n v="31.43"/>
    <n v="0"/>
    <s v="Female"/>
    <n v="0"/>
    <n v="1"/>
    <n v="51.58"/>
    <n v="52.17"/>
    <n v="28.96"/>
    <n v="43.57"/>
    <x v="1"/>
    <n v="0.284736786602939"/>
    <n v="0.57070712568050852"/>
    <n v="0.57070712568050852"/>
    <n v="-0.24358670494463713"/>
    <x v="0"/>
  </r>
  <r>
    <n v="77.64"/>
    <n v="1"/>
    <n v="0"/>
    <n v="0"/>
    <n v="29"/>
    <s v="AID0046"/>
    <s v="Young Adult"/>
    <s v="Other"/>
    <s v="Basic"/>
    <n v="55.17"/>
    <s v="Fast"/>
    <n v="35.5"/>
    <n v="43.96"/>
    <s v="Yes"/>
    <n v="36.99"/>
    <n v="1"/>
    <n v="54.85"/>
    <n v="0"/>
    <s v="Female"/>
    <n v="0"/>
    <n v="1"/>
    <n v="41.54"/>
    <n v="56.44"/>
    <n v="43.32"/>
    <n v="50.68"/>
    <x v="1"/>
    <n v="0.284736786602939"/>
    <n v="0.57070712568050852"/>
    <n v="0.57070712568050852"/>
    <n v="-0.24358670494463713"/>
    <x v="0"/>
  </r>
  <r>
    <n v="65.2"/>
    <n v="0"/>
    <n v="0"/>
    <n v="0"/>
    <n v="30"/>
    <s v="AID0047"/>
    <s v="Middle Age"/>
    <s v="Other"/>
    <s v="None"/>
    <n v="70.510000000000005"/>
    <s v="Average"/>
    <n v="44.14"/>
    <n v="34.770000000000003"/>
    <s v="No"/>
    <n v="39.85"/>
    <n v="1"/>
    <n v="26.02"/>
    <n v="0"/>
    <s v="Female"/>
    <n v="0"/>
    <n v="0"/>
    <n v="50.53"/>
    <n v="19.239999999999998"/>
    <n v="44.05"/>
    <n v="28.4"/>
    <x v="0"/>
    <n v="0"/>
    <n v="0.5"/>
    <n v="0.5"/>
    <n v="-0.3010299956639812"/>
    <x v="0"/>
  </r>
  <r>
    <n v="43.67"/>
    <n v="0"/>
    <n v="1"/>
    <n v="1"/>
    <n v="29"/>
    <s v="AID0048"/>
    <s v="Young Adult"/>
    <s v="Other"/>
    <s v="Advanced"/>
    <n v="61.39"/>
    <s v="Slow"/>
    <n v="55.42"/>
    <n v="53.91"/>
    <s v="Yes"/>
    <n v="47.01"/>
    <n v="1"/>
    <n v="70.06"/>
    <n v="0"/>
    <s v="Male"/>
    <n v="1"/>
    <n v="0"/>
    <n v="88.5"/>
    <n v="58.35"/>
    <n v="65.13"/>
    <n v="57.21"/>
    <x v="1"/>
    <n v="2.0074674701649928"/>
    <n v="0.8815788876645434"/>
    <n v="0.8815788876645434"/>
    <n v="-5.4738818992039209E-2"/>
    <x v="1"/>
  </r>
  <r>
    <n v="69.36"/>
    <n v="1"/>
    <n v="0"/>
    <n v="0"/>
    <n v="22"/>
    <s v="AID0049"/>
    <s v="Young Adult"/>
    <s v="Black"/>
    <s v="None"/>
    <n v="29.03"/>
    <s v="Fast"/>
    <n v="35.729999999999997"/>
    <n v="43.54"/>
    <s v="No"/>
    <n v="29.22"/>
    <n v="0"/>
    <n v="49.69"/>
    <n v="0"/>
    <s v="Female"/>
    <n v="0"/>
    <n v="0"/>
    <n v="42.35"/>
    <n v="23.23"/>
    <n v="30.14"/>
    <n v="38.619999999999997"/>
    <x v="0"/>
    <n v="0"/>
    <n v="0.5"/>
    <n v="0.5"/>
    <n v="-0.3010299956639812"/>
    <x v="0"/>
  </r>
  <r>
    <n v="88.8"/>
    <n v="0"/>
    <n v="1"/>
    <n v="0"/>
    <n v="16"/>
    <s v="AID0050"/>
    <s v="Teenager"/>
    <s v="Other"/>
    <s v="None"/>
    <n v="27.16"/>
    <s v="Slow"/>
    <n v="31.17"/>
    <n v="15.24"/>
    <s v="No"/>
    <n v="0"/>
    <n v="1"/>
    <n v="17"/>
    <n v="0"/>
    <s v="Female"/>
    <n v="0"/>
    <n v="0"/>
    <n v="15.79"/>
    <n v="29.34"/>
    <n v="57.18"/>
    <n v="43.14"/>
    <x v="0"/>
    <n v="0"/>
    <n v="0.5"/>
    <n v="0.5"/>
    <n v="-0.3010299956639812"/>
    <x v="0"/>
  </r>
  <r>
    <n v="45.93"/>
    <n v="0"/>
    <n v="0"/>
    <n v="1"/>
    <n v="17"/>
    <s v="AID0051"/>
    <s v="Teenager"/>
    <s v="Other"/>
    <s v="Advanced"/>
    <n v="71.12"/>
    <s v="Average"/>
    <n v="47.88"/>
    <n v="53.31"/>
    <s v="Yes"/>
    <n v="40.590000000000003"/>
    <n v="1"/>
    <n v="46.48"/>
    <n v="0"/>
    <s v="Male"/>
    <n v="1"/>
    <n v="0"/>
    <n v="57.56"/>
    <n v="32.380000000000003"/>
    <n v="51.51"/>
    <n v="35.020000000000003"/>
    <x v="1"/>
    <n v="2.0074674701649928"/>
    <n v="0.8815788876645434"/>
    <n v="0.8815788876645434"/>
    <n v="-5.4738818992039209E-2"/>
    <x v="1"/>
  </r>
  <r>
    <n v="44.18"/>
    <n v="0"/>
    <n v="1"/>
    <n v="0"/>
    <n v="23"/>
    <s v="AID0052"/>
    <s v="Young Adult"/>
    <s v="White"/>
    <s v="Advanced"/>
    <n v="63.77"/>
    <s v="Slow"/>
    <n v="60.38"/>
    <n v="69.849999999999994"/>
    <s v="Yes"/>
    <n v="65.41"/>
    <n v="0"/>
    <n v="45.13"/>
    <n v="1"/>
    <s v="Female"/>
    <n v="1"/>
    <n v="0"/>
    <n v="65.83"/>
    <n v="69.25"/>
    <n v="56.45"/>
    <n v="45.76"/>
    <x v="1"/>
    <n v="2.0074674701649928"/>
    <n v="0.8815788876645434"/>
    <n v="0.8815788876645434"/>
    <n v="-5.4738818992039209E-2"/>
    <x v="1"/>
  </r>
  <r>
    <n v="49.22"/>
    <n v="1"/>
    <n v="0"/>
    <n v="1"/>
    <n v="27"/>
    <s v="AID0053"/>
    <s v="Young Adult"/>
    <s v="Other"/>
    <s v="Advanced"/>
    <n v="65.45"/>
    <s v="Fast"/>
    <n v="50.99"/>
    <n v="56.08"/>
    <s v="Yes"/>
    <n v="66.27"/>
    <n v="1"/>
    <n v="40.590000000000003"/>
    <n v="0"/>
    <s v="Male"/>
    <n v="1"/>
    <n v="0"/>
    <n v="64.760000000000005"/>
    <n v="47.94"/>
    <n v="64.87"/>
    <n v="58.64"/>
    <x v="1"/>
    <n v="2.0074674701649928"/>
    <n v="0.8815788876645434"/>
    <n v="0.8815788876645434"/>
    <n v="-5.4738818992039209E-2"/>
    <x v="1"/>
  </r>
  <r>
    <n v="85.86"/>
    <n v="0"/>
    <n v="0"/>
    <n v="0"/>
    <n v="24"/>
    <s v="AID0054"/>
    <s v="Young Adult"/>
    <s v="Black"/>
    <s v="Advanced"/>
    <n v="62.58"/>
    <s v="Average"/>
    <n v="54.14"/>
    <n v="58.13"/>
    <s v="Yes"/>
    <n v="63.04"/>
    <n v="0"/>
    <n v="71.989999999999995"/>
    <n v="0"/>
    <s v="Female"/>
    <n v="1"/>
    <n v="0"/>
    <n v="66.45"/>
    <n v="54.79"/>
    <n v="66.239999999999995"/>
    <n v="53.77"/>
    <x v="1"/>
    <n v="2.0074674701649928"/>
    <n v="0.8815788876645434"/>
    <n v="0.8815788876645434"/>
    <n v="-5.4738818992039209E-2"/>
    <x v="1"/>
  </r>
  <r>
    <n v="83.44"/>
    <n v="0"/>
    <n v="0"/>
    <n v="1"/>
    <n v="33"/>
    <s v="AID0055"/>
    <s v="Middle Age"/>
    <s v="Black"/>
    <s v="Basic"/>
    <n v="68.63"/>
    <s v="Average"/>
    <n v="53.4"/>
    <n v="46.18"/>
    <s v="Yes"/>
    <n v="63.06"/>
    <n v="0"/>
    <n v="50.08"/>
    <n v="0"/>
    <s v="Male"/>
    <n v="0"/>
    <n v="1"/>
    <n v="36.21"/>
    <n v="46.61"/>
    <n v="42.26"/>
    <n v="47.08"/>
    <x v="1"/>
    <n v="0.284736786602939"/>
    <n v="0.57070712568050852"/>
    <n v="0.57070712568050852"/>
    <n v="-0.24358670494463713"/>
    <x v="0"/>
  </r>
  <r>
    <n v="73.900000000000006"/>
    <n v="0"/>
    <n v="1"/>
    <n v="0"/>
    <n v="41"/>
    <s v="AID0056"/>
    <s v="Middle Age"/>
    <s v="Black"/>
    <s v="Basic"/>
    <n v="57.29"/>
    <s v="Slow"/>
    <n v="52.62"/>
    <n v="57.87"/>
    <s v="Yes"/>
    <n v="58.42"/>
    <n v="0"/>
    <n v="60.11"/>
    <n v="0"/>
    <s v="Female"/>
    <n v="0"/>
    <n v="1"/>
    <n v="55.71"/>
    <n v="50.48"/>
    <n v="55.28"/>
    <n v="60.93"/>
    <x v="1"/>
    <n v="0.284736786602939"/>
    <n v="0.57070712568050852"/>
    <n v="0.57070712568050852"/>
    <n v="-0.24358670494463713"/>
    <x v="0"/>
  </r>
  <r>
    <n v="68.09"/>
    <n v="1"/>
    <n v="0"/>
    <n v="0"/>
    <n v="26"/>
    <s v="AID0057"/>
    <s v="Young Adult"/>
    <s v="Black"/>
    <s v="None"/>
    <n v="49.75"/>
    <s v="Fast"/>
    <n v="42.93"/>
    <n v="33.82"/>
    <s v="No"/>
    <n v="52.28"/>
    <n v="0"/>
    <n v="44.15"/>
    <n v="0"/>
    <s v="Female"/>
    <n v="0"/>
    <n v="0"/>
    <n v="23.62"/>
    <n v="34.159999999999997"/>
    <n v="32.71"/>
    <n v="52.59"/>
    <x v="0"/>
    <n v="0"/>
    <n v="0.5"/>
    <n v="0.5"/>
    <n v="-0.3010299956639812"/>
    <x v="0"/>
  </r>
  <r>
    <n v="93.3"/>
    <n v="1"/>
    <n v="0"/>
    <n v="1"/>
    <n v="21"/>
    <s v="AID0058"/>
    <s v="Young Adult"/>
    <s v="Other"/>
    <s v="Basic"/>
    <n v="43.56"/>
    <s v="Fast"/>
    <n v="68.27"/>
    <n v="52.15"/>
    <s v="Yes"/>
    <n v="58.09"/>
    <n v="1"/>
    <n v="59.5"/>
    <n v="0"/>
    <s v="Male"/>
    <n v="0"/>
    <n v="1"/>
    <n v="67.11"/>
    <n v="51.04"/>
    <n v="46.78"/>
    <n v="39.46"/>
    <x v="1"/>
    <n v="0.284736786602939"/>
    <n v="0.57070712568050852"/>
    <n v="0.57070712568050852"/>
    <n v="-0.24358670494463713"/>
    <x v="0"/>
  </r>
  <r>
    <n v="86"/>
    <n v="1"/>
    <n v="0"/>
    <n v="1"/>
    <n v="47"/>
    <s v="AID0059"/>
    <s v="Middle Age"/>
    <s v="Other"/>
    <s v="Basic"/>
    <n v="66.37"/>
    <s v="Fast"/>
    <n v="61.88"/>
    <n v="42.67"/>
    <s v="Yes"/>
    <n v="69.209999999999994"/>
    <n v="1"/>
    <n v="59.88"/>
    <n v="0"/>
    <s v="Male"/>
    <n v="0"/>
    <n v="1"/>
    <n v="55.57"/>
    <n v="47.06"/>
    <n v="54.06"/>
    <n v="54.61"/>
    <x v="1"/>
    <n v="0.284736786602939"/>
    <n v="0.57070712568050852"/>
    <n v="0.57070712568050852"/>
    <n v="-0.24358670494463713"/>
    <x v="0"/>
  </r>
  <r>
    <n v="88.72"/>
    <n v="0"/>
    <n v="0"/>
    <n v="1"/>
    <n v="23"/>
    <s v="AID0060"/>
    <s v="Young Adult"/>
    <s v="Black"/>
    <s v="None"/>
    <n v="53.92"/>
    <s v="Average"/>
    <n v="49.21"/>
    <n v="36.799999999999997"/>
    <s v="No"/>
    <n v="23.39"/>
    <n v="0"/>
    <n v="41.81"/>
    <n v="0"/>
    <s v="Male"/>
    <n v="0"/>
    <n v="0"/>
    <n v="45.32"/>
    <n v="18.350000000000001"/>
    <n v="22.73"/>
    <n v="45.16"/>
    <x v="0"/>
    <n v="0"/>
    <n v="0.5"/>
    <n v="0.5"/>
    <n v="-0.3010299956639812"/>
    <x v="0"/>
  </r>
  <r>
    <n v="88.8"/>
    <n v="0"/>
    <n v="0"/>
    <n v="1"/>
    <n v="20"/>
    <s v="AID0061"/>
    <s v="Young Adult"/>
    <s v="Black"/>
    <s v="Advanced"/>
    <n v="50.66"/>
    <s v="Average"/>
    <n v="63.54"/>
    <n v="44.14"/>
    <s v="Yes"/>
    <n v="49.01"/>
    <n v="0"/>
    <n v="43.84"/>
    <n v="0"/>
    <s v="Male"/>
    <n v="1"/>
    <n v="0"/>
    <n v="95.61"/>
    <n v="51.37"/>
    <n v="54.43"/>
    <n v="34.07"/>
    <x v="1"/>
    <n v="2.0074674701649928"/>
    <n v="0.8815788876645434"/>
    <n v="0.8815788876645434"/>
    <n v="-5.4738818992039209E-2"/>
    <x v="1"/>
  </r>
  <r>
    <n v="78.56"/>
    <n v="0"/>
    <n v="1"/>
    <n v="1"/>
    <n v="16"/>
    <s v="AID0062"/>
    <s v="Teenager"/>
    <s v="Other"/>
    <s v="Basic"/>
    <n v="32.15"/>
    <s v="Slow"/>
    <n v="25.65"/>
    <n v="27.81"/>
    <s v="No"/>
    <n v="32.31"/>
    <n v="1"/>
    <n v="33.81"/>
    <n v="0"/>
    <s v="Male"/>
    <n v="0"/>
    <n v="1"/>
    <n v="34.299999999999997"/>
    <n v="42.7"/>
    <n v="27.25"/>
    <n v="45.28"/>
    <x v="0"/>
    <n v="0.284736786602939"/>
    <n v="0.57070712568050852"/>
    <n v="0.42929287431949148"/>
    <n v="-0.36724632016115744"/>
    <x v="0"/>
  </r>
  <r>
    <n v="67.48"/>
    <n v="0"/>
    <n v="0"/>
    <n v="1"/>
    <n v="19"/>
    <s v="AID0063"/>
    <s v="Teenager"/>
    <s v="Black"/>
    <s v="None"/>
    <n v="14.6"/>
    <s v="Average"/>
    <n v="28.83"/>
    <n v="25.02"/>
    <s v="No"/>
    <n v="19.53"/>
    <n v="0"/>
    <n v="24.03"/>
    <n v="0"/>
    <s v="Male"/>
    <n v="0"/>
    <n v="0"/>
    <n v="29.48"/>
    <n v="44.05"/>
    <n v="35.28"/>
    <n v="13.5"/>
    <x v="0"/>
    <n v="0"/>
    <n v="0.5"/>
    <n v="0.5"/>
    <n v="-0.3010299956639812"/>
    <x v="0"/>
  </r>
  <r>
    <n v="91.88"/>
    <n v="0"/>
    <n v="0"/>
    <n v="1"/>
    <n v="30"/>
    <s v="AID0064"/>
    <s v="Middle Age"/>
    <s v="White"/>
    <s v="None"/>
    <n v="49.39"/>
    <s v="Average"/>
    <n v="22.82"/>
    <n v="41.75"/>
    <s v="No"/>
    <n v="44.12"/>
    <n v="0"/>
    <n v="38.96"/>
    <n v="1"/>
    <s v="Male"/>
    <n v="0"/>
    <n v="0"/>
    <n v="40.98"/>
    <n v="42.08"/>
    <n v="45.62"/>
    <n v="15.01"/>
    <x v="0"/>
    <n v="0"/>
    <n v="0.5"/>
    <n v="0.5"/>
    <n v="-0.3010299956639812"/>
    <x v="0"/>
  </r>
  <r>
    <n v="95.56"/>
    <n v="1"/>
    <n v="0"/>
    <n v="1"/>
    <n v="49"/>
    <s v="AID0065"/>
    <s v="Middle Age"/>
    <s v="Black"/>
    <s v="Basic"/>
    <n v="70.59"/>
    <s v="Fast"/>
    <n v="40.869999999999997"/>
    <n v="51.59"/>
    <s v="Yes"/>
    <n v="60.35"/>
    <n v="0"/>
    <n v="54.1"/>
    <n v="0"/>
    <s v="Male"/>
    <n v="0"/>
    <n v="1"/>
    <n v="49.48"/>
    <n v="68.819999999999993"/>
    <n v="68.91"/>
    <n v="49.8"/>
    <x v="1"/>
    <n v="0.284736786602939"/>
    <n v="0.57070712568050852"/>
    <n v="0.57070712568050852"/>
    <n v="-0.24358670494463713"/>
    <x v="0"/>
  </r>
  <r>
    <n v="41.43"/>
    <n v="1"/>
    <n v="0"/>
    <n v="0"/>
    <n v="26"/>
    <s v="AID0066"/>
    <s v="Young Adult"/>
    <s v="Black"/>
    <s v="None"/>
    <n v="47.21"/>
    <s v="Fast"/>
    <n v="36.880000000000003"/>
    <n v="49.63"/>
    <s v="No"/>
    <n v="42.26"/>
    <n v="0"/>
    <n v="38.130000000000003"/>
    <n v="0"/>
    <s v="Female"/>
    <n v="0"/>
    <n v="0"/>
    <n v="34.15"/>
    <n v="8.5500000000000007"/>
    <n v="42.64"/>
    <n v="24.94"/>
    <x v="0"/>
    <n v="0"/>
    <n v="0.5"/>
    <n v="0.5"/>
    <n v="-0.3010299956639812"/>
    <x v="0"/>
  </r>
  <r>
    <n v="43.09"/>
    <n v="0"/>
    <n v="0"/>
    <n v="0"/>
    <n v="20"/>
    <s v="AID0067"/>
    <s v="Young Adult"/>
    <s v="White"/>
    <s v="Advanced"/>
    <n v="60.42"/>
    <s v="Average"/>
    <n v="83.94"/>
    <n v="69.12"/>
    <s v="Yes"/>
    <n v="56.75"/>
    <n v="0"/>
    <n v="47.8"/>
    <n v="1"/>
    <s v="Female"/>
    <n v="1"/>
    <n v="0"/>
    <n v="65.2"/>
    <n v="55.16"/>
    <n v="75.430000000000007"/>
    <n v="49.67"/>
    <x v="1"/>
    <n v="2.0074674701649928"/>
    <n v="0.8815788876645434"/>
    <n v="0.8815788876645434"/>
    <n v="-5.4738818992039209E-2"/>
    <x v="1"/>
  </r>
  <r>
    <n v="97.52"/>
    <n v="0"/>
    <n v="1"/>
    <n v="1"/>
    <n v="19"/>
    <s v="AID0068"/>
    <s v="Teenager"/>
    <s v="White"/>
    <s v="Basic"/>
    <n v="59.31"/>
    <s v="Slow"/>
    <n v="31.61"/>
    <n v="53.62"/>
    <s v="Yes"/>
    <n v="52.22"/>
    <n v="0"/>
    <n v="36.49"/>
    <n v="1"/>
    <s v="Male"/>
    <n v="0"/>
    <n v="1"/>
    <n v="53.28"/>
    <n v="34.549999999999997"/>
    <n v="43.83"/>
    <n v="26.46"/>
    <x v="1"/>
    <n v="0.284736786602939"/>
    <n v="0.57070712568050852"/>
    <n v="0.57070712568050852"/>
    <n v="-0.24358670494463713"/>
    <x v="0"/>
  </r>
  <r>
    <n v="56.63"/>
    <n v="1"/>
    <n v="0"/>
    <n v="0"/>
    <n v="18"/>
    <s v="AID0069"/>
    <s v="Teenager"/>
    <s v="Other"/>
    <s v="Basic"/>
    <n v="37.31"/>
    <s v="Fast"/>
    <n v="44.21"/>
    <n v="35.19"/>
    <s v="Yes"/>
    <n v="36.79"/>
    <n v="1"/>
    <n v="43.39"/>
    <n v="0"/>
    <s v="Female"/>
    <n v="0"/>
    <n v="1"/>
    <n v="49.17"/>
    <n v="38.159999999999997"/>
    <n v="35.92"/>
    <n v="54.88"/>
    <x v="1"/>
    <n v="0.284736786602939"/>
    <n v="0.57070712568050852"/>
    <n v="0.57070712568050852"/>
    <n v="-0.24358670494463713"/>
    <x v="0"/>
  </r>
  <r>
    <n v="92.4"/>
    <n v="0"/>
    <n v="1"/>
    <n v="0"/>
    <n v="20"/>
    <s v="AID0070"/>
    <s v="Young Adult"/>
    <s v="Other"/>
    <s v="Basic"/>
    <n v="39.799999999999997"/>
    <s v="Slow"/>
    <n v="51.59"/>
    <n v="69.02"/>
    <s v="Yes"/>
    <n v="57.26"/>
    <n v="1"/>
    <n v="62.66"/>
    <n v="0"/>
    <s v="Female"/>
    <n v="0"/>
    <n v="1"/>
    <n v="41.34"/>
    <n v="40.31"/>
    <n v="65.02"/>
    <n v="51.6"/>
    <x v="1"/>
    <n v="0.284736786602939"/>
    <n v="0.57070712568050852"/>
    <n v="0.57070712568050852"/>
    <n v="-0.24358670494463713"/>
    <x v="0"/>
  </r>
  <r>
    <n v="63.33"/>
    <n v="0"/>
    <n v="1"/>
    <n v="0"/>
    <n v="27"/>
    <s v="AID0071"/>
    <s v="Young Adult"/>
    <s v="White"/>
    <s v="Advanced"/>
    <n v="77.45"/>
    <s v="Slow"/>
    <n v="63.66"/>
    <n v="59.54"/>
    <s v="Yes"/>
    <n v="74.63"/>
    <n v="0"/>
    <n v="47.38"/>
    <n v="1"/>
    <s v="Female"/>
    <n v="1"/>
    <n v="0"/>
    <n v="75.599999999999994"/>
    <n v="59.4"/>
    <n v="45.87"/>
    <n v="74.17"/>
    <x v="1"/>
    <n v="2.0074674701649928"/>
    <n v="0.8815788876645434"/>
    <n v="0.8815788876645434"/>
    <n v="-5.4738818992039209E-2"/>
    <x v="1"/>
  </r>
  <r>
    <n v="47.15"/>
    <n v="0"/>
    <n v="0"/>
    <n v="0"/>
    <n v="34"/>
    <s v="AID0072"/>
    <s v="Middle Age"/>
    <s v="White"/>
    <s v="Basic"/>
    <n v="34.93"/>
    <s v="Average"/>
    <n v="47.57"/>
    <n v="58.7"/>
    <s v="Yes"/>
    <n v="49.67"/>
    <n v="0"/>
    <n v="70.47"/>
    <n v="1"/>
    <s v="Female"/>
    <n v="0"/>
    <n v="1"/>
    <n v="36.28"/>
    <n v="44.17"/>
    <n v="47.58"/>
    <n v="60.39"/>
    <x v="1"/>
    <n v="0.284736786602939"/>
    <n v="0.57070712568050852"/>
    <n v="0.57070712568050852"/>
    <n v="-0.24358670494463713"/>
    <x v="0"/>
  </r>
  <r>
    <n v="44.83"/>
    <n v="0"/>
    <n v="0"/>
    <n v="1"/>
    <n v="27"/>
    <s v="AID0073"/>
    <s v="Young Adult"/>
    <s v="Other"/>
    <s v="Basic"/>
    <n v="49.69"/>
    <s v="Average"/>
    <n v="61.47"/>
    <n v="57.93"/>
    <s v="Yes"/>
    <n v="55.74"/>
    <n v="1"/>
    <n v="57.8"/>
    <n v="0"/>
    <s v="Male"/>
    <n v="0"/>
    <n v="1"/>
    <n v="63.1"/>
    <n v="36.04"/>
    <n v="61.55"/>
    <n v="47.85"/>
    <x v="1"/>
    <n v="0.284736786602939"/>
    <n v="0.57070712568050852"/>
    <n v="0.57070712568050852"/>
    <n v="-0.24358670494463713"/>
    <x v="0"/>
  </r>
  <r>
    <n v="49.39"/>
    <n v="1"/>
    <n v="0"/>
    <n v="0"/>
    <n v="27"/>
    <s v="AID0074"/>
    <s v="Young Adult"/>
    <s v="Black"/>
    <s v="Basic"/>
    <n v="67.63"/>
    <s v="Fast"/>
    <n v="53.9"/>
    <n v="53.01"/>
    <s v="Yes"/>
    <n v="38.700000000000003"/>
    <n v="0"/>
    <n v="37.659999999999997"/>
    <n v="0"/>
    <s v="Female"/>
    <n v="0"/>
    <n v="1"/>
    <n v="44.08"/>
    <n v="50.26"/>
    <n v="62.51"/>
    <n v="59.65"/>
    <x v="1"/>
    <n v="0.284736786602939"/>
    <n v="0.57070712568050852"/>
    <n v="0.57070712568050852"/>
    <n v="-0.24358670494463713"/>
    <x v="0"/>
  </r>
  <r>
    <n v="54.99"/>
    <n v="0"/>
    <n v="0"/>
    <n v="1"/>
    <n v="47"/>
    <s v="AID0075"/>
    <s v="Middle Age"/>
    <s v="White"/>
    <s v="None"/>
    <n v="46.17"/>
    <s v="Average"/>
    <n v="41.32"/>
    <n v="61.72"/>
    <s v="No"/>
    <n v="56.49"/>
    <n v="0"/>
    <n v="36.9"/>
    <n v="1"/>
    <s v="Male"/>
    <n v="0"/>
    <n v="0"/>
    <n v="26.93"/>
    <n v="35.299999999999997"/>
    <n v="41.59"/>
    <n v="36.78"/>
    <x v="0"/>
    <n v="0"/>
    <n v="0.5"/>
    <n v="0.5"/>
    <n v="-0.3010299956639812"/>
    <x v="0"/>
  </r>
  <r>
    <n v="69.31"/>
    <n v="0"/>
    <n v="1"/>
    <n v="0"/>
    <n v="32"/>
    <s v="AID0076"/>
    <s v="Middle Age"/>
    <s v="Other"/>
    <s v="Advanced"/>
    <n v="59.02"/>
    <s v="Slow"/>
    <n v="57.32"/>
    <n v="68.37"/>
    <s v="Yes"/>
    <n v="65.81"/>
    <n v="1"/>
    <n v="68.790000000000006"/>
    <n v="0"/>
    <s v="Female"/>
    <n v="1"/>
    <n v="0"/>
    <n v="64.03"/>
    <n v="56.9"/>
    <n v="71.66"/>
    <n v="74.790000000000006"/>
    <x v="1"/>
    <n v="2.0074674701649928"/>
    <n v="0.8815788876645434"/>
    <n v="0.8815788876645434"/>
    <n v="-5.4738818992039209E-2"/>
    <x v="1"/>
  </r>
  <r>
    <n v="82.09"/>
    <n v="0"/>
    <n v="0"/>
    <n v="0"/>
    <n v="29"/>
    <s v="AID0077"/>
    <s v="Young Adult"/>
    <s v="Black"/>
    <s v="Advanced"/>
    <n v="50.94"/>
    <s v="Average"/>
    <n v="84.48"/>
    <n v="57.32"/>
    <s v="Yes"/>
    <n v="67.47"/>
    <n v="0"/>
    <n v="69.19"/>
    <n v="0"/>
    <s v="Female"/>
    <n v="1"/>
    <n v="0"/>
    <n v="70.48"/>
    <n v="40.14"/>
    <n v="62.93"/>
    <n v="53.14"/>
    <x v="1"/>
    <n v="2.0074674701649928"/>
    <n v="0.8815788876645434"/>
    <n v="0.8815788876645434"/>
    <n v="-5.4738818992039209E-2"/>
    <x v="1"/>
  </r>
  <r>
    <n v="99.18"/>
    <n v="1"/>
    <n v="0"/>
    <n v="0"/>
    <n v="26"/>
    <s v="AID0078"/>
    <s v="Young Adult"/>
    <s v="White"/>
    <s v="Basic"/>
    <n v="45.29"/>
    <s v="Fast"/>
    <n v="56.77"/>
    <n v="48.23"/>
    <s v="Yes"/>
    <n v="31.97"/>
    <n v="0"/>
    <n v="48.32"/>
    <n v="1"/>
    <s v="Female"/>
    <n v="0"/>
    <n v="1"/>
    <n v="45.28"/>
    <n v="69.790000000000006"/>
    <n v="57.44"/>
    <n v="42.12"/>
    <x v="1"/>
    <n v="0.284736786602939"/>
    <n v="0.57070712568050852"/>
    <n v="0.57070712568050852"/>
    <n v="-0.24358670494463713"/>
    <x v="0"/>
  </r>
  <r>
    <n v="66.489999999999995"/>
    <n v="0"/>
    <n v="0"/>
    <n v="1"/>
    <n v="24"/>
    <s v="AID0079"/>
    <s v="Young Adult"/>
    <s v="Black"/>
    <s v="Advanced"/>
    <n v="31.15"/>
    <s v="Average"/>
    <n v="42.5"/>
    <n v="65.930000000000007"/>
    <s v="Yes"/>
    <n v="70.5"/>
    <n v="0"/>
    <n v="58.84"/>
    <n v="0"/>
    <s v="Male"/>
    <n v="1"/>
    <n v="0"/>
    <n v="67.2"/>
    <n v="48.88"/>
    <n v="55.13"/>
    <n v="49.07"/>
    <x v="1"/>
    <n v="2.0074674701649928"/>
    <n v="0.8815788876645434"/>
    <n v="0.8815788876645434"/>
    <n v="-5.4738818992039209E-2"/>
    <x v="1"/>
  </r>
  <r>
    <n v="71.09"/>
    <n v="0"/>
    <n v="0"/>
    <n v="0"/>
    <n v="20"/>
    <s v="AID0080"/>
    <s v="Young Adult"/>
    <s v="Other"/>
    <s v="Advanced"/>
    <n v="49.71"/>
    <s v="Average"/>
    <n v="70.27"/>
    <n v="54.09"/>
    <s v="Yes"/>
    <n v="51.36"/>
    <n v="1"/>
    <n v="62.64"/>
    <n v="0"/>
    <s v="Female"/>
    <n v="1"/>
    <n v="0"/>
    <n v="64.3"/>
    <n v="50.56"/>
    <n v="59.57"/>
    <n v="82.43"/>
    <x v="1"/>
    <n v="2.0074674701649928"/>
    <n v="0.8815788876645434"/>
    <n v="0.8815788876645434"/>
    <n v="-5.4738818992039209E-2"/>
    <x v="1"/>
  </r>
  <r>
    <n v="71.31"/>
    <n v="1"/>
    <n v="0"/>
    <n v="1"/>
    <n v="24"/>
    <s v="AID0081"/>
    <s v="Young Adult"/>
    <s v="White"/>
    <s v="Advanced"/>
    <n v="73.08"/>
    <s v="Fast"/>
    <n v="62.16"/>
    <n v="65.56"/>
    <s v="Yes"/>
    <n v="54.47"/>
    <n v="0"/>
    <n v="59.78"/>
    <n v="1"/>
    <s v="Male"/>
    <n v="1"/>
    <n v="0"/>
    <n v="66.67"/>
    <n v="56.86"/>
    <n v="52.96"/>
    <n v="53.99"/>
    <x v="1"/>
    <n v="2.0074674701649928"/>
    <n v="0.8815788876645434"/>
    <n v="0.8815788876645434"/>
    <n v="-5.4738818992039209E-2"/>
    <x v="1"/>
  </r>
  <r>
    <n v="72.37"/>
    <n v="1"/>
    <n v="0"/>
    <n v="0"/>
    <n v="32"/>
    <s v="AID0082"/>
    <s v="Middle Age"/>
    <s v="Black"/>
    <s v="Advanced"/>
    <n v="47.49"/>
    <s v="Fast"/>
    <n v="54.87"/>
    <n v="73.989999999999995"/>
    <s v="Yes"/>
    <n v="48.06"/>
    <n v="0"/>
    <n v="47.29"/>
    <n v="0"/>
    <s v="Female"/>
    <n v="1"/>
    <n v="0"/>
    <n v="77.63"/>
    <n v="87.81"/>
    <n v="66.87"/>
    <n v="52.95"/>
    <x v="1"/>
    <n v="2.0074674701649928"/>
    <n v="0.8815788876645434"/>
    <n v="0.8815788876645434"/>
    <n v="-5.4738818992039209E-2"/>
    <x v="1"/>
  </r>
  <r>
    <n v="71.06"/>
    <n v="1"/>
    <n v="0"/>
    <n v="1"/>
    <n v="18"/>
    <s v="AID0083"/>
    <s v="Teenager"/>
    <s v="White"/>
    <s v="Basic"/>
    <n v="38.18"/>
    <s v="Fast"/>
    <n v="40.78"/>
    <n v="30.45"/>
    <s v="No"/>
    <n v="31.79"/>
    <n v="0"/>
    <n v="46.56"/>
    <n v="1"/>
    <s v="Male"/>
    <n v="0"/>
    <n v="1"/>
    <n v="40"/>
    <n v="32.369999999999997"/>
    <n v="24.7"/>
    <n v="39.32"/>
    <x v="0"/>
    <n v="0.284736786602939"/>
    <n v="0.57070712568050852"/>
    <n v="0.42929287431949148"/>
    <n v="-0.36724632016115744"/>
    <x v="0"/>
  </r>
  <r>
    <n v="40.53"/>
    <n v="1"/>
    <n v="0"/>
    <n v="0"/>
    <n v="18"/>
    <s v="AID0084"/>
    <s v="Teenager"/>
    <s v="Black"/>
    <s v="Basic"/>
    <n v="7.63"/>
    <s v="Fast"/>
    <n v="29.69"/>
    <n v="46.52"/>
    <s v="No"/>
    <n v="41.63"/>
    <n v="0"/>
    <n v="48.91"/>
    <n v="0"/>
    <s v="Female"/>
    <n v="0"/>
    <n v="1"/>
    <n v="34.57"/>
    <n v="40.85"/>
    <n v="32.700000000000003"/>
    <n v="45.14"/>
    <x v="0"/>
    <n v="0.284736786602939"/>
    <n v="0.57070712568050852"/>
    <n v="0.42929287431949148"/>
    <n v="-0.36724632016115744"/>
    <x v="0"/>
  </r>
  <r>
    <n v="40.1"/>
    <n v="0"/>
    <n v="1"/>
    <n v="1"/>
    <n v="18"/>
    <s v="AID0085"/>
    <s v="Teenager"/>
    <s v="Other"/>
    <s v="Basic"/>
    <n v="37.49"/>
    <s v="Slow"/>
    <n v="48.59"/>
    <n v="34.700000000000003"/>
    <s v="No"/>
    <n v="39.82"/>
    <n v="1"/>
    <n v="27.55"/>
    <n v="0"/>
    <s v="Male"/>
    <n v="0"/>
    <n v="1"/>
    <n v="27.95"/>
    <n v="40.340000000000003"/>
    <n v="22.15"/>
    <n v="51.79"/>
    <x v="0"/>
    <n v="0.284736786602939"/>
    <n v="0.57070712568050852"/>
    <n v="0.42929287431949148"/>
    <n v="-0.36724632016115744"/>
    <x v="0"/>
  </r>
  <r>
    <n v="45.86"/>
    <n v="0"/>
    <n v="0"/>
    <n v="1"/>
    <n v="17"/>
    <s v="AID0086"/>
    <s v="Teenager"/>
    <s v="Other"/>
    <s v="Advanced"/>
    <n v="52.42"/>
    <s v="Average"/>
    <n v="42.72"/>
    <n v="37.799999999999997"/>
    <s v="Yes"/>
    <n v="40.14"/>
    <n v="1"/>
    <n v="57.45"/>
    <n v="0"/>
    <s v="Male"/>
    <n v="1"/>
    <n v="0"/>
    <n v="46.46"/>
    <n v="39.47"/>
    <n v="49.39"/>
    <n v="36.53"/>
    <x v="1"/>
    <n v="2.0074674701649928"/>
    <n v="0.8815788876645434"/>
    <n v="0.8815788876645434"/>
    <n v="-5.4738818992039209E-2"/>
    <x v="1"/>
  </r>
  <r>
    <n v="46.09"/>
    <n v="0"/>
    <n v="0"/>
    <n v="0"/>
    <n v="50"/>
    <s v="AID0087"/>
    <s v="Middle Age"/>
    <s v="White"/>
    <s v="None"/>
    <n v="22.93"/>
    <s v="Average"/>
    <n v="30.18"/>
    <n v="26.66"/>
    <s v="No"/>
    <n v="57.26"/>
    <n v="0"/>
    <n v="43.23"/>
    <n v="1"/>
    <s v="Female"/>
    <n v="0"/>
    <n v="0"/>
    <n v="29.25"/>
    <n v="39.03"/>
    <n v="13.36"/>
    <n v="34.799999999999997"/>
    <x v="0"/>
    <n v="0"/>
    <n v="0.5"/>
    <n v="0.5"/>
    <n v="-0.3010299956639812"/>
    <x v="0"/>
  </r>
  <r>
    <n v="82.29"/>
    <n v="0"/>
    <n v="0"/>
    <n v="1"/>
    <n v="30"/>
    <s v="AID0088"/>
    <s v="Middle Age"/>
    <s v="Black"/>
    <s v="Advanced"/>
    <n v="59.94"/>
    <s v="Average"/>
    <n v="62.83"/>
    <n v="54.98"/>
    <s v="Yes"/>
    <n v="48.42"/>
    <n v="0"/>
    <n v="77.87"/>
    <n v="0"/>
    <s v="Male"/>
    <n v="1"/>
    <n v="0"/>
    <n v="69.44"/>
    <n v="75.3"/>
    <n v="81.62"/>
    <n v="56.68"/>
    <x v="1"/>
    <n v="2.0074674701649928"/>
    <n v="0.8815788876645434"/>
    <n v="0.8815788876645434"/>
    <n v="-5.4738818992039209E-2"/>
    <x v="1"/>
  </r>
  <r>
    <n v="52.29"/>
    <n v="1"/>
    <n v="0"/>
    <n v="0"/>
    <n v="27"/>
    <s v="AID0089"/>
    <s v="Young Adult"/>
    <s v="White"/>
    <s v="Advanced"/>
    <n v="49.93"/>
    <s v="Fast"/>
    <n v="61.58"/>
    <n v="63.99"/>
    <s v="Yes"/>
    <n v="58.01"/>
    <n v="0"/>
    <n v="48.95"/>
    <n v="1"/>
    <s v="Female"/>
    <n v="1"/>
    <n v="0"/>
    <n v="64.37"/>
    <n v="68.13"/>
    <n v="66.62"/>
    <n v="60.83"/>
    <x v="1"/>
    <n v="2.0074674701649928"/>
    <n v="0.8815788876645434"/>
    <n v="0.8815788876645434"/>
    <n v="-5.4738818992039209E-2"/>
    <x v="1"/>
  </r>
  <r>
    <n v="93.68"/>
    <n v="1"/>
    <n v="0"/>
    <n v="0"/>
    <n v="17"/>
    <s v="AID0090"/>
    <s v="Teenager"/>
    <s v="White"/>
    <s v="None"/>
    <n v="29.73"/>
    <s v="Fast"/>
    <n v="33.869999999999997"/>
    <n v="28.71"/>
    <s v="No"/>
    <n v="17.86"/>
    <n v="0"/>
    <n v="64.680000000000007"/>
    <n v="1"/>
    <s v="Female"/>
    <n v="0"/>
    <n v="0"/>
    <n v="50.96"/>
    <n v="18.79"/>
    <n v="7.16"/>
    <n v="0"/>
    <x v="0"/>
    <n v="0"/>
    <n v="0.5"/>
    <n v="0.5"/>
    <n v="-0.3010299956639812"/>
    <x v="0"/>
  </r>
  <r>
    <n v="95.72"/>
    <n v="1"/>
    <n v="0"/>
    <n v="0"/>
    <n v="25"/>
    <s v="AID0091"/>
    <s v="Young Adult"/>
    <s v="Black"/>
    <s v="Advanced"/>
    <n v="68.06"/>
    <s v="Fast"/>
    <n v="54.74"/>
    <n v="53.65"/>
    <s v="Yes"/>
    <n v="41.64"/>
    <n v="0"/>
    <n v="89.44"/>
    <n v="0"/>
    <s v="Female"/>
    <n v="1"/>
    <n v="0"/>
    <n v="59.3"/>
    <n v="68.599999999999994"/>
    <n v="58.35"/>
    <n v="65.680000000000007"/>
    <x v="1"/>
    <n v="2.0074674701649928"/>
    <n v="0.8815788876645434"/>
    <n v="0.8815788876645434"/>
    <n v="-5.4738818992039209E-2"/>
    <x v="1"/>
  </r>
  <r>
    <n v="98.55"/>
    <n v="0"/>
    <n v="1"/>
    <n v="0"/>
    <n v="21"/>
    <s v="AID0092"/>
    <s v="Young Adult"/>
    <s v="Black"/>
    <s v="None"/>
    <n v="37.26"/>
    <s v="Slow"/>
    <n v="44.88"/>
    <n v="55.16"/>
    <s v="No"/>
    <n v="36.229999999999997"/>
    <n v="0"/>
    <n v="24.9"/>
    <n v="0"/>
    <s v="Female"/>
    <n v="0"/>
    <n v="0"/>
    <n v="39.659999999999997"/>
    <n v="39.57"/>
    <n v="53.7"/>
    <n v="24.75"/>
    <x v="0"/>
    <n v="0"/>
    <n v="0.5"/>
    <n v="0.5"/>
    <n v="-0.3010299956639812"/>
    <x v="0"/>
  </r>
  <r>
    <n v="96.34"/>
    <n v="1"/>
    <n v="0"/>
    <n v="0"/>
    <n v="18"/>
    <s v="AID0093"/>
    <s v="Teenager"/>
    <s v="Black"/>
    <s v="Basic"/>
    <n v="30.9"/>
    <s v="Fast"/>
    <n v="36.17"/>
    <n v="49.98"/>
    <s v="No"/>
    <n v="44.45"/>
    <n v="0"/>
    <n v="34.6"/>
    <n v="0"/>
    <s v="Female"/>
    <n v="0"/>
    <n v="1"/>
    <n v="26.8"/>
    <n v="52.82"/>
    <n v="45.81"/>
    <n v="34.840000000000003"/>
    <x v="0"/>
    <n v="0.284736786602939"/>
    <n v="0.57070712568050852"/>
    <n v="0.42929287431949148"/>
    <n v="-0.36724632016115744"/>
    <x v="0"/>
  </r>
  <r>
    <n v="56.31"/>
    <n v="1"/>
    <n v="0"/>
    <n v="0"/>
    <n v="20"/>
    <s v="AID0094"/>
    <s v="Young Adult"/>
    <s v="Other"/>
    <s v="Advanced"/>
    <n v="60.8"/>
    <s v="Fast"/>
    <n v="53.06"/>
    <n v="55.33"/>
    <s v="Yes"/>
    <n v="60.05"/>
    <n v="1"/>
    <n v="59.79"/>
    <n v="0"/>
    <s v="Female"/>
    <n v="1"/>
    <n v="0"/>
    <n v="57.78"/>
    <n v="62.33"/>
    <n v="48.36"/>
    <n v="74.459999999999994"/>
    <x v="1"/>
    <n v="2.0074674701649928"/>
    <n v="0.8815788876645434"/>
    <n v="0.8815788876645434"/>
    <n v="-5.4738818992039209E-2"/>
    <x v="1"/>
  </r>
  <r>
    <n v="70.59"/>
    <n v="0"/>
    <n v="1"/>
    <n v="0"/>
    <n v="24"/>
    <s v="AID0095"/>
    <s v="Young Adult"/>
    <s v="White"/>
    <s v="None"/>
    <n v="50.71"/>
    <s v="Slow"/>
    <n v="20.6"/>
    <n v="58.06"/>
    <s v="No"/>
    <n v="67.19"/>
    <n v="0"/>
    <n v="37.130000000000003"/>
    <n v="1"/>
    <s v="Female"/>
    <n v="0"/>
    <n v="0"/>
    <n v="36.909999999999997"/>
    <n v="41.17"/>
    <n v="53.33"/>
    <n v="46.3"/>
    <x v="0"/>
    <n v="0"/>
    <n v="0.5"/>
    <n v="0.5"/>
    <n v="-0.3010299956639812"/>
    <x v="0"/>
  </r>
  <r>
    <n v="50.53"/>
    <n v="1"/>
    <n v="0"/>
    <n v="0"/>
    <n v="29"/>
    <s v="AID0096"/>
    <s v="Young Adult"/>
    <s v="White"/>
    <s v="Advanced"/>
    <n v="59.88"/>
    <s v="Fast"/>
    <n v="50.84"/>
    <n v="56.44"/>
    <s v="Yes"/>
    <n v="79.78"/>
    <n v="0"/>
    <n v="59.6"/>
    <n v="1"/>
    <s v="Female"/>
    <n v="1"/>
    <n v="0"/>
    <n v="71.37"/>
    <n v="64.62"/>
    <n v="69.17"/>
    <n v="67.33"/>
    <x v="1"/>
    <n v="2.0074674701649928"/>
    <n v="0.8815788876645434"/>
    <n v="0.8815788876645434"/>
    <n v="-5.4738818992039209E-2"/>
    <x v="1"/>
  </r>
  <r>
    <n v="88.37"/>
    <n v="0"/>
    <n v="0"/>
    <n v="0"/>
    <n v="20"/>
    <s v="AID0097"/>
    <s v="Young Adult"/>
    <s v="Other"/>
    <s v="Advanced"/>
    <n v="62.27"/>
    <s v="Average"/>
    <n v="67.7"/>
    <n v="64.97"/>
    <s v="Yes"/>
    <n v="56.12"/>
    <n v="1"/>
    <n v="70.489999999999995"/>
    <n v="0"/>
    <s v="Female"/>
    <n v="1"/>
    <n v="0"/>
    <n v="67.569999999999993"/>
    <n v="44.53"/>
    <n v="76.53"/>
    <n v="57.4"/>
    <x v="1"/>
    <n v="2.0074674701649928"/>
    <n v="0.8815788876645434"/>
    <n v="0.8815788876645434"/>
    <n v="-5.4738818992039209E-2"/>
    <x v="1"/>
  </r>
  <r>
    <n v="93.31"/>
    <n v="0"/>
    <n v="1"/>
    <n v="0"/>
    <n v="18"/>
    <s v="AID0098"/>
    <s v="Teenager"/>
    <s v="Black"/>
    <s v="Basic"/>
    <n v="21.38"/>
    <s v="Slow"/>
    <n v="47.75"/>
    <n v="50.47"/>
    <s v="No"/>
    <n v="48.31"/>
    <n v="0"/>
    <n v="21.91"/>
    <n v="0"/>
    <s v="Female"/>
    <n v="0"/>
    <n v="1"/>
    <n v="53.4"/>
    <n v="35.5"/>
    <n v="39.46"/>
    <n v="42.65"/>
    <x v="0"/>
    <n v="0.284736786602939"/>
    <n v="0.57070712568050852"/>
    <n v="0.42929287431949148"/>
    <n v="-0.36724632016115744"/>
    <x v="0"/>
  </r>
  <r>
    <n v="91.08"/>
    <n v="0"/>
    <n v="0"/>
    <n v="0"/>
    <n v="29"/>
    <s v="AID0099"/>
    <s v="Young Adult"/>
    <s v="Other"/>
    <s v="None"/>
    <n v="36.340000000000003"/>
    <s v="Average"/>
    <n v="60.7"/>
    <n v="51.93"/>
    <s v="No"/>
    <n v="29.56"/>
    <n v="1"/>
    <n v="48.39"/>
    <n v="0"/>
    <s v="Female"/>
    <n v="0"/>
    <n v="0"/>
    <n v="29.39"/>
    <n v="31.72"/>
    <n v="44.64"/>
    <n v="57.88"/>
    <x v="0"/>
    <n v="0"/>
    <n v="0.5"/>
    <n v="0.5"/>
    <n v="-0.3010299956639812"/>
    <x v="0"/>
  </r>
  <r>
    <n v="66"/>
    <n v="0"/>
    <n v="0"/>
    <n v="1"/>
    <n v="28"/>
    <s v="AID0100"/>
    <s v="Young Adult"/>
    <s v="Other"/>
    <s v="None"/>
    <n v="36"/>
    <s v="Average"/>
    <n v="47.22"/>
    <n v="41.14"/>
    <s v="No"/>
    <n v="33.24"/>
    <n v="1"/>
    <n v="30.15"/>
    <n v="0"/>
    <s v="Male"/>
    <n v="0"/>
    <n v="0"/>
    <n v="31.74"/>
    <n v="54.36"/>
    <n v="38.14"/>
    <n v="56"/>
    <x v="0"/>
    <n v="0"/>
    <n v="0.5"/>
    <n v="0.5"/>
    <n v="-0.3010299956639812"/>
    <x v="0"/>
  </r>
  <r>
    <n v="85.52"/>
    <n v="0"/>
    <n v="1"/>
    <n v="1"/>
    <n v="21"/>
    <s v="AID0101"/>
    <s v="Young Adult"/>
    <s v="Other"/>
    <s v="Basic"/>
    <n v="50.26"/>
    <s v="Slow"/>
    <n v="50.13"/>
    <n v="30.45"/>
    <s v="Yes"/>
    <n v="37.85"/>
    <n v="1"/>
    <n v="55.47"/>
    <n v="0"/>
    <s v="Male"/>
    <n v="0"/>
    <n v="1"/>
    <n v="38.19"/>
    <n v="38.86"/>
    <n v="26.76"/>
    <n v="47.37"/>
    <x v="1"/>
    <n v="0.284736786602939"/>
    <n v="0.57070712568050852"/>
    <n v="0.57070712568050852"/>
    <n v="-0.24358670494463713"/>
    <x v="0"/>
  </r>
  <r>
    <n v="45.85"/>
    <n v="0"/>
    <n v="0"/>
    <n v="0"/>
    <n v="33"/>
    <s v="AID0102"/>
    <s v="Middle Age"/>
    <s v="White"/>
    <s v="Advanced"/>
    <n v="82.85"/>
    <s v="Average"/>
    <n v="70.98"/>
    <n v="63.61"/>
    <s v="Yes"/>
    <n v="62.32"/>
    <n v="0"/>
    <n v="62.52"/>
    <n v="1"/>
    <s v="Female"/>
    <n v="1"/>
    <n v="0"/>
    <n v="41.49"/>
    <n v="72.709999999999994"/>
    <n v="52.27"/>
    <n v="65.64"/>
    <x v="1"/>
    <n v="2.0074674701649928"/>
    <n v="0.8815788876645434"/>
    <n v="0.8815788876645434"/>
    <n v="-5.4738818992039209E-2"/>
    <x v="1"/>
  </r>
  <r>
    <n v="42.41"/>
    <n v="1"/>
    <n v="0"/>
    <n v="0"/>
    <n v="27"/>
    <s v="AID0103"/>
    <s v="Young Adult"/>
    <s v="Other"/>
    <s v="Basic"/>
    <n v="51.28"/>
    <s v="Fast"/>
    <n v="47.98"/>
    <n v="55.32"/>
    <s v="Yes"/>
    <n v="52.05"/>
    <n v="1"/>
    <n v="52.44"/>
    <n v="0"/>
    <s v="Female"/>
    <n v="0"/>
    <n v="1"/>
    <n v="47.77"/>
    <n v="35.1"/>
    <n v="72.8"/>
    <n v="50.51"/>
    <x v="1"/>
    <n v="0.284736786602939"/>
    <n v="0.57070712568050852"/>
    <n v="0.57070712568050852"/>
    <n v="-0.24358670494463713"/>
    <x v="0"/>
  </r>
  <r>
    <n v="85.19"/>
    <n v="0"/>
    <n v="0"/>
    <n v="0"/>
    <n v="16"/>
    <s v="AID0104"/>
    <s v="Teenager"/>
    <s v="White"/>
    <s v="None"/>
    <n v="36.200000000000003"/>
    <s v="Average"/>
    <n v="35.5"/>
    <n v="34.1"/>
    <s v="No"/>
    <n v="38.69"/>
    <n v="0"/>
    <n v="14.39"/>
    <n v="1"/>
    <s v="Female"/>
    <n v="0"/>
    <n v="0"/>
    <n v="32.74"/>
    <n v="29.15"/>
    <n v="41.32"/>
    <n v="23.82"/>
    <x v="0"/>
    <n v="0"/>
    <n v="0.5"/>
    <n v="0.5"/>
    <n v="-0.3010299956639812"/>
    <x v="0"/>
  </r>
  <r>
    <n v="65.52"/>
    <n v="1"/>
    <n v="0"/>
    <n v="0"/>
    <n v="19"/>
    <s v="AID0105"/>
    <s v="Teenager"/>
    <s v="White"/>
    <s v="Basic"/>
    <n v="29.15"/>
    <s v="Fast"/>
    <n v="31.26"/>
    <n v="41.82"/>
    <s v="No"/>
    <n v="31.48"/>
    <n v="0"/>
    <n v="43.88"/>
    <n v="1"/>
    <s v="Female"/>
    <n v="0"/>
    <n v="1"/>
    <n v="47.25"/>
    <n v="21.6"/>
    <n v="32.56"/>
    <n v="39.42"/>
    <x v="0"/>
    <n v="0.284736786602939"/>
    <n v="0.57070712568050852"/>
    <n v="0.42929287431949148"/>
    <n v="-0.36724632016115744"/>
    <x v="0"/>
  </r>
  <r>
    <n v="99.73"/>
    <n v="0"/>
    <n v="0"/>
    <n v="0"/>
    <n v="20"/>
    <s v="AID0106"/>
    <s v="Young Adult"/>
    <s v="White"/>
    <s v="Basic"/>
    <n v="57.57"/>
    <s v="Average"/>
    <n v="61.07"/>
    <n v="59.96"/>
    <s v="Yes"/>
    <n v="50.49"/>
    <n v="0"/>
    <n v="59.87"/>
    <n v="1"/>
    <s v="Female"/>
    <n v="0"/>
    <n v="1"/>
    <n v="49.24"/>
    <n v="53.2"/>
    <n v="61.95"/>
    <n v="47.66"/>
    <x v="1"/>
    <n v="0.284736786602939"/>
    <n v="0.57070712568050852"/>
    <n v="0.57070712568050852"/>
    <n v="-0.24358670494463713"/>
    <x v="0"/>
  </r>
  <r>
    <n v="45.84"/>
    <n v="0"/>
    <n v="1"/>
    <n v="0"/>
    <n v="16"/>
    <s v="AID0107"/>
    <s v="Teenager"/>
    <s v="Black"/>
    <s v="Advanced"/>
    <n v="78.11"/>
    <s v="Slow"/>
    <n v="48.14"/>
    <n v="50.54"/>
    <s v="Yes"/>
    <n v="77.459999999999994"/>
    <n v="0"/>
    <n v="36.770000000000003"/>
    <n v="0"/>
    <s v="Female"/>
    <n v="1"/>
    <n v="0"/>
    <n v="46.32"/>
    <n v="47.36"/>
    <n v="46.61"/>
    <n v="46.32"/>
    <x v="1"/>
    <n v="2.0074674701649928"/>
    <n v="0.8815788876645434"/>
    <n v="0.8815788876645434"/>
    <n v="-5.4738818992039209E-2"/>
    <x v="1"/>
  </r>
  <r>
    <n v="91.34"/>
    <n v="0"/>
    <n v="0"/>
    <n v="0"/>
    <n v="27"/>
    <s v="AID0108"/>
    <s v="Young Adult"/>
    <s v="White"/>
    <s v="None"/>
    <n v="14.75"/>
    <s v="Average"/>
    <n v="7.93"/>
    <n v="20.190000000000001"/>
    <s v="No"/>
    <n v="12.95"/>
    <n v="0"/>
    <n v="34.89"/>
    <n v="1"/>
    <s v="Female"/>
    <n v="0"/>
    <n v="0"/>
    <n v="40.9"/>
    <n v="57.06"/>
    <n v="35.18"/>
    <n v="31.23"/>
    <x v="0"/>
    <n v="0"/>
    <n v="0.5"/>
    <n v="0.5"/>
    <n v="-0.3010299956639812"/>
    <x v="0"/>
  </r>
  <r>
    <n v="68.8"/>
    <n v="0"/>
    <n v="0"/>
    <n v="0"/>
    <n v="43"/>
    <s v="AID0109"/>
    <s v="Middle Age"/>
    <s v="White"/>
    <s v="Advanced"/>
    <n v="64.47"/>
    <s v="Average"/>
    <n v="62.16"/>
    <n v="46.92"/>
    <s v="Yes"/>
    <n v="27.88"/>
    <n v="0"/>
    <n v="62.09"/>
    <n v="1"/>
    <s v="Female"/>
    <n v="1"/>
    <n v="0"/>
    <n v="63.19"/>
    <n v="54.69"/>
    <n v="66.209999999999994"/>
    <n v="67.06"/>
    <x v="1"/>
    <n v="2.0074674701649928"/>
    <n v="0.8815788876645434"/>
    <n v="0.8815788876645434"/>
    <n v="-5.4738818992039209E-2"/>
    <x v="1"/>
  </r>
  <r>
    <n v="89.63"/>
    <n v="0"/>
    <n v="0"/>
    <n v="1"/>
    <n v="25"/>
    <s v="AID0110"/>
    <s v="Young Adult"/>
    <s v="Black"/>
    <s v="Basic"/>
    <n v="57.72"/>
    <s v="Average"/>
    <n v="61.4"/>
    <n v="51.76"/>
    <s v="No"/>
    <n v="56.34"/>
    <n v="0"/>
    <n v="64.84"/>
    <n v="0"/>
    <s v="Male"/>
    <n v="0"/>
    <n v="1"/>
    <n v="53.56"/>
    <n v="53.13"/>
    <n v="46.16"/>
    <n v="40.44"/>
    <x v="0"/>
    <n v="0.284736786602939"/>
    <n v="0.57070712568050852"/>
    <n v="0.42929287431949148"/>
    <n v="-0.36724632016115744"/>
    <x v="0"/>
  </r>
  <r>
    <n v="89.03"/>
    <n v="0"/>
    <n v="1"/>
    <n v="0"/>
    <n v="22"/>
    <s v="AID0111"/>
    <s v="Young Adult"/>
    <s v="White"/>
    <s v="Advanced"/>
    <n v="55.68"/>
    <s v="Slow"/>
    <n v="65.23"/>
    <n v="73.989999999999995"/>
    <s v="Yes"/>
    <n v="67.22"/>
    <n v="0"/>
    <n v="62.82"/>
    <n v="1"/>
    <s v="Female"/>
    <n v="1"/>
    <n v="0"/>
    <n v="57.82"/>
    <n v="55.69"/>
    <n v="54.44"/>
    <n v="46.85"/>
    <x v="1"/>
    <n v="2.0074674701649928"/>
    <n v="0.8815788876645434"/>
    <n v="0.8815788876645434"/>
    <n v="-5.4738818992039209E-2"/>
    <x v="1"/>
  </r>
  <r>
    <n v="94.96"/>
    <n v="0"/>
    <n v="0"/>
    <n v="1"/>
    <n v="24"/>
    <s v="AID0112"/>
    <s v="Young Adult"/>
    <s v="Other"/>
    <s v="Basic"/>
    <n v="49.81"/>
    <s v="Average"/>
    <n v="56.72"/>
    <n v="49.98"/>
    <s v="Yes"/>
    <n v="50.7"/>
    <n v="1"/>
    <n v="43.51"/>
    <n v="0"/>
    <s v="Male"/>
    <n v="0"/>
    <n v="1"/>
    <n v="63.21"/>
    <n v="35.799999999999997"/>
    <n v="55.77"/>
    <n v="57.44"/>
    <x v="1"/>
    <n v="0.284736786602939"/>
    <n v="0.57070712568050852"/>
    <n v="0.57070712568050852"/>
    <n v="-0.24358670494463713"/>
    <x v="0"/>
  </r>
  <r>
    <n v="57.87"/>
    <n v="0"/>
    <n v="0"/>
    <n v="0"/>
    <n v="27"/>
    <s v="AID0113"/>
    <s v="Young Adult"/>
    <s v="Other"/>
    <s v="Basic"/>
    <n v="32.549999999999997"/>
    <s v="Average"/>
    <n v="61.42"/>
    <n v="67.3"/>
    <s v="Yes"/>
    <n v="69.28"/>
    <n v="1"/>
    <n v="58.93"/>
    <n v="0"/>
    <s v="Female"/>
    <n v="0"/>
    <n v="1"/>
    <n v="37.89"/>
    <n v="42.69"/>
    <n v="55.03"/>
    <n v="57.91"/>
    <x v="1"/>
    <n v="0.284736786602939"/>
    <n v="0.57070712568050852"/>
    <n v="0.57070712568050852"/>
    <n v="-0.24358670494463713"/>
    <x v="0"/>
  </r>
  <r>
    <n v="96.99"/>
    <n v="1"/>
    <n v="0"/>
    <n v="0"/>
    <n v="22"/>
    <s v="AID0114"/>
    <s v="Young Adult"/>
    <s v="White"/>
    <s v="Advanced"/>
    <n v="64.760000000000005"/>
    <s v="Fast"/>
    <n v="50.46"/>
    <n v="73.709999999999994"/>
    <s v="Yes"/>
    <n v="71.540000000000006"/>
    <n v="0"/>
    <n v="89"/>
    <n v="1"/>
    <s v="Female"/>
    <n v="1"/>
    <n v="0"/>
    <n v="44.47"/>
    <n v="40.74"/>
    <n v="64.7"/>
    <n v="70.73"/>
    <x v="1"/>
    <n v="2.0074674701649928"/>
    <n v="0.8815788876645434"/>
    <n v="0.8815788876645434"/>
    <n v="-5.4738818992039209E-2"/>
    <x v="1"/>
  </r>
  <r>
    <n v="49.1"/>
    <n v="0"/>
    <n v="1"/>
    <n v="1"/>
    <n v="45"/>
    <s v="AID0115"/>
    <s v="Middle Age"/>
    <s v="Black"/>
    <s v="None"/>
    <n v="51.74"/>
    <s v="Slow"/>
    <n v="51.72"/>
    <n v="47.07"/>
    <s v="No"/>
    <n v="43.01"/>
    <n v="0"/>
    <n v="67.73"/>
    <n v="0"/>
    <s v="Male"/>
    <n v="0"/>
    <n v="0"/>
    <n v="35.71"/>
    <n v="33.85"/>
    <n v="56.81"/>
    <n v="49.91"/>
    <x v="0"/>
    <n v="0"/>
    <n v="0.5"/>
    <n v="0.5"/>
    <n v="-0.3010299956639812"/>
    <x v="0"/>
  </r>
  <r>
    <n v="44.92"/>
    <n v="0"/>
    <n v="0"/>
    <n v="0"/>
    <n v="24"/>
    <s v="AID0116"/>
    <s v="Young Adult"/>
    <s v="Other"/>
    <s v="Advanced"/>
    <n v="62.01"/>
    <s v="Average"/>
    <n v="64.5"/>
    <n v="45.16"/>
    <s v="Yes"/>
    <n v="63.15"/>
    <n v="1"/>
    <n v="61.2"/>
    <n v="0"/>
    <s v="Female"/>
    <n v="1"/>
    <n v="0"/>
    <n v="63.82"/>
    <n v="43.57"/>
    <n v="63.28"/>
    <n v="33.47"/>
    <x v="1"/>
    <n v="2.0074674701649928"/>
    <n v="0.8815788876645434"/>
    <n v="0.8815788876645434"/>
    <n v="-5.4738818992039209E-2"/>
    <x v="1"/>
  </r>
  <r>
    <n v="65.900000000000006"/>
    <n v="0"/>
    <n v="1"/>
    <n v="1"/>
    <n v="33"/>
    <s v="AID0117"/>
    <s v="Middle Age"/>
    <s v="Black"/>
    <s v="Basic"/>
    <n v="50.69"/>
    <s v="Slow"/>
    <n v="74.83"/>
    <n v="44.51"/>
    <s v="Yes"/>
    <n v="71.400000000000006"/>
    <n v="0"/>
    <n v="50.81"/>
    <n v="0"/>
    <s v="Male"/>
    <n v="0"/>
    <n v="1"/>
    <n v="61.51"/>
    <n v="57.75"/>
    <n v="41.79"/>
    <n v="58.07"/>
    <x v="1"/>
    <n v="0.284736786602939"/>
    <n v="0.57070712568050852"/>
    <n v="0.57070712568050852"/>
    <n v="-0.24358670494463713"/>
    <x v="0"/>
  </r>
  <r>
    <n v="89.7"/>
    <n v="0"/>
    <n v="0"/>
    <n v="0"/>
    <n v="36"/>
    <s v="AID0118"/>
    <s v="Middle Age"/>
    <s v="Black"/>
    <s v="None"/>
    <n v="46.42"/>
    <s v="Average"/>
    <n v="45.21"/>
    <n v="27.85"/>
    <s v="No"/>
    <n v="43"/>
    <n v="0"/>
    <n v="52.17"/>
    <n v="0"/>
    <s v="Female"/>
    <n v="0"/>
    <n v="0"/>
    <n v="46.22"/>
    <n v="60.67"/>
    <n v="42.68"/>
    <n v="53.34"/>
    <x v="0"/>
    <n v="0"/>
    <n v="0.5"/>
    <n v="0.5"/>
    <n v="-0.3010299956639812"/>
    <x v="0"/>
  </r>
  <r>
    <n v="68.41"/>
    <n v="0"/>
    <n v="1"/>
    <n v="0"/>
    <n v="16"/>
    <s v="AID0119"/>
    <s v="Teenager"/>
    <s v="Other"/>
    <s v="Basic"/>
    <n v="48.88"/>
    <s v="Slow"/>
    <n v="41.32"/>
    <n v="33.46"/>
    <s v="No"/>
    <n v="11.8"/>
    <n v="1"/>
    <n v="47.65"/>
    <n v="0"/>
    <s v="Female"/>
    <n v="0"/>
    <n v="1"/>
    <n v="21.22"/>
    <n v="28.93"/>
    <n v="38.020000000000003"/>
    <n v="51.23"/>
    <x v="0"/>
    <n v="0.284736786602939"/>
    <n v="0.57070712568050852"/>
    <n v="0.42929287431949148"/>
    <n v="-0.36724632016115744"/>
    <x v="0"/>
  </r>
  <r>
    <n v="89.76"/>
    <n v="1"/>
    <n v="0"/>
    <n v="1"/>
    <n v="17"/>
    <s v="AID0120"/>
    <s v="Teenager"/>
    <s v="Black"/>
    <s v="Advanced"/>
    <n v="55.07"/>
    <s v="Fast"/>
    <n v="59.8"/>
    <n v="28.79"/>
    <s v="Yes"/>
    <n v="61.16"/>
    <n v="0"/>
    <n v="60.73"/>
    <n v="0"/>
    <s v="Male"/>
    <n v="1"/>
    <n v="0"/>
    <n v="66.31"/>
    <n v="40.9"/>
    <n v="50.66"/>
    <n v="42.1"/>
    <x v="1"/>
    <n v="2.0074674701649928"/>
    <n v="0.8815788876645434"/>
    <n v="0.8815788876645434"/>
    <n v="-5.4738818992039209E-2"/>
    <x v="1"/>
  </r>
  <r>
    <n v="83.78"/>
    <n v="1"/>
    <n v="0"/>
    <n v="0"/>
    <n v="17"/>
    <s v="AID0121"/>
    <s v="Teenager"/>
    <s v="Other"/>
    <s v="None"/>
    <n v="66.760000000000005"/>
    <s v="Fast"/>
    <n v="18.73"/>
    <n v="0"/>
    <s v="No"/>
    <n v="11.2"/>
    <n v="1"/>
    <n v="42.43"/>
    <n v="0"/>
    <s v="Female"/>
    <n v="0"/>
    <n v="0"/>
    <n v="44.72"/>
    <n v="16.03"/>
    <n v="29.72"/>
    <n v="33.200000000000003"/>
    <x v="0"/>
    <n v="0"/>
    <n v="0.5"/>
    <n v="0.5"/>
    <n v="-0.3010299956639812"/>
    <x v="0"/>
  </r>
  <r>
    <n v="52.57"/>
    <n v="0"/>
    <n v="0"/>
    <n v="1"/>
    <n v="17"/>
    <s v="AID0122"/>
    <s v="Teenager"/>
    <s v="Black"/>
    <s v="Basic"/>
    <n v="39.5"/>
    <s v="Average"/>
    <n v="18.690000000000001"/>
    <n v="29.82"/>
    <s v="No"/>
    <n v="35.31"/>
    <n v="0"/>
    <n v="42.53"/>
    <n v="0"/>
    <s v="Male"/>
    <n v="0"/>
    <n v="1"/>
    <n v="41.72"/>
    <n v="34.5"/>
    <n v="38.43"/>
    <n v="47.63"/>
    <x v="0"/>
    <n v="0.284736786602939"/>
    <n v="0.57070712568050852"/>
    <n v="0.42929287431949148"/>
    <n v="-0.36724632016115744"/>
    <x v="0"/>
  </r>
  <r>
    <n v="96.93"/>
    <n v="0"/>
    <n v="1"/>
    <n v="0"/>
    <n v="16"/>
    <s v="AID0123"/>
    <s v="Teenager"/>
    <s v="Other"/>
    <s v="Basic"/>
    <n v="37.549999999999997"/>
    <s v="Slow"/>
    <n v="27.88"/>
    <n v="39.380000000000003"/>
    <s v="No"/>
    <n v="29.26"/>
    <n v="1"/>
    <n v="48.94"/>
    <n v="0"/>
    <s v="Female"/>
    <n v="0"/>
    <n v="1"/>
    <n v="40.200000000000003"/>
    <n v="33.19"/>
    <n v="49.37"/>
    <n v="57.55"/>
    <x v="0"/>
    <n v="0.284736786602939"/>
    <n v="0.57070712568050852"/>
    <n v="0.42929287431949148"/>
    <n v="-0.36724632016115744"/>
    <x v="0"/>
  </r>
  <r>
    <n v="43.65"/>
    <n v="0"/>
    <n v="0"/>
    <n v="1"/>
    <n v="26"/>
    <s v="AID0124"/>
    <s v="Young Adult"/>
    <s v="White"/>
    <s v="Basic"/>
    <n v="47.25"/>
    <s v="Average"/>
    <n v="41.94"/>
    <n v="55.78"/>
    <s v="Yes"/>
    <n v="55.89"/>
    <n v="0"/>
    <n v="34.82"/>
    <n v="1"/>
    <s v="Male"/>
    <n v="0"/>
    <n v="1"/>
    <n v="46.43"/>
    <n v="41.1"/>
    <n v="46.05"/>
    <n v="47.06"/>
    <x v="1"/>
    <n v="0.284736786602939"/>
    <n v="0.57070712568050852"/>
    <n v="0.57070712568050852"/>
    <n v="-0.24358670494463713"/>
    <x v="0"/>
  </r>
  <r>
    <n v="93.9"/>
    <n v="1"/>
    <n v="0"/>
    <n v="1"/>
    <n v="17"/>
    <s v="AID0125"/>
    <s v="Teenager"/>
    <s v="Other"/>
    <s v="None"/>
    <n v="26.41"/>
    <s v="Fast"/>
    <n v="19.97"/>
    <n v="19.32"/>
    <s v="No"/>
    <n v="17.239999999999998"/>
    <n v="1"/>
    <n v="13.37"/>
    <n v="0"/>
    <s v="Male"/>
    <n v="0"/>
    <n v="0"/>
    <n v="36.9"/>
    <n v="29.02"/>
    <n v="36.299999999999997"/>
    <n v="22.2"/>
    <x v="0"/>
    <n v="0"/>
    <n v="0.5"/>
    <n v="0.5"/>
    <n v="-0.3010299956639812"/>
    <x v="0"/>
  </r>
  <r>
    <n v="58.27"/>
    <n v="0"/>
    <n v="1"/>
    <n v="0"/>
    <n v="29"/>
    <s v="AID0126"/>
    <s v="Young Adult"/>
    <s v="Other"/>
    <s v="Advanced"/>
    <n v="62.22"/>
    <s v="Slow"/>
    <n v="60.43"/>
    <n v="43.47"/>
    <s v="Yes"/>
    <n v="55.14"/>
    <n v="1"/>
    <n v="74.48"/>
    <n v="0"/>
    <s v="Female"/>
    <n v="1"/>
    <n v="0"/>
    <n v="66.14"/>
    <n v="56.74"/>
    <n v="63.45"/>
    <n v="74.97"/>
    <x v="1"/>
    <n v="2.0074674701649928"/>
    <n v="0.8815788876645434"/>
    <n v="0.8815788876645434"/>
    <n v="-5.4738818992039209E-2"/>
    <x v="1"/>
  </r>
  <r>
    <n v="70.010000000000005"/>
    <n v="0"/>
    <n v="0"/>
    <n v="0"/>
    <n v="43"/>
    <s v="AID0127"/>
    <s v="Middle Age"/>
    <s v="Other"/>
    <s v="Advanced"/>
    <n v="59.45"/>
    <s v="Average"/>
    <n v="74.040000000000006"/>
    <n v="42.47"/>
    <s v="Yes"/>
    <n v="62.82"/>
    <n v="1"/>
    <n v="68.319999999999993"/>
    <n v="0"/>
    <s v="Female"/>
    <n v="1"/>
    <n v="0"/>
    <n v="58.59"/>
    <n v="88.87"/>
    <n v="58.77"/>
    <n v="73.34"/>
    <x v="1"/>
    <n v="2.0074674701649928"/>
    <n v="0.8815788876645434"/>
    <n v="0.8815788876645434"/>
    <n v="-5.4738818992039209E-2"/>
    <x v="1"/>
  </r>
  <r>
    <n v="65.34"/>
    <n v="1"/>
    <n v="0"/>
    <n v="1"/>
    <n v="16"/>
    <s v="AID0128"/>
    <s v="Teenager"/>
    <s v="Other"/>
    <s v="Advanced"/>
    <n v="27.5"/>
    <s v="Fast"/>
    <n v="40.380000000000003"/>
    <n v="40.53"/>
    <s v="Yes"/>
    <n v="44.33"/>
    <n v="1"/>
    <n v="34.26"/>
    <n v="0"/>
    <s v="Male"/>
    <n v="1"/>
    <n v="0"/>
    <n v="68.39"/>
    <n v="38.520000000000003"/>
    <n v="55.16"/>
    <n v="51.86"/>
    <x v="1"/>
    <n v="2.0074674701649928"/>
    <n v="0.8815788876645434"/>
    <n v="0.8815788876645434"/>
    <n v="-5.4738818992039209E-2"/>
    <x v="1"/>
  </r>
  <r>
    <n v="50.31"/>
    <n v="1"/>
    <n v="0"/>
    <n v="0"/>
    <n v="43"/>
    <s v="AID0129"/>
    <s v="Middle Age"/>
    <s v="Black"/>
    <s v="Advanced"/>
    <n v="57.85"/>
    <s v="Fast"/>
    <n v="46.44"/>
    <n v="55.88"/>
    <s v="Yes"/>
    <n v="74.13"/>
    <n v="0"/>
    <n v="58.08"/>
    <n v="0"/>
    <s v="Female"/>
    <n v="1"/>
    <n v="0"/>
    <n v="61.55"/>
    <n v="60.77"/>
    <n v="69.319999999999993"/>
    <n v="88.36"/>
    <x v="1"/>
    <n v="2.0074674701649928"/>
    <n v="0.8815788876645434"/>
    <n v="0.8815788876645434"/>
    <n v="-5.4738818992039209E-2"/>
    <x v="1"/>
  </r>
  <r>
    <n v="61.49"/>
    <n v="1"/>
    <n v="0"/>
    <n v="0"/>
    <n v="28"/>
    <s v="AID0130"/>
    <s v="Young Adult"/>
    <s v="White"/>
    <s v="None"/>
    <n v="26.94"/>
    <s v="Fast"/>
    <n v="35.659999999999997"/>
    <n v="50.5"/>
    <s v="No"/>
    <n v="45.86"/>
    <n v="0"/>
    <n v="21.46"/>
    <n v="1"/>
    <s v="Female"/>
    <n v="0"/>
    <n v="0"/>
    <n v="21.57"/>
    <n v="32.67"/>
    <n v="37.46"/>
    <n v="49.89"/>
    <x v="0"/>
    <n v="0"/>
    <n v="0.5"/>
    <n v="0.5"/>
    <n v="-0.3010299956639812"/>
    <x v="0"/>
  </r>
  <r>
    <n v="51.58"/>
    <n v="1"/>
    <n v="0"/>
    <n v="0"/>
    <n v="19"/>
    <s v="AID0131"/>
    <s v="Teenager"/>
    <s v="Other"/>
    <s v="Advanced"/>
    <n v="65.900000000000006"/>
    <s v="Fast"/>
    <n v="54.92"/>
    <n v="60.03"/>
    <s v="Yes"/>
    <n v="61.33"/>
    <n v="1"/>
    <n v="25.89"/>
    <n v="0"/>
    <s v="Female"/>
    <n v="1"/>
    <n v="0"/>
    <n v="33.97"/>
    <n v="53.12"/>
    <n v="53.55"/>
    <n v="31.28"/>
    <x v="1"/>
    <n v="2.0074674701649928"/>
    <n v="0.8815788876645434"/>
    <n v="0.8815788876645434"/>
    <n v="-5.4738818992039209E-2"/>
    <x v="1"/>
  </r>
  <r>
    <n v="52.23"/>
    <n v="1"/>
    <n v="0"/>
    <n v="1"/>
    <n v="27"/>
    <s v="AID0132"/>
    <s v="Young Adult"/>
    <s v="Black"/>
    <s v="None"/>
    <n v="35.270000000000003"/>
    <s v="Fast"/>
    <n v="22.2"/>
    <n v="29.2"/>
    <s v="No"/>
    <n v="21.14"/>
    <n v="0"/>
    <n v="63.75"/>
    <n v="0"/>
    <s v="Male"/>
    <n v="0"/>
    <n v="0"/>
    <n v="48.03"/>
    <n v="58.22"/>
    <n v="32.68"/>
    <n v="10.56"/>
    <x v="0"/>
    <n v="0"/>
    <n v="0.5"/>
    <n v="0.5"/>
    <n v="-0.3010299956639812"/>
    <x v="0"/>
  </r>
  <r>
    <n v="51.22"/>
    <n v="0"/>
    <n v="0"/>
    <n v="1"/>
    <n v="20"/>
    <s v="AID0133"/>
    <s v="Young Adult"/>
    <s v="White"/>
    <s v="None"/>
    <n v="31.97"/>
    <s v="Average"/>
    <n v="31.32"/>
    <n v="28.9"/>
    <s v="No"/>
    <n v="26.23"/>
    <n v="0"/>
    <n v="21.39"/>
    <n v="1"/>
    <s v="Male"/>
    <n v="0"/>
    <n v="0"/>
    <n v="45.62"/>
    <n v="33.18"/>
    <n v="38.409999999999997"/>
    <n v="53.09"/>
    <x v="0"/>
    <n v="0"/>
    <n v="0.5"/>
    <n v="0.5"/>
    <n v="-0.3010299956639812"/>
    <x v="0"/>
  </r>
  <r>
    <n v="69.34"/>
    <n v="0"/>
    <n v="0"/>
    <n v="1"/>
    <n v="38"/>
    <s v="AID0134"/>
    <s v="Middle Age"/>
    <s v="White"/>
    <s v="Basic"/>
    <n v="62.46"/>
    <s v="Average"/>
    <n v="66.09"/>
    <n v="54.31"/>
    <s v="Yes"/>
    <n v="53.7"/>
    <n v="0"/>
    <n v="49.86"/>
    <n v="1"/>
    <s v="Male"/>
    <n v="0"/>
    <n v="1"/>
    <n v="48.76"/>
    <n v="67.37"/>
    <n v="52.56"/>
    <n v="68.66"/>
    <x v="1"/>
    <n v="0.284736786602939"/>
    <n v="0.57070712568050852"/>
    <n v="0.57070712568050852"/>
    <n v="-0.24358670494463713"/>
    <x v="0"/>
  </r>
  <r>
    <n v="87.88"/>
    <n v="1"/>
    <n v="0"/>
    <n v="1"/>
    <n v="45"/>
    <s v="AID0135"/>
    <s v="Middle Age"/>
    <s v="White"/>
    <s v="Basic"/>
    <n v="56.66"/>
    <s v="Fast"/>
    <n v="40.200000000000003"/>
    <n v="49.27"/>
    <s v="Yes"/>
    <n v="55.47"/>
    <n v="0"/>
    <n v="43.37"/>
    <n v="1"/>
    <s v="Male"/>
    <n v="0"/>
    <n v="1"/>
    <n v="53.46"/>
    <n v="58.81"/>
    <n v="48.57"/>
    <n v="51.53"/>
    <x v="1"/>
    <n v="0.284736786602939"/>
    <n v="0.57070712568050852"/>
    <n v="0.57070712568050852"/>
    <n v="-0.24358670494463713"/>
    <x v="0"/>
  </r>
  <r>
    <n v="74.14"/>
    <n v="0"/>
    <n v="0"/>
    <n v="1"/>
    <n v="47"/>
    <s v="AID0136"/>
    <s v="Middle Age"/>
    <s v="White"/>
    <s v="Advanced"/>
    <n v="50.06"/>
    <s v="Average"/>
    <n v="59.49"/>
    <n v="72.34"/>
    <s v="Yes"/>
    <n v="56.86"/>
    <n v="0"/>
    <n v="65.84"/>
    <n v="1"/>
    <s v="Male"/>
    <n v="1"/>
    <n v="0"/>
    <n v="83.34"/>
    <n v="75.45"/>
    <n v="73.02"/>
    <n v="64.39"/>
    <x v="1"/>
    <n v="2.0074674701649928"/>
    <n v="0.8815788876645434"/>
    <n v="0.8815788876645434"/>
    <n v="-5.4738818992039209E-2"/>
    <x v="1"/>
  </r>
  <r>
    <n v="93.59"/>
    <n v="1"/>
    <n v="0"/>
    <n v="1"/>
    <n v="25"/>
    <s v="AID0137"/>
    <s v="Young Adult"/>
    <s v="Other"/>
    <s v="Basic"/>
    <n v="41.68"/>
    <s v="Fast"/>
    <n v="49.05"/>
    <n v="54.39"/>
    <s v="Yes"/>
    <n v="55.33"/>
    <n v="1"/>
    <n v="43.09"/>
    <n v="0"/>
    <s v="Male"/>
    <n v="0"/>
    <n v="1"/>
    <n v="40.840000000000003"/>
    <n v="58.32"/>
    <n v="51.6"/>
    <n v="47.66"/>
    <x v="1"/>
    <n v="0.284736786602939"/>
    <n v="0.57070712568050852"/>
    <n v="0.57070712568050852"/>
    <n v="-0.24358670494463713"/>
    <x v="0"/>
  </r>
  <r>
    <n v="78.19"/>
    <n v="0"/>
    <n v="1"/>
    <n v="1"/>
    <n v="16"/>
    <s v="AID0138"/>
    <s v="Teenager"/>
    <s v="Other"/>
    <s v="Basic"/>
    <n v="37.17"/>
    <s v="Slow"/>
    <n v="22.61"/>
    <n v="62.71"/>
    <s v="Yes"/>
    <n v="55.89"/>
    <n v="1"/>
    <n v="48.69"/>
    <n v="0"/>
    <s v="Male"/>
    <n v="0"/>
    <n v="1"/>
    <n v="44.55"/>
    <n v="36.29"/>
    <n v="31.01"/>
    <n v="30.77"/>
    <x v="1"/>
    <n v="0.284736786602939"/>
    <n v="0.57070712568050852"/>
    <n v="0.57070712568050852"/>
    <n v="-0.24358670494463713"/>
    <x v="0"/>
  </r>
  <r>
    <n v="81.36"/>
    <n v="0"/>
    <n v="0"/>
    <n v="1"/>
    <n v="38"/>
    <s v="AID0139"/>
    <s v="Middle Age"/>
    <s v="Black"/>
    <s v="None"/>
    <n v="28.63"/>
    <s v="Average"/>
    <n v="41.64"/>
    <n v="43.97"/>
    <s v="No"/>
    <n v="22.97"/>
    <n v="0"/>
    <n v="38.61"/>
    <n v="0"/>
    <s v="Male"/>
    <n v="0"/>
    <n v="0"/>
    <n v="47.15"/>
    <n v="41.08"/>
    <n v="27.09"/>
    <n v="40.07"/>
    <x v="0"/>
    <n v="0"/>
    <n v="0.5"/>
    <n v="0.5"/>
    <n v="-0.3010299956639812"/>
    <x v="0"/>
  </r>
  <r>
    <n v="80.06"/>
    <n v="0"/>
    <n v="0"/>
    <n v="1"/>
    <n v="48"/>
    <s v="AID0140"/>
    <s v="Middle Age"/>
    <s v="Black"/>
    <s v="Advanced"/>
    <n v="76.180000000000007"/>
    <s v="Average"/>
    <n v="74.349999999999994"/>
    <n v="45.28"/>
    <s v="Yes"/>
    <n v="37.049999999999997"/>
    <n v="0"/>
    <n v="69.69"/>
    <n v="0"/>
    <s v="Male"/>
    <n v="1"/>
    <n v="0"/>
    <n v="77.58"/>
    <n v="83.85"/>
    <n v="54.53"/>
    <n v="54.82"/>
    <x v="1"/>
    <n v="2.0074674701649928"/>
    <n v="0.8815788876645434"/>
    <n v="0.8815788876645434"/>
    <n v="-5.4738818992039209E-2"/>
    <x v="1"/>
  </r>
  <r>
    <n v="66.97"/>
    <n v="0"/>
    <n v="0"/>
    <n v="0"/>
    <n v="30"/>
    <s v="AID0141"/>
    <s v="Middle Age"/>
    <s v="Black"/>
    <s v="Basic"/>
    <n v="38.76"/>
    <s v="Average"/>
    <n v="37.479999999999997"/>
    <n v="60.45"/>
    <s v="Yes"/>
    <n v="70.2"/>
    <n v="0"/>
    <n v="65.84"/>
    <n v="0"/>
    <s v="Female"/>
    <n v="0"/>
    <n v="1"/>
    <n v="57.49"/>
    <n v="55.55"/>
    <n v="49.71"/>
    <n v="48.23"/>
    <x v="1"/>
    <n v="0.284736786602939"/>
    <n v="0.57070712568050852"/>
    <n v="0.57070712568050852"/>
    <n v="-0.24358670494463713"/>
    <x v="0"/>
  </r>
  <r>
    <n v="81.36"/>
    <n v="0"/>
    <n v="0"/>
    <n v="1"/>
    <n v="23"/>
    <s v="AID0142"/>
    <s v="Young Adult"/>
    <s v="White"/>
    <s v="Basic"/>
    <n v="65.680000000000007"/>
    <s v="Average"/>
    <n v="53.19"/>
    <n v="66.66"/>
    <s v="Yes"/>
    <n v="63.2"/>
    <n v="0"/>
    <n v="37.43"/>
    <n v="1"/>
    <s v="Male"/>
    <n v="0"/>
    <n v="1"/>
    <n v="58.13"/>
    <n v="52.79"/>
    <n v="63.4"/>
    <n v="45.07"/>
    <x v="1"/>
    <n v="0.284736786602939"/>
    <n v="0.57070712568050852"/>
    <n v="0.57070712568050852"/>
    <n v="-0.24358670494463713"/>
    <x v="0"/>
  </r>
  <r>
    <n v="44.18"/>
    <n v="1"/>
    <n v="0"/>
    <n v="0"/>
    <n v="27"/>
    <s v="AID0143"/>
    <s v="Young Adult"/>
    <s v="White"/>
    <s v="None"/>
    <n v="17.97"/>
    <s v="Fast"/>
    <n v="40.619999999999997"/>
    <n v="38.53"/>
    <s v="No"/>
    <n v="24.99"/>
    <n v="0"/>
    <n v="34.78"/>
    <n v="1"/>
    <s v="Female"/>
    <n v="0"/>
    <n v="0"/>
    <n v="21"/>
    <n v="42.28"/>
    <n v="13.76"/>
    <n v="56.89"/>
    <x v="0"/>
    <n v="0"/>
    <n v="0.5"/>
    <n v="0.5"/>
    <n v="-0.3010299956639812"/>
    <x v="0"/>
  </r>
  <r>
    <n v="91.59"/>
    <n v="0"/>
    <n v="1"/>
    <n v="0"/>
    <n v="40"/>
    <s v="AID0144"/>
    <s v="Middle Age"/>
    <s v="Other"/>
    <s v="Advanced"/>
    <n v="75.03"/>
    <s v="Slow"/>
    <n v="80.47"/>
    <n v="53.16"/>
    <s v="Yes"/>
    <n v="50.09"/>
    <n v="1"/>
    <n v="55.24"/>
    <n v="0"/>
    <s v="Female"/>
    <n v="1"/>
    <n v="0"/>
    <n v="62.99"/>
    <n v="64.150000000000006"/>
    <n v="69.94"/>
    <n v="67.58"/>
    <x v="1"/>
    <n v="2.0074674701649928"/>
    <n v="0.8815788876645434"/>
    <n v="0.8815788876645434"/>
    <n v="-5.4738818992039209E-2"/>
    <x v="1"/>
  </r>
  <r>
    <n v="86.67"/>
    <n v="1"/>
    <n v="0"/>
    <n v="0"/>
    <n v="20"/>
    <s v="AID0145"/>
    <s v="Young Adult"/>
    <s v="White"/>
    <s v="Basic"/>
    <n v="52.26"/>
    <s v="Fast"/>
    <n v="51.8"/>
    <n v="52.73"/>
    <s v="Yes"/>
    <n v="31.25"/>
    <n v="0"/>
    <n v="79.849999999999994"/>
    <n v="1"/>
    <s v="Female"/>
    <n v="0"/>
    <n v="1"/>
    <n v="53.67"/>
    <n v="53.14"/>
    <n v="62.64"/>
    <n v="41.49"/>
    <x v="1"/>
    <n v="0.284736786602939"/>
    <n v="0.57070712568050852"/>
    <n v="0.57070712568050852"/>
    <n v="-0.24358670494463713"/>
    <x v="0"/>
  </r>
  <r>
    <n v="54.71"/>
    <n v="0"/>
    <n v="0"/>
    <n v="1"/>
    <n v="33"/>
    <s v="AID0146"/>
    <s v="Middle Age"/>
    <s v="White"/>
    <s v="None"/>
    <n v="28.59"/>
    <s v="Average"/>
    <n v="27.68"/>
    <n v="30.56"/>
    <s v="No"/>
    <n v="37.18"/>
    <n v="0"/>
    <n v="48.6"/>
    <n v="1"/>
    <s v="Male"/>
    <n v="0"/>
    <n v="0"/>
    <n v="38.369999999999997"/>
    <n v="36.090000000000003"/>
    <n v="44.88"/>
    <n v="60.81"/>
    <x v="0"/>
    <n v="0"/>
    <n v="0.5"/>
    <n v="0.5"/>
    <n v="-0.3010299956639812"/>
    <x v="0"/>
  </r>
  <r>
    <n v="86.08"/>
    <n v="0"/>
    <n v="0"/>
    <n v="1"/>
    <n v="35"/>
    <s v="AID0147"/>
    <s v="Middle Age"/>
    <s v="White"/>
    <s v="None"/>
    <n v="16.22"/>
    <s v="Average"/>
    <n v="28.88"/>
    <n v="29.93"/>
    <s v="No"/>
    <n v="43.82"/>
    <n v="0"/>
    <n v="30.26"/>
    <n v="1"/>
    <s v="Male"/>
    <n v="0"/>
    <n v="0"/>
    <n v="29.22"/>
    <n v="45.66"/>
    <n v="46.03"/>
    <n v="48.86"/>
    <x v="0"/>
    <n v="0"/>
    <n v="0.5"/>
    <n v="0.5"/>
    <n v="-0.3010299956639812"/>
    <x v="0"/>
  </r>
  <r>
    <n v="40.76"/>
    <n v="0"/>
    <n v="0"/>
    <n v="1"/>
    <n v="21"/>
    <s v="AID0148"/>
    <s v="Young Adult"/>
    <s v="Black"/>
    <s v="Basic"/>
    <n v="43.47"/>
    <s v="Average"/>
    <n v="47.17"/>
    <n v="45.66"/>
    <s v="Yes"/>
    <n v="74.260000000000005"/>
    <n v="0"/>
    <n v="60.21"/>
    <n v="0"/>
    <s v="Male"/>
    <n v="0"/>
    <n v="1"/>
    <n v="70.88"/>
    <n v="65.86"/>
    <n v="39.94"/>
    <n v="36.22"/>
    <x v="1"/>
    <n v="0.284736786602939"/>
    <n v="0.57070712568050852"/>
    <n v="0.57070712568050852"/>
    <n v="-0.24358670494463713"/>
    <x v="0"/>
  </r>
  <r>
    <n v="53.03"/>
    <n v="0"/>
    <n v="0"/>
    <n v="1"/>
    <n v="48"/>
    <s v="AID0149"/>
    <s v="Middle Age"/>
    <s v="Black"/>
    <s v="Basic"/>
    <n v="31.57"/>
    <s v="Average"/>
    <n v="70.98"/>
    <n v="33.39"/>
    <s v="Yes"/>
    <n v="54.23"/>
    <n v="0"/>
    <n v="57.66"/>
    <n v="0"/>
    <s v="Male"/>
    <n v="0"/>
    <n v="1"/>
    <n v="65.64"/>
    <n v="49.84"/>
    <n v="40.799999999999997"/>
    <n v="60.58"/>
    <x v="1"/>
    <n v="0.284736786602939"/>
    <n v="0.57070712568050852"/>
    <n v="0.57070712568050852"/>
    <n v="-0.24358670494463713"/>
    <x v="0"/>
  </r>
  <r>
    <n v="43.91"/>
    <n v="1"/>
    <n v="0"/>
    <n v="0"/>
    <n v="39"/>
    <s v="AID0150"/>
    <s v="Middle Age"/>
    <s v="Other"/>
    <s v="None"/>
    <n v="24.88"/>
    <s v="Fast"/>
    <n v="44.65"/>
    <n v="23.86"/>
    <s v="No"/>
    <n v="31.61"/>
    <n v="1"/>
    <n v="19.18"/>
    <n v="0"/>
    <s v="Female"/>
    <n v="0"/>
    <n v="0"/>
    <n v="47.53"/>
    <n v="24.55"/>
    <n v="51.2"/>
    <n v="35.28"/>
    <x v="0"/>
    <n v="0"/>
    <n v="0.5"/>
    <n v="0.5"/>
    <n v="-0.3010299956639812"/>
    <x v="0"/>
  </r>
  <r>
    <n v="86.81"/>
    <n v="1"/>
    <n v="0"/>
    <n v="1"/>
    <n v="17"/>
    <s v="AID0151"/>
    <s v="Teenager"/>
    <s v="White"/>
    <s v="Advanced"/>
    <n v="66.540000000000006"/>
    <s v="Fast"/>
    <n v="43.05"/>
    <n v="50.62"/>
    <s v="Yes"/>
    <n v="29.39"/>
    <n v="0"/>
    <n v="41.49"/>
    <n v="1"/>
    <s v="Male"/>
    <n v="1"/>
    <n v="0"/>
    <n v="57.17"/>
    <n v="60.41"/>
    <n v="59.79"/>
    <n v="50.58"/>
    <x v="1"/>
    <n v="2.0074674701649928"/>
    <n v="0.8815788876645434"/>
    <n v="0.8815788876645434"/>
    <n v="-5.4738818992039209E-2"/>
    <x v="1"/>
  </r>
  <r>
    <n v="85.35"/>
    <n v="1"/>
    <n v="0"/>
    <n v="1"/>
    <n v="34"/>
    <s v="AID0152"/>
    <s v="Middle Age"/>
    <s v="White"/>
    <s v="None"/>
    <n v="43.22"/>
    <s v="Fast"/>
    <n v="44.06"/>
    <n v="17.57"/>
    <s v="No"/>
    <n v="30.38"/>
    <n v="0"/>
    <n v="44.25"/>
    <n v="1"/>
    <s v="Male"/>
    <n v="0"/>
    <n v="0"/>
    <n v="48.74"/>
    <n v="41.34"/>
    <n v="37.74"/>
    <n v="40.96"/>
    <x v="0"/>
    <n v="0"/>
    <n v="0.5"/>
    <n v="0.5"/>
    <n v="-0.3010299956639812"/>
    <x v="0"/>
  </r>
  <r>
    <n v="88.82"/>
    <n v="1"/>
    <n v="0"/>
    <n v="1"/>
    <n v="21"/>
    <s v="AID0153"/>
    <s v="Young Adult"/>
    <s v="Other"/>
    <s v="Basic"/>
    <n v="46.58"/>
    <s v="Fast"/>
    <n v="38.1"/>
    <n v="55.07"/>
    <s v="Yes"/>
    <n v="56.42"/>
    <n v="1"/>
    <n v="50.58"/>
    <n v="0"/>
    <s v="Male"/>
    <n v="0"/>
    <n v="1"/>
    <n v="58.48"/>
    <n v="72.47"/>
    <n v="57.32"/>
    <n v="45.43"/>
    <x v="1"/>
    <n v="0.284736786602939"/>
    <n v="0.57070712568050852"/>
    <n v="0.57070712568050852"/>
    <n v="-0.24358670494463713"/>
    <x v="0"/>
  </r>
  <r>
    <n v="40.270000000000003"/>
    <n v="0"/>
    <n v="0"/>
    <n v="1"/>
    <n v="33"/>
    <s v="AID0154"/>
    <s v="Middle Age"/>
    <s v="White"/>
    <s v="Advanced"/>
    <n v="80.61"/>
    <s v="Average"/>
    <n v="71.599999999999994"/>
    <n v="63.38"/>
    <s v="Yes"/>
    <n v="85.19"/>
    <n v="0"/>
    <n v="57.32"/>
    <n v="1"/>
    <s v="Male"/>
    <n v="1"/>
    <n v="0"/>
    <n v="55.36"/>
    <n v="76.290000000000006"/>
    <n v="42.82"/>
    <n v="61.12"/>
    <x v="1"/>
    <n v="2.0074674701649928"/>
    <n v="0.8815788876645434"/>
    <n v="0.8815788876645434"/>
    <n v="-5.4738818992039209E-2"/>
    <x v="1"/>
  </r>
  <r>
    <n v="70.069999999999993"/>
    <n v="1"/>
    <n v="0"/>
    <n v="1"/>
    <n v="25"/>
    <s v="AID0155"/>
    <s v="Young Adult"/>
    <s v="White"/>
    <s v="Basic"/>
    <n v="54.14"/>
    <s v="Fast"/>
    <n v="39.72"/>
    <n v="57.88"/>
    <s v="Yes"/>
    <n v="36.729999999999997"/>
    <n v="0"/>
    <n v="38.619999999999997"/>
    <n v="1"/>
    <s v="Male"/>
    <n v="0"/>
    <n v="1"/>
    <n v="47.99"/>
    <n v="50.07"/>
    <n v="67.930000000000007"/>
    <n v="62.75"/>
    <x v="1"/>
    <n v="0.284736786602939"/>
    <n v="0.57070712568050852"/>
    <n v="0.57070712568050852"/>
    <n v="-0.24358670494463713"/>
    <x v="0"/>
  </r>
  <r>
    <n v="82.29"/>
    <n v="1"/>
    <n v="0"/>
    <n v="0"/>
    <n v="49"/>
    <s v="AID0156"/>
    <s v="Middle Age"/>
    <s v="Black"/>
    <s v="Basic"/>
    <n v="71.48"/>
    <s v="Fast"/>
    <n v="47.94"/>
    <n v="51.17"/>
    <s v="Yes"/>
    <n v="42.86"/>
    <n v="0"/>
    <n v="58.18"/>
    <n v="0"/>
    <s v="Female"/>
    <n v="0"/>
    <n v="1"/>
    <n v="61.09"/>
    <n v="52.81"/>
    <n v="49.54"/>
    <n v="56.87"/>
    <x v="1"/>
    <n v="0.284736786602939"/>
    <n v="0.57070712568050852"/>
    <n v="0.57070712568050852"/>
    <n v="-0.24358670494463713"/>
    <x v="0"/>
  </r>
  <r>
    <n v="49.32"/>
    <n v="1"/>
    <n v="0"/>
    <n v="1"/>
    <n v="28"/>
    <s v="AID0157"/>
    <s v="Young Adult"/>
    <s v="Other"/>
    <s v="Basic"/>
    <n v="42.3"/>
    <s v="Fast"/>
    <n v="37.46"/>
    <n v="46.97"/>
    <s v="Yes"/>
    <n v="40.700000000000003"/>
    <n v="1"/>
    <n v="45.21"/>
    <n v="0"/>
    <s v="Male"/>
    <n v="0"/>
    <n v="1"/>
    <n v="52.97"/>
    <n v="45.37"/>
    <n v="52.88"/>
    <n v="56.98"/>
    <x v="1"/>
    <n v="0.284736786602939"/>
    <n v="0.57070712568050852"/>
    <n v="0.57070712568050852"/>
    <n v="-0.24358670494463713"/>
    <x v="0"/>
  </r>
  <r>
    <n v="78.989999999999995"/>
    <n v="0"/>
    <n v="1"/>
    <n v="0"/>
    <n v="19"/>
    <s v="AID0158"/>
    <s v="Teenager"/>
    <s v="Other"/>
    <s v="None"/>
    <n v="36.22"/>
    <s v="Slow"/>
    <n v="10.19"/>
    <n v="18.62"/>
    <s v="No"/>
    <n v="26.55"/>
    <n v="1"/>
    <n v="7.79"/>
    <n v="0"/>
    <s v="Female"/>
    <n v="0"/>
    <n v="0"/>
    <n v="30.23"/>
    <n v="0"/>
    <n v="0"/>
    <n v="15.97"/>
    <x v="0"/>
    <n v="0"/>
    <n v="0.5"/>
    <n v="0.5"/>
    <n v="-0.3010299956639812"/>
    <x v="0"/>
  </r>
  <r>
    <n v="45.05"/>
    <n v="1"/>
    <n v="0"/>
    <n v="1"/>
    <n v="43"/>
    <s v="AID0159"/>
    <s v="Middle Age"/>
    <s v="Other"/>
    <s v="Advanced"/>
    <n v="65.39"/>
    <s v="Fast"/>
    <n v="79.08"/>
    <n v="70.150000000000006"/>
    <s v="Yes"/>
    <n v="67.569999999999993"/>
    <n v="1"/>
    <n v="48.38"/>
    <n v="0"/>
    <s v="Male"/>
    <n v="1"/>
    <n v="0"/>
    <n v="66.069999999999993"/>
    <n v="60.81"/>
    <n v="70.31"/>
    <n v="61.82"/>
    <x v="1"/>
    <n v="2.0074674701649928"/>
    <n v="0.8815788876645434"/>
    <n v="0.8815788876645434"/>
    <n v="-5.4738818992039209E-2"/>
    <x v="1"/>
  </r>
  <r>
    <n v="50.88"/>
    <n v="0"/>
    <n v="0"/>
    <n v="0"/>
    <n v="18"/>
    <s v="AID0160"/>
    <s v="Teenager"/>
    <s v="Other"/>
    <s v="Basic"/>
    <n v="44.22"/>
    <s v="Average"/>
    <n v="25.73"/>
    <n v="21.67"/>
    <s v="No"/>
    <n v="33.770000000000003"/>
    <n v="1"/>
    <n v="35.619999999999997"/>
    <n v="0"/>
    <s v="Female"/>
    <n v="0"/>
    <n v="1"/>
    <n v="47.33"/>
    <n v="34.119999999999997"/>
    <n v="24.58"/>
    <n v="35.15"/>
    <x v="0"/>
    <n v="0.284736786602939"/>
    <n v="0.57070712568050852"/>
    <n v="0.42929287431949148"/>
    <n v="-0.36724632016115744"/>
    <x v="0"/>
  </r>
  <r>
    <n v="68.55"/>
    <n v="1"/>
    <n v="0"/>
    <n v="1"/>
    <n v="23"/>
    <s v="AID0161"/>
    <s v="Young Adult"/>
    <s v="Black"/>
    <s v="Advanced"/>
    <n v="69.989999999999995"/>
    <s v="Fast"/>
    <n v="53.79"/>
    <n v="79.8"/>
    <s v="Yes"/>
    <n v="50.68"/>
    <n v="0"/>
    <n v="49.2"/>
    <n v="0"/>
    <s v="Male"/>
    <n v="1"/>
    <n v="0"/>
    <n v="68.7"/>
    <n v="74.23"/>
    <n v="69.36"/>
    <n v="49.97"/>
    <x v="1"/>
    <n v="2.0074674701649928"/>
    <n v="0.8815788876645434"/>
    <n v="0.8815788876645434"/>
    <n v="-5.4738818992039209E-2"/>
    <x v="1"/>
  </r>
  <r>
    <n v="79.209999999999994"/>
    <n v="0"/>
    <n v="1"/>
    <n v="1"/>
    <n v="41"/>
    <s v="AID0162"/>
    <s v="Middle Age"/>
    <s v="Black"/>
    <s v="None"/>
    <n v="22.34"/>
    <s v="Slow"/>
    <n v="46.88"/>
    <n v="28.99"/>
    <s v="No"/>
    <n v="30.1"/>
    <n v="0"/>
    <n v="34.81"/>
    <n v="0"/>
    <s v="Male"/>
    <n v="0"/>
    <n v="0"/>
    <n v="21.41"/>
    <n v="33.130000000000003"/>
    <n v="48.75"/>
    <n v="45.89"/>
    <x v="0"/>
    <n v="0"/>
    <n v="0.5"/>
    <n v="0.5"/>
    <n v="-0.3010299956639812"/>
    <x v="0"/>
  </r>
  <r>
    <n v="48.75"/>
    <n v="0"/>
    <n v="0"/>
    <n v="0"/>
    <n v="39"/>
    <s v="AID0163"/>
    <s v="Middle Age"/>
    <s v="White"/>
    <s v="None"/>
    <n v="35.020000000000003"/>
    <s v="Average"/>
    <n v="35.299999999999997"/>
    <n v="37.880000000000003"/>
    <s v="No"/>
    <n v="42.8"/>
    <n v="0"/>
    <n v="48.33"/>
    <n v="1"/>
    <s v="Female"/>
    <n v="0"/>
    <n v="0"/>
    <n v="43.04"/>
    <n v="41.61"/>
    <n v="41.87"/>
    <n v="42.91"/>
    <x v="0"/>
    <n v="0"/>
    <n v="0.5"/>
    <n v="0.5"/>
    <n v="-0.3010299956639812"/>
    <x v="0"/>
  </r>
  <r>
    <n v="51.11"/>
    <n v="0"/>
    <n v="0"/>
    <n v="0"/>
    <n v="28"/>
    <s v="AID0164"/>
    <s v="Young Adult"/>
    <s v="White"/>
    <s v="None"/>
    <n v="11.6"/>
    <s v="Average"/>
    <n v="29.01"/>
    <n v="67.13"/>
    <s v="No"/>
    <n v="34.159999999999997"/>
    <n v="0"/>
    <n v="29.17"/>
    <n v="1"/>
    <s v="Female"/>
    <n v="0"/>
    <n v="0"/>
    <n v="29.24"/>
    <n v="26.14"/>
    <n v="25.29"/>
    <n v="28.22"/>
    <x v="0"/>
    <n v="0"/>
    <n v="0.5"/>
    <n v="0.5"/>
    <n v="-0.3010299956639812"/>
    <x v="0"/>
  </r>
  <r>
    <n v="52.27"/>
    <n v="0"/>
    <n v="0"/>
    <n v="0"/>
    <n v="21"/>
    <s v="AID0165"/>
    <s v="Young Adult"/>
    <s v="White"/>
    <s v="Basic"/>
    <n v="52.24"/>
    <s v="Average"/>
    <n v="43.03"/>
    <n v="40.96"/>
    <s v="No"/>
    <n v="32.979999999999997"/>
    <n v="0"/>
    <n v="60.91"/>
    <n v="1"/>
    <s v="Female"/>
    <n v="0"/>
    <n v="1"/>
    <n v="70.12"/>
    <n v="39.76"/>
    <n v="51.54"/>
    <n v="63.29"/>
    <x v="0"/>
    <n v="0.284736786602939"/>
    <n v="0.57070712568050852"/>
    <n v="0.42929287431949148"/>
    <n v="-0.36724632016115744"/>
    <x v="0"/>
  </r>
  <r>
    <n v="54.32"/>
    <n v="0"/>
    <n v="1"/>
    <n v="1"/>
    <n v="20"/>
    <s v="AID0166"/>
    <s v="Young Adult"/>
    <s v="White"/>
    <s v="Basic"/>
    <n v="65.11"/>
    <s v="Slow"/>
    <n v="45.98"/>
    <n v="34.99"/>
    <s v="No"/>
    <n v="47.98"/>
    <n v="0"/>
    <n v="41.82"/>
    <n v="1"/>
    <s v="Male"/>
    <n v="0"/>
    <n v="1"/>
    <n v="65.319999999999993"/>
    <n v="45"/>
    <n v="45.93"/>
    <n v="46.49"/>
    <x v="0"/>
    <n v="0.284736786602939"/>
    <n v="0.57070712568050852"/>
    <n v="0.42929287431949148"/>
    <n v="-0.36724632016115744"/>
    <x v="0"/>
  </r>
  <r>
    <n v="53.59"/>
    <n v="1"/>
    <n v="0"/>
    <n v="0"/>
    <n v="24"/>
    <s v="AID0167"/>
    <s v="Young Adult"/>
    <s v="Black"/>
    <s v="Advanced"/>
    <n v="50.45"/>
    <s v="Fast"/>
    <n v="57.75"/>
    <n v="57.66"/>
    <s v="Yes"/>
    <n v="44.34"/>
    <n v="0"/>
    <n v="55.99"/>
    <n v="0"/>
    <s v="Female"/>
    <n v="1"/>
    <n v="0"/>
    <n v="85.73"/>
    <n v="59.74"/>
    <n v="70.03"/>
    <n v="64.3"/>
    <x v="1"/>
    <n v="2.0074674701649928"/>
    <n v="0.8815788876645434"/>
    <n v="0.8815788876645434"/>
    <n v="-5.4738818992039209E-2"/>
    <x v="1"/>
  </r>
  <r>
    <n v="63.71"/>
    <n v="0"/>
    <n v="1"/>
    <n v="1"/>
    <n v="24"/>
    <s v="AID0168"/>
    <s v="Young Adult"/>
    <s v="Other"/>
    <s v="Basic"/>
    <n v="63.01"/>
    <s v="Slow"/>
    <n v="46.71"/>
    <n v="42.76"/>
    <s v="No"/>
    <n v="49.64"/>
    <n v="1"/>
    <n v="42.58"/>
    <n v="0"/>
    <s v="Male"/>
    <n v="0"/>
    <n v="1"/>
    <n v="45.15"/>
    <n v="37.69"/>
    <n v="21.88"/>
    <n v="60.11"/>
    <x v="0"/>
    <n v="0.284736786602939"/>
    <n v="0.57070712568050852"/>
    <n v="0.42929287431949148"/>
    <n v="-0.36724632016115744"/>
    <x v="0"/>
  </r>
  <r>
    <n v="79.23"/>
    <n v="0"/>
    <n v="0"/>
    <n v="1"/>
    <n v="29"/>
    <s v="AID0169"/>
    <s v="Young Adult"/>
    <s v="Black"/>
    <s v="Advanced"/>
    <n v="45.19"/>
    <s v="Average"/>
    <n v="38.51"/>
    <n v="50.48"/>
    <s v="Yes"/>
    <n v="45.9"/>
    <n v="0"/>
    <n v="73.98"/>
    <n v="0"/>
    <s v="Male"/>
    <n v="1"/>
    <n v="0"/>
    <n v="79.34"/>
    <n v="51.3"/>
    <n v="55.66"/>
    <n v="50.39"/>
    <x v="1"/>
    <n v="2.0074674701649928"/>
    <n v="0.8815788876645434"/>
    <n v="0.8815788876645434"/>
    <n v="-5.4738818992039209E-2"/>
    <x v="1"/>
  </r>
  <r>
    <n v="66.28"/>
    <n v="0"/>
    <n v="1"/>
    <n v="0"/>
    <n v="50"/>
    <s v="AID0170"/>
    <s v="Middle Age"/>
    <s v="White"/>
    <s v="None"/>
    <n v="33.14"/>
    <s v="Slow"/>
    <n v="23.74"/>
    <n v="35.6"/>
    <s v="No"/>
    <n v="52.45"/>
    <n v="0"/>
    <n v="50.15"/>
    <n v="1"/>
    <s v="Female"/>
    <n v="0"/>
    <n v="0"/>
    <n v="15.41"/>
    <n v="41.45"/>
    <n v="31.44"/>
    <n v="16.600000000000001"/>
    <x v="0"/>
    <n v="0"/>
    <n v="0.5"/>
    <n v="0.5"/>
    <n v="-0.3010299956639812"/>
    <x v="0"/>
  </r>
  <r>
    <n v="86.56"/>
    <n v="0"/>
    <n v="0"/>
    <n v="0"/>
    <n v="42"/>
    <s v="AID0171"/>
    <s v="Middle Age"/>
    <s v="Black"/>
    <s v="Advanced"/>
    <n v="66.599999999999994"/>
    <s v="Average"/>
    <n v="68.5"/>
    <n v="33.01"/>
    <s v="Yes"/>
    <n v="60.54"/>
    <n v="0"/>
    <n v="66.790000000000006"/>
    <n v="0"/>
    <s v="Female"/>
    <n v="1"/>
    <n v="0"/>
    <n v="65.95"/>
    <n v="83.96"/>
    <n v="43.78"/>
    <n v="62.29"/>
    <x v="1"/>
    <n v="2.0074674701649928"/>
    <n v="0.8815788876645434"/>
    <n v="0.8815788876645434"/>
    <n v="-5.4738818992039209E-2"/>
    <x v="1"/>
  </r>
  <r>
    <n v="83.16"/>
    <n v="0"/>
    <n v="0"/>
    <n v="1"/>
    <n v="42"/>
    <s v="AID0172"/>
    <s v="Middle Age"/>
    <s v="Other"/>
    <s v="Advanced"/>
    <n v="56.5"/>
    <s v="Average"/>
    <n v="61.72"/>
    <n v="67.569999999999993"/>
    <s v="Yes"/>
    <n v="65.540000000000006"/>
    <n v="1"/>
    <n v="54.14"/>
    <n v="0"/>
    <s v="Male"/>
    <n v="1"/>
    <n v="0"/>
    <n v="87.49"/>
    <n v="68.3"/>
    <n v="51.61"/>
    <n v="82.54"/>
    <x v="1"/>
    <n v="2.0074674701649928"/>
    <n v="0.8815788876645434"/>
    <n v="0.8815788876645434"/>
    <n v="-5.4738818992039209E-2"/>
    <x v="1"/>
  </r>
  <r>
    <n v="47.59"/>
    <n v="0"/>
    <n v="0"/>
    <n v="1"/>
    <n v="16"/>
    <s v="AID0173"/>
    <s v="Teenager"/>
    <s v="Other"/>
    <s v="Advanced"/>
    <n v="50.99"/>
    <s v="Average"/>
    <n v="50.61"/>
    <n v="55.1"/>
    <s v="No"/>
    <n v="66.91"/>
    <n v="1"/>
    <n v="34.369999999999997"/>
    <n v="0"/>
    <s v="Male"/>
    <n v="1"/>
    <n v="0"/>
    <n v="29.91"/>
    <n v="51.01"/>
    <n v="45"/>
    <n v="39.36"/>
    <x v="0"/>
    <n v="2.0074674701649928"/>
    <n v="0.8815788876645434"/>
    <n v="0.1184211123354566"/>
    <n v="-0.926570863884976"/>
    <x v="1"/>
  </r>
  <r>
    <n v="42.93"/>
    <n v="0"/>
    <n v="0"/>
    <n v="0"/>
    <n v="25"/>
    <s v="AID0174"/>
    <s v="Young Adult"/>
    <s v="Black"/>
    <s v="Advanced"/>
    <n v="55.58"/>
    <s v="Average"/>
    <n v="56.73"/>
    <n v="67.63"/>
    <s v="Yes"/>
    <n v="60.54"/>
    <n v="0"/>
    <n v="50.32"/>
    <n v="0"/>
    <s v="Female"/>
    <n v="1"/>
    <n v="0"/>
    <n v="45.9"/>
    <n v="68.849999999999994"/>
    <n v="68.260000000000005"/>
    <n v="68.8"/>
    <x v="1"/>
    <n v="2.0074674701649928"/>
    <n v="0.8815788876645434"/>
    <n v="0.8815788876645434"/>
    <n v="-5.4738818992039209E-2"/>
    <x v="1"/>
  </r>
  <r>
    <n v="92.68"/>
    <n v="0"/>
    <n v="0"/>
    <n v="0"/>
    <n v="16"/>
    <s v="AID0175"/>
    <s v="Teenager"/>
    <s v="Black"/>
    <s v="Advanced"/>
    <n v="44.14"/>
    <s v="Average"/>
    <n v="50.2"/>
    <n v="58.98"/>
    <s v="Yes"/>
    <n v="42.17"/>
    <n v="0"/>
    <n v="44.51"/>
    <n v="0"/>
    <s v="Female"/>
    <n v="1"/>
    <n v="0"/>
    <n v="57.34"/>
    <n v="42.02"/>
    <n v="74.91"/>
    <n v="52.31"/>
    <x v="1"/>
    <n v="2.0074674701649928"/>
    <n v="0.8815788876645434"/>
    <n v="0.8815788876645434"/>
    <n v="-5.4738818992039209E-2"/>
    <x v="1"/>
  </r>
  <r>
    <n v="44.79"/>
    <n v="0"/>
    <n v="1"/>
    <n v="0"/>
    <n v="21"/>
    <s v="AID0176"/>
    <s v="Young Adult"/>
    <s v="Black"/>
    <s v="Basic"/>
    <n v="57.25"/>
    <s v="Slow"/>
    <n v="66.599999999999994"/>
    <n v="54"/>
    <s v="No"/>
    <n v="62.31"/>
    <n v="0"/>
    <n v="51.84"/>
    <n v="0"/>
    <s v="Female"/>
    <n v="0"/>
    <n v="1"/>
    <n v="76.930000000000007"/>
    <n v="46.5"/>
    <n v="54.21"/>
    <n v="46.4"/>
    <x v="0"/>
    <n v="0.284736786602939"/>
    <n v="0.57070712568050852"/>
    <n v="0.42929287431949148"/>
    <n v="-0.36724632016115744"/>
    <x v="0"/>
  </r>
  <r>
    <n v="48.9"/>
    <n v="0"/>
    <n v="1"/>
    <n v="1"/>
    <n v="21"/>
    <s v="AID0177"/>
    <s v="Young Adult"/>
    <s v="White"/>
    <s v="None"/>
    <n v="52.65"/>
    <s v="Slow"/>
    <n v="25.33"/>
    <n v="50.14"/>
    <s v="No"/>
    <n v="20.87"/>
    <n v="0"/>
    <n v="33.99"/>
    <n v="1"/>
    <s v="Male"/>
    <n v="0"/>
    <n v="0"/>
    <n v="45.88"/>
    <n v="45.44"/>
    <n v="43.27"/>
    <n v="16.28"/>
    <x v="0"/>
    <n v="0"/>
    <n v="0.5"/>
    <n v="0.5"/>
    <n v="-0.3010299956639812"/>
    <x v="0"/>
  </r>
  <r>
    <n v="41.33"/>
    <n v="0"/>
    <n v="0"/>
    <n v="1"/>
    <n v="43"/>
    <s v="AID0178"/>
    <s v="Middle Age"/>
    <s v="Black"/>
    <s v="None"/>
    <n v="40.9"/>
    <s v="Average"/>
    <n v="38.39"/>
    <n v="39.14"/>
    <s v="No"/>
    <n v="43.93"/>
    <n v="0"/>
    <n v="51.87"/>
    <n v="0"/>
    <s v="Male"/>
    <n v="0"/>
    <n v="0"/>
    <n v="8.9700000000000006"/>
    <n v="35.380000000000003"/>
    <n v="29.23"/>
    <n v="40.479999999999997"/>
    <x v="0"/>
    <n v="0"/>
    <n v="0.5"/>
    <n v="0.5"/>
    <n v="-0.3010299956639812"/>
    <x v="0"/>
  </r>
  <r>
    <n v="77.7"/>
    <n v="1"/>
    <n v="0"/>
    <n v="1"/>
    <n v="20"/>
    <s v="AID0179"/>
    <s v="Young Adult"/>
    <s v="Black"/>
    <s v="Advanced"/>
    <n v="79.459999999999994"/>
    <s v="Fast"/>
    <n v="54.18"/>
    <n v="48.67"/>
    <s v="Yes"/>
    <n v="54.48"/>
    <n v="0"/>
    <n v="60.65"/>
    <n v="0"/>
    <s v="Male"/>
    <n v="1"/>
    <n v="0"/>
    <n v="65.739999999999995"/>
    <n v="55.8"/>
    <n v="79.84"/>
    <n v="76.400000000000006"/>
    <x v="1"/>
    <n v="2.0074674701649928"/>
    <n v="0.8815788876645434"/>
    <n v="0.8815788876645434"/>
    <n v="-5.4738818992039209E-2"/>
    <x v="1"/>
  </r>
  <r>
    <n v="74.94"/>
    <n v="0"/>
    <n v="0"/>
    <n v="1"/>
    <n v="17"/>
    <s v="AID0180"/>
    <s v="Teenager"/>
    <s v="Black"/>
    <s v="Basic"/>
    <n v="42"/>
    <s v="Average"/>
    <n v="41.86"/>
    <n v="52.42"/>
    <s v="No"/>
    <n v="55.09"/>
    <n v="0"/>
    <n v="60.92"/>
    <n v="0"/>
    <s v="Male"/>
    <n v="0"/>
    <n v="1"/>
    <n v="58.81"/>
    <n v="21.47"/>
    <n v="38.61"/>
    <n v="37.81"/>
    <x v="0"/>
    <n v="0.284736786602939"/>
    <n v="0.57070712568050852"/>
    <n v="0.42929287431949148"/>
    <n v="-0.36724632016115744"/>
    <x v="0"/>
  </r>
  <r>
    <n v="99.21"/>
    <n v="0"/>
    <n v="0"/>
    <n v="1"/>
    <n v="17"/>
    <s v="AID0181"/>
    <s v="Teenager"/>
    <s v="Other"/>
    <s v="Advanced"/>
    <n v="50.04"/>
    <s v="Average"/>
    <n v="33.090000000000003"/>
    <n v="63.95"/>
    <s v="Yes"/>
    <n v="53.42"/>
    <n v="1"/>
    <n v="37.06"/>
    <n v="0"/>
    <s v="Male"/>
    <n v="1"/>
    <n v="0"/>
    <n v="44.9"/>
    <n v="47.19"/>
    <n v="63.85"/>
    <n v="47.35"/>
    <x v="1"/>
    <n v="2.0074674701649928"/>
    <n v="0.8815788876645434"/>
    <n v="0.8815788876645434"/>
    <n v="-5.4738818992039209E-2"/>
    <x v="1"/>
  </r>
  <r>
    <n v="93.22"/>
    <n v="0"/>
    <n v="0"/>
    <n v="1"/>
    <n v="39"/>
    <s v="AID0182"/>
    <s v="Middle Age"/>
    <s v="Other"/>
    <s v="Basic"/>
    <n v="58.34"/>
    <s v="Average"/>
    <n v="43.82"/>
    <n v="61.21"/>
    <s v="Yes"/>
    <n v="56.45"/>
    <n v="1"/>
    <n v="65.930000000000007"/>
    <n v="0"/>
    <s v="Male"/>
    <n v="0"/>
    <n v="1"/>
    <n v="45.05"/>
    <n v="65.08"/>
    <n v="68.58"/>
    <n v="40.659999999999997"/>
    <x v="1"/>
    <n v="0.284736786602939"/>
    <n v="0.57070712568050852"/>
    <n v="0.57070712568050852"/>
    <n v="-0.24358670494463713"/>
    <x v="0"/>
  </r>
  <r>
    <n v="64.650000000000006"/>
    <n v="0"/>
    <n v="0"/>
    <n v="0"/>
    <n v="28"/>
    <s v="AID0183"/>
    <s v="Young Adult"/>
    <s v="White"/>
    <s v="None"/>
    <n v="38.39"/>
    <s v="Average"/>
    <n v="57.31"/>
    <n v="23.99"/>
    <s v="No"/>
    <n v="20.89"/>
    <n v="0"/>
    <n v="35.200000000000003"/>
    <n v="1"/>
    <s v="Female"/>
    <n v="0"/>
    <n v="0"/>
    <n v="41.62"/>
    <n v="37.450000000000003"/>
    <n v="28.14"/>
    <n v="43.71"/>
    <x v="0"/>
    <n v="0"/>
    <n v="0.5"/>
    <n v="0.5"/>
    <n v="-0.3010299956639812"/>
    <x v="0"/>
  </r>
  <r>
    <n v="62.3"/>
    <n v="0"/>
    <n v="1"/>
    <n v="1"/>
    <n v="17"/>
    <s v="AID0184"/>
    <s v="Teenager"/>
    <s v="White"/>
    <s v="None"/>
    <n v="46.4"/>
    <s v="Slow"/>
    <n v="11.94"/>
    <n v="22.03"/>
    <s v="No"/>
    <n v="16.170000000000002"/>
    <n v="0"/>
    <n v="6.43"/>
    <n v="1"/>
    <s v="Male"/>
    <n v="0"/>
    <n v="0"/>
    <n v="30.85"/>
    <n v="25.67"/>
    <n v="28.8"/>
    <n v="8.57"/>
    <x v="0"/>
    <n v="0"/>
    <n v="0.5"/>
    <n v="0.5"/>
    <n v="-0.3010299956639812"/>
    <x v="0"/>
  </r>
  <r>
    <n v="57.81"/>
    <n v="0"/>
    <n v="1"/>
    <n v="1"/>
    <n v="17"/>
    <s v="AID0185"/>
    <s v="Teenager"/>
    <s v="Other"/>
    <s v="Basic"/>
    <n v="22.73"/>
    <s v="Slow"/>
    <n v="45.01"/>
    <n v="38.340000000000003"/>
    <s v="No"/>
    <n v="45.62"/>
    <n v="1"/>
    <n v="28.87"/>
    <n v="0"/>
    <s v="Male"/>
    <n v="0"/>
    <n v="1"/>
    <n v="29.47"/>
    <n v="35.44"/>
    <n v="54.53"/>
    <n v="36.46"/>
    <x v="0"/>
    <n v="0.284736786602939"/>
    <n v="0.57070712568050852"/>
    <n v="0.42929287431949148"/>
    <n v="-0.36724632016115744"/>
    <x v="0"/>
  </r>
  <r>
    <n v="49.14"/>
    <n v="0"/>
    <n v="0"/>
    <n v="1"/>
    <n v="44"/>
    <s v="AID0186"/>
    <s v="Middle Age"/>
    <s v="Other"/>
    <s v="Basic"/>
    <n v="53.12"/>
    <s v="Average"/>
    <n v="39.96"/>
    <n v="58.34"/>
    <s v="Yes"/>
    <n v="51.45"/>
    <n v="1"/>
    <n v="58.01"/>
    <n v="0"/>
    <s v="Male"/>
    <n v="0"/>
    <n v="1"/>
    <n v="32.82"/>
    <n v="36.51"/>
    <n v="58.78"/>
    <n v="48.73"/>
    <x v="1"/>
    <n v="0.284736786602939"/>
    <n v="0.57070712568050852"/>
    <n v="0.57070712568050852"/>
    <n v="-0.24358670494463713"/>
    <x v="0"/>
  </r>
  <r>
    <n v="48.29"/>
    <n v="0"/>
    <n v="0"/>
    <n v="0"/>
    <n v="17"/>
    <s v="AID0187"/>
    <s v="Teenager"/>
    <s v="Other"/>
    <s v="None"/>
    <n v="23.42"/>
    <s v="Average"/>
    <n v="37.08"/>
    <n v="8.19"/>
    <s v="No"/>
    <n v="32.82"/>
    <n v="1"/>
    <n v="25.74"/>
    <n v="0"/>
    <s v="Female"/>
    <n v="0"/>
    <n v="0"/>
    <n v="29.8"/>
    <n v="21.55"/>
    <n v="6.49"/>
    <n v="34.24"/>
    <x v="0"/>
    <n v="0"/>
    <n v="0.5"/>
    <n v="0.5"/>
    <n v="-0.3010299956639812"/>
    <x v="0"/>
  </r>
  <r>
    <n v="47.94"/>
    <n v="0"/>
    <n v="1"/>
    <n v="1"/>
    <n v="34"/>
    <s v="AID0188"/>
    <s v="Middle Age"/>
    <s v="Black"/>
    <s v="Basic"/>
    <n v="40.25"/>
    <s v="Slow"/>
    <n v="53.44"/>
    <n v="52.43"/>
    <s v="Yes"/>
    <n v="37.81"/>
    <n v="0"/>
    <n v="50.36"/>
    <n v="0"/>
    <s v="Male"/>
    <n v="0"/>
    <n v="1"/>
    <n v="70.25"/>
    <n v="58.07"/>
    <n v="67.33"/>
    <n v="48.66"/>
    <x v="1"/>
    <n v="0.284736786602939"/>
    <n v="0.57070712568050852"/>
    <n v="0.57070712568050852"/>
    <n v="-0.24358670494463713"/>
    <x v="0"/>
  </r>
  <r>
    <n v="46.85"/>
    <n v="0"/>
    <n v="0"/>
    <n v="1"/>
    <n v="38"/>
    <s v="AID0189"/>
    <s v="Middle Age"/>
    <s v="Black"/>
    <s v="None"/>
    <n v="33.840000000000003"/>
    <s v="Average"/>
    <n v="22.97"/>
    <n v="47.81"/>
    <s v="No"/>
    <n v="61.73"/>
    <n v="0"/>
    <n v="54.56"/>
    <n v="0"/>
    <s v="Male"/>
    <n v="0"/>
    <n v="0"/>
    <n v="40.44"/>
    <n v="26.88"/>
    <n v="31.9"/>
    <n v="71.02"/>
    <x v="0"/>
    <n v="0"/>
    <n v="0.5"/>
    <n v="0.5"/>
    <n v="-0.3010299956639812"/>
    <x v="0"/>
  </r>
  <r>
    <n v="54.43"/>
    <n v="1"/>
    <n v="0"/>
    <n v="0"/>
    <n v="18"/>
    <s v="AID0190"/>
    <s v="Teenager"/>
    <s v="Other"/>
    <s v="Basic"/>
    <n v="41.77"/>
    <s v="Fast"/>
    <n v="32.299999999999997"/>
    <n v="38.909999999999997"/>
    <s v="No"/>
    <n v="29.23"/>
    <n v="1"/>
    <n v="38.25"/>
    <n v="0"/>
    <s v="Female"/>
    <n v="0"/>
    <n v="1"/>
    <n v="50.23"/>
    <n v="23"/>
    <n v="33.83"/>
    <n v="49.28"/>
    <x v="0"/>
    <n v="0.284736786602939"/>
    <n v="0.57070712568050852"/>
    <n v="0.42929287431949148"/>
    <n v="-0.36724632016115744"/>
    <x v="0"/>
  </r>
  <r>
    <n v="58.4"/>
    <n v="0"/>
    <n v="0"/>
    <n v="1"/>
    <n v="17"/>
    <s v="AID0191"/>
    <s v="Teenager"/>
    <s v="Black"/>
    <s v="None"/>
    <n v="32.549999999999997"/>
    <s v="Average"/>
    <n v="23.32"/>
    <n v="11.25"/>
    <s v="No"/>
    <n v="8"/>
    <n v="0"/>
    <n v="31.06"/>
    <n v="0"/>
    <s v="Male"/>
    <n v="0"/>
    <n v="0"/>
    <n v="11.08"/>
    <n v="14"/>
    <n v="27.92"/>
    <n v="37.700000000000003"/>
    <x v="0"/>
    <n v="0"/>
    <n v="0.5"/>
    <n v="0.5"/>
    <n v="-0.3010299956639812"/>
    <x v="0"/>
  </r>
  <r>
    <n v="97.69"/>
    <n v="0"/>
    <n v="0"/>
    <n v="1"/>
    <n v="47"/>
    <s v="AID0192"/>
    <s v="Middle Age"/>
    <s v="Black"/>
    <s v="Advanced"/>
    <n v="61.26"/>
    <s v="Average"/>
    <n v="89.93"/>
    <n v="56.75"/>
    <s v="Yes"/>
    <n v="90.42"/>
    <n v="0"/>
    <n v="74.84"/>
    <n v="0"/>
    <s v="Male"/>
    <n v="1"/>
    <n v="0"/>
    <n v="56.72"/>
    <n v="51.31"/>
    <n v="78.39"/>
    <n v="67.31"/>
    <x v="1"/>
    <n v="2.0074674701649928"/>
    <n v="0.8815788876645434"/>
    <n v="0.8815788876645434"/>
    <n v="-5.4738818992039209E-2"/>
    <x v="1"/>
  </r>
  <r>
    <n v="74.709999999999994"/>
    <n v="1"/>
    <n v="0"/>
    <n v="1"/>
    <n v="22"/>
    <s v="AID0193"/>
    <s v="Young Adult"/>
    <s v="White"/>
    <s v="Basic"/>
    <n v="51.6"/>
    <s v="Fast"/>
    <n v="37.17"/>
    <n v="55.29"/>
    <s v="Yes"/>
    <n v="37.17"/>
    <n v="0"/>
    <n v="65.209999999999994"/>
    <n v="1"/>
    <s v="Male"/>
    <n v="0"/>
    <n v="1"/>
    <n v="40.51"/>
    <n v="32.53"/>
    <n v="60.23"/>
    <n v="57.77"/>
    <x v="1"/>
    <n v="0.284736786602939"/>
    <n v="0.57070712568050852"/>
    <n v="0.57070712568050852"/>
    <n v="-0.24358670494463713"/>
    <x v="0"/>
  </r>
  <r>
    <n v="99.26"/>
    <n v="1"/>
    <n v="0"/>
    <n v="1"/>
    <n v="29"/>
    <s v="AID0194"/>
    <s v="Young Adult"/>
    <s v="Other"/>
    <s v="Basic"/>
    <n v="46.78"/>
    <s v="Fast"/>
    <n v="62.21"/>
    <n v="51.19"/>
    <s v="No"/>
    <n v="60.28"/>
    <n v="1"/>
    <n v="44.71"/>
    <n v="0"/>
    <s v="Male"/>
    <n v="0"/>
    <n v="1"/>
    <n v="39.43"/>
    <n v="37.770000000000003"/>
    <n v="44.22"/>
    <n v="41.75"/>
    <x v="0"/>
    <n v="0.284736786602939"/>
    <n v="0.57070712568050852"/>
    <n v="0.42929287431949148"/>
    <n v="-0.36724632016115744"/>
    <x v="0"/>
  </r>
  <r>
    <n v="62.35"/>
    <n v="0"/>
    <n v="0"/>
    <n v="1"/>
    <n v="41"/>
    <s v="AID0195"/>
    <s v="Middle Age"/>
    <s v="Other"/>
    <s v="None"/>
    <n v="10.06"/>
    <s v="Average"/>
    <n v="62.75"/>
    <n v="36.43"/>
    <s v="No"/>
    <n v="31.77"/>
    <n v="1"/>
    <n v="36.9"/>
    <n v="0"/>
    <s v="Male"/>
    <n v="0"/>
    <n v="0"/>
    <n v="18.34"/>
    <n v="22.83"/>
    <n v="43.05"/>
    <n v="33.65"/>
    <x v="0"/>
    <n v="0"/>
    <n v="0.5"/>
    <n v="0.5"/>
    <n v="-0.3010299956639812"/>
    <x v="0"/>
  </r>
  <r>
    <n v="67.459999999999994"/>
    <n v="1"/>
    <n v="0"/>
    <n v="0"/>
    <n v="38"/>
    <s v="AID0196"/>
    <s v="Middle Age"/>
    <s v="Black"/>
    <s v="None"/>
    <n v="45.98"/>
    <s v="Fast"/>
    <n v="51.95"/>
    <n v="44.83"/>
    <s v="No"/>
    <n v="50.92"/>
    <n v="0"/>
    <n v="38.68"/>
    <n v="0"/>
    <s v="Female"/>
    <n v="0"/>
    <n v="0"/>
    <n v="65.900000000000006"/>
    <n v="31.55"/>
    <n v="29.46"/>
    <n v="33.81"/>
    <x v="0"/>
    <n v="0"/>
    <n v="0.5"/>
    <n v="0.5"/>
    <n v="-0.3010299956639812"/>
    <x v="0"/>
  </r>
  <r>
    <n v="59.47"/>
    <n v="0"/>
    <n v="1"/>
    <n v="0"/>
    <n v="31"/>
    <s v="AID0197"/>
    <s v="Middle Age"/>
    <s v="Other"/>
    <s v="Basic"/>
    <n v="46.06"/>
    <s v="Slow"/>
    <n v="58.4"/>
    <n v="69.37"/>
    <s v="Yes"/>
    <n v="53.06"/>
    <n v="1"/>
    <n v="79.569999999999993"/>
    <n v="0"/>
    <s v="Female"/>
    <n v="0"/>
    <n v="1"/>
    <n v="75.08"/>
    <n v="49.44"/>
    <n v="72.760000000000005"/>
    <n v="54.2"/>
    <x v="1"/>
    <n v="0.284736786602939"/>
    <n v="0.57070712568050852"/>
    <n v="0.57070712568050852"/>
    <n v="-0.24358670494463713"/>
    <x v="0"/>
  </r>
  <r>
    <n v="50.97"/>
    <n v="0"/>
    <n v="0"/>
    <n v="0"/>
    <n v="45"/>
    <s v="AID0198"/>
    <s v="Middle Age"/>
    <s v="White"/>
    <s v="Basic"/>
    <n v="43.47"/>
    <s v="Average"/>
    <n v="59.06"/>
    <n v="52.19"/>
    <s v="Yes"/>
    <n v="50.64"/>
    <n v="0"/>
    <n v="61.23"/>
    <n v="1"/>
    <s v="Female"/>
    <n v="0"/>
    <n v="1"/>
    <n v="50.76"/>
    <n v="76.64"/>
    <n v="66.3"/>
    <n v="61.07"/>
    <x v="1"/>
    <n v="0.284736786602939"/>
    <n v="0.57070712568050852"/>
    <n v="0.57070712568050852"/>
    <n v="-0.24358670494463713"/>
    <x v="0"/>
  </r>
  <r>
    <n v="48.59"/>
    <n v="0"/>
    <n v="0"/>
    <n v="1"/>
    <n v="21"/>
    <s v="AID0199"/>
    <s v="Young Adult"/>
    <s v="White"/>
    <s v="Basic"/>
    <n v="53.37"/>
    <s v="Average"/>
    <n v="43.42"/>
    <n v="53.46"/>
    <s v="Yes"/>
    <n v="66.3"/>
    <n v="0"/>
    <n v="34.53"/>
    <n v="1"/>
    <s v="Male"/>
    <n v="0"/>
    <n v="1"/>
    <n v="60.83"/>
    <n v="54.71"/>
    <n v="39.61"/>
    <n v="36.65"/>
    <x v="1"/>
    <n v="0.284736786602939"/>
    <n v="0.57070712568050852"/>
    <n v="0.57070712568050852"/>
    <n v="-0.24358670494463713"/>
    <x v="0"/>
  </r>
  <r>
    <n v="96.7"/>
    <n v="0"/>
    <n v="1"/>
    <n v="1"/>
    <n v="16"/>
    <s v="AID0200"/>
    <s v="Teenager"/>
    <s v="White"/>
    <s v="None"/>
    <n v="38.049999999999997"/>
    <s v="Slow"/>
    <n v="43.72"/>
    <n v="11.58"/>
    <s v="No"/>
    <n v="1.92"/>
    <n v="0"/>
    <n v="6.55"/>
    <n v="1"/>
    <s v="Male"/>
    <n v="0"/>
    <n v="0"/>
    <n v="2.75"/>
    <n v="33.01"/>
    <n v="23.87"/>
    <n v="20.84"/>
    <x v="0"/>
    <n v="0"/>
    <n v="0.5"/>
    <n v="0.5"/>
    <n v="-0.3010299956639812"/>
    <x v="0"/>
  </r>
  <r>
    <n v="99.21"/>
    <n v="0"/>
    <n v="0"/>
    <n v="1"/>
    <n v="40"/>
    <s v="AID0201"/>
    <s v="Middle Age"/>
    <s v="Other"/>
    <s v="Basic"/>
    <n v="35.18"/>
    <s v="Average"/>
    <n v="63.74"/>
    <n v="40.98"/>
    <s v="Yes"/>
    <n v="49.66"/>
    <n v="1"/>
    <n v="50.19"/>
    <n v="0"/>
    <s v="Male"/>
    <n v="0"/>
    <n v="1"/>
    <n v="61.68"/>
    <n v="48.56"/>
    <n v="57.82"/>
    <n v="67.62"/>
    <x v="1"/>
    <n v="0.284736786602939"/>
    <n v="0.57070712568050852"/>
    <n v="0.57070712568050852"/>
    <n v="-0.24358670494463713"/>
    <x v="0"/>
  </r>
  <r>
    <n v="42.69"/>
    <n v="0"/>
    <n v="1"/>
    <n v="0"/>
    <n v="25"/>
    <s v="AID0202"/>
    <s v="Young Adult"/>
    <s v="Other"/>
    <s v="Advanced"/>
    <n v="47.79"/>
    <s v="Slow"/>
    <n v="62.74"/>
    <n v="46.08"/>
    <s v="Yes"/>
    <n v="36.72"/>
    <n v="1"/>
    <n v="70.86"/>
    <n v="0"/>
    <s v="Female"/>
    <n v="1"/>
    <n v="0"/>
    <n v="67.180000000000007"/>
    <n v="59"/>
    <n v="79.63"/>
    <n v="65.27"/>
    <x v="1"/>
    <n v="2.0074674701649928"/>
    <n v="0.8815788876645434"/>
    <n v="0.8815788876645434"/>
    <n v="-5.4738818992039209E-2"/>
    <x v="1"/>
  </r>
  <r>
    <n v="49.02"/>
    <n v="0"/>
    <n v="0"/>
    <n v="1"/>
    <n v="20"/>
    <s v="AID0203"/>
    <s v="Young Adult"/>
    <s v="Other"/>
    <s v="Advanced"/>
    <n v="50.54"/>
    <s v="Average"/>
    <n v="50.41"/>
    <n v="77.38"/>
    <s v="Yes"/>
    <n v="58.48"/>
    <n v="1"/>
    <n v="65.87"/>
    <n v="0"/>
    <s v="Male"/>
    <n v="1"/>
    <n v="0"/>
    <n v="60.06"/>
    <n v="84.8"/>
    <n v="58.84"/>
    <n v="69.2"/>
    <x v="1"/>
    <n v="2.0074674701649928"/>
    <n v="0.8815788876645434"/>
    <n v="0.8815788876645434"/>
    <n v="-5.4738818992039209E-2"/>
    <x v="1"/>
  </r>
  <r>
    <n v="65.41"/>
    <n v="0"/>
    <n v="0"/>
    <n v="1"/>
    <n v="30"/>
    <s v="AID0204"/>
    <s v="Middle Age"/>
    <s v="Other"/>
    <s v="None"/>
    <n v="18.510000000000002"/>
    <s v="Average"/>
    <n v="38.979999999999997"/>
    <n v="34.72"/>
    <s v="No"/>
    <n v="57.79"/>
    <n v="1"/>
    <n v="46.95"/>
    <n v="0"/>
    <s v="Male"/>
    <n v="0"/>
    <n v="0"/>
    <n v="47.11"/>
    <n v="20.6"/>
    <n v="34.29"/>
    <n v="23.39"/>
    <x v="0"/>
    <n v="0"/>
    <n v="0.5"/>
    <n v="0.5"/>
    <n v="-0.3010299956639812"/>
    <x v="0"/>
  </r>
  <r>
    <n v="51.18"/>
    <n v="0"/>
    <n v="0"/>
    <n v="0"/>
    <n v="19"/>
    <s v="AID0205"/>
    <s v="Teenager"/>
    <s v="Other"/>
    <s v="Basic"/>
    <n v="40.700000000000003"/>
    <s v="Average"/>
    <n v="56.86"/>
    <n v="49.01"/>
    <s v="Yes"/>
    <n v="48.34"/>
    <n v="1"/>
    <n v="30.02"/>
    <n v="0"/>
    <s v="Female"/>
    <n v="0"/>
    <n v="1"/>
    <n v="40.409999999999997"/>
    <n v="50.36"/>
    <n v="49.03"/>
    <n v="36.65"/>
    <x v="1"/>
    <n v="0.284736786602939"/>
    <n v="0.57070712568050852"/>
    <n v="0.57070712568050852"/>
    <n v="-0.24358670494463713"/>
    <x v="0"/>
  </r>
  <r>
    <n v="61.83"/>
    <n v="0"/>
    <n v="1"/>
    <n v="1"/>
    <n v="29"/>
    <s v="AID0206"/>
    <s v="Young Adult"/>
    <s v="White"/>
    <s v="None"/>
    <n v="52.09"/>
    <s v="Slow"/>
    <n v="41.02"/>
    <n v="46.49"/>
    <s v="No"/>
    <n v="44.29"/>
    <n v="0"/>
    <n v="22.8"/>
    <n v="1"/>
    <s v="Male"/>
    <n v="0"/>
    <n v="0"/>
    <n v="61.41"/>
    <n v="30.25"/>
    <n v="8.2899999999999991"/>
    <n v="36.65"/>
    <x v="0"/>
    <n v="0"/>
    <n v="0.5"/>
    <n v="0.5"/>
    <n v="-0.3010299956639812"/>
    <x v="0"/>
  </r>
  <r>
    <n v="47.75"/>
    <n v="0"/>
    <n v="1"/>
    <n v="0"/>
    <n v="17"/>
    <s v="AID0207"/>
    <s v="Teenager"/>
    <s v="Black"/>
    <s v="None"/>
    <n v="26.3"/>
    <s v="Slow"/>
    <n v="11.96"/>
    <n v="17.11"/>
    <s v="No"/>
    <n v="47.3"/>
    <n v="0"/>
    <n v="15.18"/>
    <n v="0"/>
    <s v="Female"/>
    <n v="0"/>
    <n v="0"/>
    <n v="40.32"/>
    <n v="11.6"/>
    <n v="28.34"/>
    <n v="32.75"/>
    <x v="0"/>
    <n v="0"/>
    <n v="0.5"/>
    <n v="0.5"/>
    <n v="-0.3010299956639812"/>
    <x v="0"/>
  </r>
  <r>
    <n v="67.39"/>
    <n v="0"/>
    <n v="0"/>
    <n v="0"/>
    <n v="29"/>
    <s v="AID0208"/>
    <s v="Young Adult"/>
    <s v="White"/>
    <s v="Advanced"/>
    <n v="71.78"/>
    <s v="Average"/>
    <n v="55.6"/>
    <n v="76.27"/>
    <s v="Yes"/>
    <n v="59.4"/>
    <n v="0"/>
    <n v="39.619999999999997"/>
    <n v="1"/>
    <s v="Female"/>
    <n v="1"/>
    <n v="0"/>
    <n v="64.44"/>
    <n v="70.760000000000005"/>
    <n v="73.290000000000006"/>
    <n v="66.23"/>
    <x v="1"/>
    <n v="2.0074674701649928"/>
    <n v="0.8815788876645434"/>
    <n v="0.8815788876645434"/>
    <n v="-5.4738818992039209E-2"/>
    <x v="1"/>
  </r>
  <r>
    <n v="56.3"/>
    <n v="1"/>
    <n v="0"/>
    <n v="0"/>
    <n v="18"/>
    <s v="AID0209"/>
    <s v="Teenager"/>
    <s v="Other"/>
    <s v="None"/>
    <n v="54.88"/>
    <s v="Fast"/>
    <n v="10.91"/>
    <n v="17.760000000000002"/>
    <s v="No"/>
    <n v="23.37"/>
    <n v="1"/>
    <n v="39.299999999999997"/>
    <n v="0"/>
    <s v="Female"/>
    <n v="0"/>
    <n v="0"/>
    <n v="21.54"/>
    <n v="6.09"/>
    <n v="34.36"/>
    <n v="38.17"/>
    <x v="0"/>
    <n v="0"/>
    <n v="0.5"/>
    <n v="0.5"/>
    <n v="-0.3010299956639812"/>
    <x v="0"/>
  </r>
  <r>
    <n v="61.11"/>
    <n v="0"/>
    <n v="1"/>
    <n v="1"/>
    <n v="17"/>
    <s v="AID0210"/>
    <s v="Teenager"/>
    <s v="White"/>
    <s v="Basic"/>
    <n v="34.15"/>
    <s v="Slow"/>
    <n v="18.239999999999998"/>
    <n v="14.14"/>
    <s v="No"/>
    <n v="58.08"/>
    <n v="0"/>
    <n v="28.97"/>
    <n v="1"/>
    <s v="Male"/>
    <n v="0"/>
    <n v="1"/>
    <n v="47.08"/>
    <n v="35.700000000000003"/>
    <n v="27.35"/>
    <n v="35.86"/>
    <x v="0"/>
    <n v="0.284736786602939"/>
    <n v="0.57070712568050852"/>
    <n v="0.42929287431949148"/>
    <n v="-0.36724632016115744"/>
    <x v="0"/>
  </r>
  <r>
    <n v="45.66"/>
    <n v="0"/>
    <n v="0"/>
    <n v="1"/>
    <n v="16"/>
    <s v="AID0211"/>
    <s v="Teenager"/>
    <s v="Other"/>
    <s v="Basic"/>
    <n v="40.83"/>
    <s v="Average"/>
    <n v="44.77"/>
    <n v="49.6"/>
    <s v="No"/>
    <n v="46.65"/>
    <n v="1"/>
    <n v="44.54"/>
    <n v="0"/>
    <s v="Male"/>
    <n v="0"/>
    <n v="1"/>
    <n v="29.87"/>
    <n v="49.86"/>
    <n v="48.65"/>
    <n v="22.24"/>
    <x v="0"/>
    <n v="0.284736786602939"/>
    <n v="0.57070712568050852"/>
    <n v="0.42929287431949148"/>
    <n v="-0.36724632016115744"/>
    <x v="0"/>
  </r>
  <r>
    <n v="65.69"/>
    <n v="1"/>
    <n v="0"/>
    <n v="1"/>
    <n v="23"/>
    <s v="AID0212"/>
    <s v="Young Adult"/>
    <s v="Other"/>
    <s v="Advanced"/>
    <n v="54.74"/>
    <s v="Fast"/>
    <n v="64.25"/>
    <n v="51.36"/>
    <s v="Yes"/>
    <n v="45.42"/>
    <n v="1"/>
    <n v="62.22"/>
    <n v="0"/>
    <s v="Male"/>
    <n v="1"/>
    <n v="0"/>
    <n v="75.38"/>
    <n v="79.489999999999995"/>
    <n v="44.1"/>
    <n v="65.34"/>
    <x v="1"/>
    <n v="2.0074674701649928"/>
    <n v="0.8815788876645434"/>
    <n v="0.8815788876645434"/>
    <n v="-5.4738818992039209E-2"/>
    <x v="1"/>
  </r>
  <r>
    <n v="99"/>
    <n v="0"/>
    <n v="1"/>
    <n v="1"/>
    <n v="48"/>
    <s v="AID0213"/>
    <s v="Middle Age"/>
    <s v="White"/>
    <s v="Basic"/>
    <n v="36.909999999999997"/>
    <s v="Slow"/>
    <n v="59.85"/>
    <n v="58.68"/>
    <s v="No"/>
    <n v="46.25"/>
    <n v="0"/>
    <n v="70.61"/>
    <n v="1"/>
    <s v="Male"/>
    <n v="0"/>
    <n v="1"/>
    <n v="50.27"/>
    <n v="56.24"/>
    <n v="52.34"/>
    <n v="53.57"/>
    <x v="0"/>
    <n v="0.284736786602939"/>
    <n v="0.57070712568050852"/>
    <n v="0.42929287431949148"/>
    <n v="-0.36724632016115744"/>
    <x v="0"/>
  </r>
  <r>
    <n v="59.73"/>
    <n v="1"/>
    <n v="0"/>
    <n v="1"/>
    <n v="20"/>
    <s v="AID0214"/>
    <s v="Young Adult"/>
    <s v="Other"/>
    <s v="None"/>
    <n v="6.55"/>
    <s v="Fast"/>
    <n v="42.93"/>
    <n v="39.880000000000003"/>
    <s v="No"/>
    <n v="39.68"/>
    <n v="1"/>
    <n v="18.54"/>
    <n v="0"/>
    <s v="Male"/>
    <n v="0"/>
    <n v="0"/>
    <n v="26.7"/>
    <n v="19.2"/>
    <n v="42"/>
    <n v="41.18"/>
    <x v="0"/>
    <n v="0"/>
    <n v="0.5"/>
    <n v="0.5"/>
    <n v="-0.3010299956639812"/>
    <x v="0"/>
  </r>
  <r>
    <n v="92.59"/>
    <n v="0"/>
    <n v="0"/>
    <n v="1"/>
    <n v="32"/>
    <s v="AID0215"/>
    <s v="Middle Age"/>
    <s v="Black"/>
    <s v="Basic"/>
    <n v="69.67"/>
    <s v="Average"/>
    <n v="53.93"/>
    <n v="57.05"/>
    <s v="No"/>
    <n v="62.36"/>
    <n v="0"/>
    <n v="55.14"/>
    <n v="0"/>
    <s v="Male"/>
    <n v="0"/>
    <n v="1"/>
    <n v="23.42"/>
    <n v="57.24"/>
    <n v="69.61"/>
    <n v="47.75"/>
    <x v="0"/>
    <n v="0.284736786602939"/>
    <n v="0.57070712568050852"/>
    <n v="0.42929287431949148"/>
    <n v="-0.36724632016115744"/>
    <x v="0"/>
  </r>
  <r>
    <n v="90.59"/>
    <n v="0"/>
    <n v="0"/>
    <n v="1"/>
    <n v="22"/>
    <s v="AID0216"/>
    <s v="Young Adult"/>
    <s v="Other"/>
    <s v="Basic"/>
    <n v="52.77"/>
    <s v="Average"/>
    <n v="48.18"/>
    <n v="62.41"/>
    <s v="No"/>
    <n v="53.79"/>
    <n v="1"/>
    <n v="43.93"/>
    <n v="0"/>
    <s v="Male"/>
    <n v="0"/>
    <n v="1"/>
    <n v="54.56"/>
    <n v="54.59"/>
    <n v="71.290000000000006"/>
    <n v="63.29"/>
    <x v="0"/>
    <n v="0.284736786602939"/>
    <n v="0.57070712568050852"/>
    <n v="0.42929287431949148"/>
    <n v="-0.36724632016115744"/>
    <x v="0"/>
  </r>
  <r>
    <n v="97.12"/>
    <n v="0"/>
    <n v="0"/>
    <n v="0"/>
    <n v="26"/>
    <s v="AID0217"/>
    <s v="Young Adult"/>
    <s v="Black"/>
    <s v="None"/>
    <n v="37.200000000000003"/>
    <s v="Average"/>
    <n v="31.8"/>
    <n v="37.61"/>
    <s v="No"/>
    <n v="23.23"/>
    <n v="0"/>
    <n v="31.23"/>
    <n v="0"/>
    <s v="Female"/>
    <n v="0"/>
    <n v="0"/>
    <n v="24.83"/>
    <n v="30.93"/>
    <n v="59.29"/>
    <n v="39.22"/>
    <x v="0"/>
    <n v="0"/>
    <n v="0.5"/>
    <n v="0.5"/>
    <n v="-0.3010299956639812"/>
    <x v="0"/>
  </r>
  <r>
    <n v="87.41"/>
    <n v="0"/>
    <n v="0"/>
    <n v="1"/>
    <n v="46"/>
    <s v="AID0218"/>
    <s v="Middle Age"/>
    <s v="Black"/>
    <s v="Basic"/>
    <n v="49.74"/>
    <s v="Average"/>
    <n v="69.88"/>
    <n v="42.67"/>
    <s v="No"/>
    <n v="39.229999999999997"/>
    <n v="0"/>
    <n v="59.32"/>
    <n v="0"/>
    <s v="Male"/>
    <n v="0"/>
    <n v="1"/>
    <n v="64.19"/>
    <n v="48.15"/>
    <n v="53.91"/>
    <n v="37.479999999999997"/>
    <x v="0"/>
    <n v="0.284736786602939"/>
    <n v="0.57070712568050852"/>
    <n v="0.42929287431949148"/>
    <n v="-0.36724632016115744"/>
    <x v="0"/>
  </r>
  <r>
    <n v="79.58"/>
    <n v="0"/>
    <n v="0"/>
    <n v="0"/>
    <n v="29"/>
    <s v="AID0219"/>
    <s v="Young Adult"/>
    <s v="Other"/>
    <s v="None"/>
    <n v="33.28"/>
    <s v="Average"/>
    <n v="45.05"/>
    <n v="43.05"/>
    <s v="No"/>
    <n v="41.94"/>
    <n v="1"/>
    <n v="33.42"/>
    <n v="0"/>
    <s v="Female"/>
    <n v="0"/>
    <n v="0"/>
    <n v="65.900000000000006"/>
    <n v="28.08"/>
    <n v="48.56"/>
    <n v="38.43"/>
    <x v="0"/>
    <n v="0"/>
    <n v="0.5"/>
    <n v="0.5"/>
    <n v="-0.3010299956639812"/>
    <x v="0"/>
  </r>
  <r>
    <n v="91.4"/>
    <n v="1"/>
    <n v="0"/>
    <n v="1"/>
    <n v="39"/>
    <s v="AID0220"/>
    <s v="Middle Age"/>
    <s v="White"/>
    <s v="None"/>
    <n v="22.54"/>
    <s v="Fast"/>
    <n v="40.369999999999997"/>
    <n v="39.79"/>
    <s v="No"/>
    <n v="42.7"/>
    <n v="0"/>
    <n v="45.93"/>
    <n v="1"/>
    <s v="Male"/>
    <n v="0"/>
    <n v="0"/>
    <n v="33.619999999999997"/>
    <n v="43.92"/>
    <n v="33.840000000000003"/>
    <n v="31.66"/>
    <x v="0"/>
    <n v="0"/>
    <n v="0.5"/>
    <n v="0.5"/>
    <n v="-0.3010299956639812"/>
    <x v="0"/>
  </r>
  <r>
    <n v="44.54"/>
    <n v="1"/>
    <n v="0"/>
    <n v="1"/>
    <n v="16"/>
    <s v="AID0221"/>
    <s v="Teenager"/>
    <s v="Black"/>
    <s v="Basic"/>
    <n v="32.67"/>
    <s v="Fast"/>
    <n v="42.84"/>
    <n v="41.34"/>
    <s v="No"/>
    <n v="41.48"/>
    <n v="0"/>
    <n v="32.31"/>
    <n v="0"/>
    <s v="Male"/>
    <n v="0"/>
    <n v="1"/>
    <n v="38.159999999999997"/>
    <n v="29.37"/>
    <n v="34.79"/>
    <n v="57.75"/>
    <x v="0"/>
    <n v="0.284736786602939"/>
    <n v="0.57070712568050852"/>
    <n v="0.42929287431949148"/>
    <n v="-0.36724632016115744"/>
    <x v="0"/>
  </r>
  <r>
    <n v="67.77"/>
    <n v="0"/>
    <n v="0"/>
    <n v="1"/>
    <n v="34"/>
    <s v="AID0222"/>
    <s v="Middle Age"/>
    <s v="White"/>
    <s v="None"/>
    <n v="48.4"/>
    <s v="Average"/>
    <n v="55.05"/>
    <n v="48.6"/>
    <s v="No"/>
    <n v="40.659999999999997"/>
    <n v="0"/>
    <n v="50.71"/>
    <n v="1"/>
    <s v="Male"/>
    <n v="0"/>
    <n v="0"/>
    <n v="60.67"/>
    <n v="59.49"/>
    <n v="32.520000000000003"/>
    <n v="48.82"/>
    <x v="0"/>
    <n v="0"/>
    <n v="0.5"/>
    <n v="0.5"/>
    <n v="-0.3010299956639812"/>
    <x v="0"/>
  </r>
  <r>
    <n v="99.36"/>
    <n v="1"/>
    <n v="0"/>
    <n v="0"/>
    <n v="18"/>
    <s v="AID0223"/>
    <s v="Teenager"/>
    <s v="Black"/>
    <s v="Basic"/>
    <n v="59.33"/>
    <s v="Fast"/>
    <n v="41.17"/>
    <n v="39.659999999999997"/>
    <s v="No"/>
    <n v="45.53"/>
    <n v="0"/>
    <n v="45.78"/>
    <n v="0"/>
    <s v="Female"/>
    <n v="0"/>
    <n v="1"/>
    <n v="41.04"/>
    <n v="52.52"/>
    <n v="49.29"/>
    <n v="57.5"/>
    <x v="0"/>
    <n v="0.284736786602939"/>
    <n v="0.57070712568050852"/>
    <n v="0.42929287431949148"/>
    <n v="-0.36724632016115744"/>
    <x v="0"/>
  </r>
  <r>
    <n v="86.18"/>
    <n v="0"/>
    <n v="0"/>
    <n v="0"/>
    <n v="32"/>
    <s v="AID0224"/>
    <s v="Middle Age"/>
    <s v="Other"/>
    <s v="Basic"/>
    <n v="33.880000000000003"/>
    <s v="Average"/>
    <n v="57.14"/>
    <n v="43.87"/>
    <s v="No"/>
    <n v="53.16"/>
    <n v="1"/>
    <n v="44.42"/>
    <n v="0"/>
    <s v="Female"/>
    <n v="0"/>
    <n v="1"/>
    <n v="73.31"/>
    <n v="70.34"/>
    <n v="39.340000000000003"/>
    <n v="58.73"/>
    <x v="0"/>
    <n v="0.284736786602939"/>
    <n v="0.57070712568050852"/>
    <n v="0.42929287431949148"/>
    <n v="-0.36724632016115744"/>
    <x v="0"/>
  </r>
  <r>
    <n v="97.72"/>
    <n v="0"/>
    <n v="0"/>
    <n v="0"/>
    <n v="22"/>
    <s v="AID0225"/>
    <s v="Young Adult"/>
    <s v="Other"/>
    <s v="Advanced"/>
    <n v="61.85"/>
    <s v="Average"/>
    <n v="59.01"/>
    <n v="46.64"/>
    <s v="Yes"/>
    <n v="50.83"/>
    <n v="1"/>
    <n v="79.31"/>
    <n v="0"/>
    <s v="Female"/>
    <n v="1"/>
    <n v="0"/>
    <n v="49.08"/>
    <n v="37.43"/>
    <n v="60.36"/>
    <n v="63.59"/>
    <x v="1"/>
    <n v="2.0074674701649928"/>
    <n v="0.8815788876645434"/>
    <n v="0.8815788876645434"/>
    <n v="-5.4738818992039209E-2"/>
    <x v="1"/>
  </r>
  <r>
    <n v="86.78"/>
    <n v="0"/>
    <n v="0"/>
    <n v="0"/>
    <n v="38"/>
    <s v="AID0226"/>
    <s v="Middle Age"/>
    <s v="Black"/>
    <s v="None"/>
    <n v="33.31"/>
    <s v="Average"/>
    <n v="52.57"/>
    <n v="33.950000000000003"/>
    <s v="No"/>
    <n v="36.22"/>
    <n v="0"/>
    <n v="49.02"/>
    <n v="0"/>
    <s v="Female"/>
    <n v="0"/>
    <n v="0"/>
    <n v="43.26"/>
    <n v="36.479999999999997"/>
    <n v="15.2"/>
    <n v="35.549999999999997"/>
    <x v="0"/>
    <n v="0"/>
    <n v="0.5"/>
    <n v="0.5"/>
    <n v="-0.3010299956639812"/>
    <x v="0"/>
  </r>
  <r>
    <n v="92.49"/>
    <n v="1"/>
    <n v="0"/>
    <n v="1"/>
    <n v="18"/>
    <s v="AID0227"/>
    <s v="Teenager"/>
    <s v="Other"/>
    <s v="None"/>
    <n v="44.94"/>
    <s v="Fast"/>
    <n v="27.13"/>
    <n v="14.82"/>
    <s v="No"/>
    <n v="14.93"/>
    <n v="1"/>
    <n v="38.299999999999997"/>
    <n v="0"/>
    <s v="Male"/>
    <n v="0"/>
    <n v="0"/>
    <n v="20.72"/>
    <n v="35.630000000000003"/>
    <n v="33.909999999999997"/>
    <n v="19.36"/>
    <x v="0"/>
    <n v="0"/>
    <n v="0.5"/>
    <n v="0.5"/>
    <n v="-0.3010299956639812"/>
    <x v="0"/>
  </r>
  <r>
    <n v="82.39"/>
    <n v="0"/>
    <n v="0"/>
    <n v="0"/>
    <n v="26"/>
    <s v="AID0228"/>
    <s v="Young Adult"/>
    <s v="Black"/>
    <s v="None"/>
    <n v="29.88"/>
    <s v="Average"/>
    <n v="9.49"/>
    <n v="16.43"/>
    <s v="No"/>
    <n v="44.53"/>
    <n v="0"/>
    <n v="35.47"/>
    <n v="0"/>
    <s v="Female"/>
    <n v="0"/>
    <n v="0"/>
    <n v="46.6"/>
    <n v="37.33"/>
    <n v="13.34"/>
    <n v="30.13"/>
    <x v="0"/>
    <n v="0"/>
    <n v="0.5"/>
    <n v="0.5"/>
    <n v="-0.3010299956639812"/>
    <x v="0"/>
  </r>
  <r>
    <n v="85.63"/>
    <n v="0"/>
    <n v="0"/>
    <n v="1"/>
    <n v="46"/>
    <s v="AID0229"/>
    <s v="Middle Age"/>
    <s v="Other"/>
    <s v="Basic"/>
    <n v="67.06"/>
    <s v="Average"/>
    <n v="56.49"/>
    <n v="42.4"/>
    <s v="Yes"/>
    <n v="55.04"/>
    <n v="1"/>
    <n v="53.24"/>
    <n v="0"/>
    <s v="Male"/>
    <n v="0"/>
    <n v="1"/>
    <n v="57.2"/>
    <n v="52.24"/>
    <n v="47.02"/>
    <n v="69.86"/>
    <x v="1"/>
    <n v="0.284736786602939"/>
    <n v="0.57070712568050852"/>
    <n v="0.57070712568050852"/>
    <n v="-0.24358670494463713"/>
    <x v="0"/>
  </r>
  <r>
    <n v="71.39"/>
    <n v="1"/>
    <n v="0"/>
    <n v="1"/>
    <n v="24"/>
    <s v="AID0230"/>
    <s v="Young Adult"/>
    <s v="White"/>
    <s v="Advanced"/>
    <n v="76.849999999999994"/>
    <s v="Fast"/>
    <n v="51.8"/>
    <n v="49.78"/>
    <s v="Yes"/>
    <n v="44.66"/>
    <n v="0"/>
    <n v="65.430000000000007"/>
    <n v="1"/>
    <s v="Male"/>
    <n v="1"/>
    <n v="0"/>
    <n v="54.07"/>
    <n v="66.17"/>
    <n v="90.77"/>
    <n v="48"/>
    <x v="1"/>
    <n v="2.0074674701649928"/>
    <n v="0.8815788876645434"/>
    <n v="0.8815788876645434"/>
    <n v="-5.4738818992039209E-2"/>
    <x v="1"/>
  </r>
  <r>
    <n v="95.45"/>
    <n v="0"/>
    <n v="0"/>
    <n v="0"/>
    <n v="26"/>
    <s v="AID0231"/>
    <s v="Young Adult"/>
    <s v="Other"/>
    <s v="None"/>
    <n v="24"/>
    <s v="Average"/>
    <n v="16.690000000000001"/>
    <n v="22.97"/>
    <s v="No"/>
    <n v="12.06"/>
    <n v="1"/>
    <n v="16.399999999999999"/>
    <n v="0"/>
    <s v="Female"/>
    <n v="0"/>
    <n v="0"/>
    <n v="57.04"/>
    <n v="42.62"/>
    <n v="49.74"/>
    <n v="27.18"/>
    <x v="0"/>
    <n v="0"/>
    <n v="0.5"/>
    <n v="0.5"/>
    <n v="-0.3010299956639812"/>
    <x v="0"/>
  </r>
  <r>
    <n v="89.5"/>
    <n v="0"/>
    <n v="1"/>
    <n v="0"/>
    <n v="23"/>
    <s v="AID0232"/>
    <s v="Young Adult"/>
    <s v="White"/>
    <s v="Advanced"/>
    <n v="51.06"/>
    <s v="Slow"/>
    <n v="55.38"/>
    <n v="50.87"/>
    <s v="Yes"/>
    <n v="57.77"/>
    <n v="0"/>
    <n v="71.28"/>
    <n v="1"/>
    <s v="Female"/>
    <n v="1"/>
    <n v="0"/>
    <n v="78.260000000000005"/>
    <n v="56.17"/>
    <n v="49.9"/>
    <n v="55.53"/>
    <x v="1"/>
    <n v="2.0074674701649928"/>
    <n v="0.8815788876645434"/>
    <n v="0.8815788876645434"/>
    <n v="-5.4738818992039209E-2"/>
    <x v="1"/>
  </r>
  <r>
    <n v="90.63"/>
    <n v="0"/>
    <n v="0"/>
    <n v="0"/>
    <n v="28"/>
    <s v="AID0233"/>
    <s v="Young Adult"/>
    <s v="Other"/>
    <s v="None"/>
    <n v="53.33"/>
    <s v="Average"/>
    <n v="34.78"/>
    <n v="21.39"/>
    <s v="No"/>
    <n v="19.21"/>
    <n v="1"/>
    <n v="24.21"/>
    <n v="0"/>
    <s v="Female"/>
    <n v="0"/>
    <n v="0"/>
    <n v="27.48"/>
    <n v="26.61"/>
    <n v="24.14"/>
    <n v="38.74"/>
    <x v="0"/>
    <n v="0"/>
    <n v="0.5"/>
    <n v="0.5"/>
    <n v="-0.3010299956639812"/>
    <x v="0"/>
  </r>
  <r>
    <n v="80.38"/>
    <n v="0"/>
    <n v="0"/>
    <n v="0"/>
    <n v="28"/>
    <s v="AID0234"/>
    <s v="Young Adult"/>
    <s v="White"/>
    <s v="Basic"/>
    <n v="35.6"/>
    <s v="Average"/>
    <n v="29.68"/>
    <n v="60.89"/>
    <s v="No"/>
    <n v="63.06"/>
    <n v="0"/>
    <n v="34.51"/>
    <n v="1"/>
    <s v="Female"/>
    <n v="0"/>
    <n v="1"/>
    <n v="52.58"/>
    <n v="38.96"/>
    <n v="47.2"/>
    <n v="51.96"/>
    <x v="0"/>
    <n v="0.284736786602939"/>
    <n v="0.57070712568050852"/>
    <n v="0.42929287431949148"/>
    <n v="-0.36724632016115744"/>
    <x v="0"/>
  </r>
  <r>
    <n v="58.27"/>
    <n v="0"/>
    <n v="0"/>
    <n v="0"/>
    <n v="24"/>
    <s v="AID0235"/>
    <s v="Young Adult"/>
    <s v="Other"/>
    <s v="Advanced"/>
    <n v="81.900000000000006"/>
    <s v="Average"/>
    <n v="79.41"/>
    <n v="46.19"/>
    <s v="Yes"/>
    <n v="55.28"/>
    <n v="1"/>
    <n v="41.84"/>
    <n v="0"/>
    <s v="Female"/>
    <n v="1"/>
    <n v="0"/>
    <n v="80.89"/>
    <n v="54.66"/>
    <n v="66.58"/>
    <n v="64.34"/>
    <x v="1"/>
    <n v="2.0074674701649928"/>
    <n v="0.8815788876645434"/>
    <n v="0.8815788876645434"/>
    <n v="-5.4738818992039209E-2"/>
    <x v="1"/>
  </r>
  <r>
    <n v="42.14"/>
    <n v="1"/>
    <n v="0"/>
    <n v="0"/>
    <n v="48"/>
    <s v="AID0236"/>
    <s v="Middle Age"/>
    <s v="White"/>
    <s v="Advanced"/>
    <n v="85.82"/>
    <s v="Fast"/>
    <n v="64.84"/>
    <n v="82.03"/>
    <s v="Yes"/>
    <n v="56.91"/>
    <n v="0"/>
    <n v="65.72"/>
    <n v="1"/>
    <s v="Female"/>
    <n v="1"/>
    <n v="0"/>
    <n v="56.49"/>
    <n v="61.79"/>
    <n v="75.3"/>
    <n v="72.5"/>
    <x v="1"/>
    <n v="2.0074674701649928"/>
    <n v="0.8815788876645434"/>
    <n v="0.8815788876645434"/>
    <n v="-5.4738818992039209E-2"/>
    <x v="1"/>
  </r>
  <r>
    <n v="96.14"/>
    <n v="0"/>
    <n v="0"/>
    <n v="0"/>
    <n v="18"/>
    <s v="AID0237"/>
    <s v="Teenager"/>
    <s v="Black"/>
    <s v="Advanced"/>
    <n v="49.78"/>
    <s v="Average"/>
    <n v="58.79"/>
    <n v="54.19"/>
    <s v="Yes"/>
    <n v="54.19"/>
    <n v="0"/>
    <n v="53.03"/>
    <n v="0"/>
    <s v="Female"/>
    <n v="1"/>
    <n v="0"/>
    <n v="32.840000000000003"/>
    <n v="59.51"/>
    <n v="39.93"/>
    <n v="61.05"/>
    <x v="1"/>
    <n v="2.0074674701649928"/>
    <n v="0.8815788876645434"/>
    <n v="0.8815788876645434"/>
    <n v="-5.4738818992039209E-2"/>
    <x v="1"/>
  </r>
  <r>
    <n v="75.17"/>
    <n v="0"/>
    <n v="0"/>
    <n v="0"/>
    <n v="22"/>
    <s v="AID0238"/>
    <s v="Young Adult"/>
    <s v="Black"/>
    <s v="Advanced"/>
    <n v="38.880000000000003"/>
    <s v="Average"/>
    <n v="73.459999999999994"/>
    <n v="46.08"/>
    <s v="Yes"/>
    <n v="59.81"/>
    <n v="0"/>
    <n v="62.58"/>
    <n v="0"/>
    <s v="Female"/>
    <n v="1"/>
    <n v="0"/>
    <n v="51.27"/>
    <n v="68.010000000000005"/>
    <n v="68.36"/>
    <n v="77.67"/>
    <x v="1"/>
    <n v="2.0074674701649928"/>
    <n v="0.8815788876645434"/>
    <n v="0.8815788876645434"/>
    <n v="-5.4738818992039209E-2"/>
    <x v="1"/>
  </r>
  <r>
    <n v="57.89"/>
    <n v="0"/>
    <n v="0"/>
    <n v="1"/>
    <n v="42"/>
    <s v="AID0239"/>
    <s v="Middle Age"/>
    <s v="White"/>
    <s v="Basic"/>
    <n v="48.45"/>
    <s v="Average"/>
    <n v="57.51"/>
    <n v="71.62"/>
    <s v="Yes"/>
    <n v="56.12"/>
    <n v="0"/>
    <n v="60.14"/>
    <n v="1"/>
    <s v="Male"/>
    <n v="0"/>
    <n v="1"/>
    <n v="61.03"/>
    <n v="50.61"/>
    <n v="80.8"/>
    <n v="75.22"/>
    <x v="1"/>
    <n v="0.284736786602939"/>
    <n v="0.57070712568050852"/>
    <n v="0.57070712568050852"/>
    <n v="-0.24358670494463713"/>
    <x v="0"/>
  </r>
  <r>
    <n v="48.95"/>
    <n v="0"/>
    <n v="1"/>
    <n v="0"/>
    <n v="35"/>
    <s v="AID0240"/>
    <s v="Middle Age"/>
    <s v="Other"/>
    <s v="Advanced"/>
    <n v="53.09"/>
    <s v="Slow"/>
    <n v="47.72"/>
    <n v="70.34"/>
    <s v="Yes"/>
    <n v="82.09"/>
    <n v="1"/>
    <n v="56"/>
    <n v="0"/>
    <s v="Female"/>
    <n v="1"/>
    <n v="0"/>
    <n v="49.05"/>
    <n v="64.66"/>
    <n v="55.93"/>
    <n v="52.57"/>
    <x v="1"/>
    <n v="2.0074674701649928"/>
    <n v="0.8815788876645434"/>
    <n v="0.8815788876645434"/>
    <n v="-5.4738818992039209E-2"/>
    <x v="1"/>
  </r>
  <r>
    <n v="89.77"/>
    <n v="0"/>
    <n v="0"/>
    <n v="0"/>
    <n v="27"/>
    <s v="AID0241"/>
    <s v="Young Adult"/>
    <s v="White"/>
    <s v="None"/>
    <n v="51.26"/>
    <s v="Average"/>
    <n v="22.31"/>
    <n v="8.67"/>
    <s v="No"/>
    <n v="21.47"/>
    <n v="0"/>
    <n v="49.96"/>
    <n v="1"/>
    <s v="Female"/>
    <n v="0"/>
    <n v="0"/>
    <n v="9.6199999999999992"/>
    <n v="36.44"/>
    <n v="4.46"/>
    <n v="52.3"/>
    <x v="0"/>
    <n v="0"/>
    <n v="0.5"/>
    <n v="0.5"/>
    <n v="-0.3010299956639812"/>
    <x v="0"/>
  </r>
  <r>
    <n v="90.19"/>
    <n v="1"/>
    <n v="0"/>
    <n v="1"/>
    <n v="28"/>
    <s v="AID0242"/>
    <s v="Young Adult"/>
    <s v="Other"/>
    <s v="Advanced"/>
    <n v="56.09"/>
    <s v="Fast"/>
    <n v="64.8"/>
    <n v="63.97"/>
    <s v="Yes"/>
    <n v="44.67"/>
    <n v="1"/>
    <n v="83.75"/>
    <n v="0"/>
    <s v="Male"/>
    <n v="1"/>
    <n v="0"/>
    <n v="50.86"/>
    <n v="45.41"/>
    <n v="77.27"/>
    <n v="70.209999999999994"/>
    <x v="1"/>
    <n v="2.0074674701649928"/>
    <n v="0.8815788876645434"/>
    <n v="0.8815788876645434"/>
    <n v="-5.4738818992039209E-2"/>
    <x v="1"/>
  </r>
  <r>
    <n v="88.87"/>
    <n v="0"/>
    <n v="0"/>
    <n v="0"/>
    <n v="22"/>
    <s v="AID0243"/>
    <s v="Young Adult"/>
    <s v="Black"/>
    <s v="Basic"/>
    <n v="50.7"/>
    <s v="Average"/>
    <n v="44.76"/>
    <n v="31.62"/>
    <s v="Yes"/>
    <n v="30.46"/>
    <n v="0"/>
    <n v="49.01"/>
    <n v="0"/>
    <s v="Female"/>
    <n v="0"/>
    <n v="1"/>
    <n v="54.36"/>
    <n v="75.319999999999993"/>
    <n v="36.17"/>
    <n v="55.7"/>
    <x v="1"/>
    <n v="0.284736786602939"/>
    <n v="0.57070712568050852"/>
    <n v="0.57070712568050852"/>
    <n v="-0.24358670494463713"/>
    <x v="0"/>
  </r>
  <r>
    <n v="78.7"/>
    <n v="0"/>
    <n v="1"/>
    <n v="1"/>
    <n v="18"/>
    <s v="AID0244"/>
    <s v="Teenager"/>
    <s v="Other"/>
    <s v="Advanced"/>
    <n v="35.25"/>
    <s v="Slow"/>
    <n v="22.11"/>
    <n v="39.9"/>
    <s v="No"/>
    <n v="47.02"/>
    <n v="1"/>
    <n v="67.8"/>
    <n v="0"/>
    <s v="Male"/>
    <n v="1"/>
    <n v="0"/>
    <n v="37.96"/>
    <n v="66"/>
    <n v="42.55"/>
    <n v="60.35"/>
    <x v="0"/>
    <n v="2.0074674701649928"/>
    <n v="0.8815788876645434"/>
    <n v="0.1184211123354566"/>
    <n v="-0.926570863884976"/>
    <x v="1"/>
  </r>
  <r>
    <n v="61.96"/>
    <n v="0"/>
    <n v="0"/>
    <n v="1"/>
    <n v="26"/>
    <s v="AID0245"/>
    <s v="Young Adult"/>
    <s v="Black"/>
    <s v="Basic"/>
    <n v="47.24"/>
    <s v="Average"/>
    <n v="64.010000000000005"/>
    <n v="35.44"/>
    <s v="Yes"/>
    <n v="50.78"/>
    <n v="0"/>
    <n v="49.23"/>
    <n v="0"/>
    <s v="Male"/>
    <n v="0"/>
    <n v="1"/>
    <n v="54.26"/>
    <n v="45.82"/>
    <n v="47.84"/>
    <n v="44.68"/>
    <x v="1"/>
    <n v="0.284736786602939"/>
    <n v="0.57070712568050852"/>
    <n v="0.57070712568050852"/>
    <n v="-0.24358670494463713"/>
    <x v="0"/>
  </r>
  <r>
    <n v="58.24"/>
    <n v="0"/>
    <n v="0"/>
    <n v="0"/>
    <n v="24"/>
    <s v="AID0246"/>
    <s v="Young Adult"/>
    <s v="Other"/>
    <s v="Basic"/>
    <n v="57.33"/>
    <s v="Average"/>
    <n v="33.9"/>
    <n v="39.799999999999997"/>
    <s v="Yes"/>
    <n v="45.1"/>
    <n v="1"/>
    <n v="54.67"/>
    <n v="0"/>
    <s v="Female"/>
    <n v="0"/>
    <n v="1"/>
    <n v="63.46"/>
    <n v="44.78"/>
    <n v="41.53"/>
    <n v="54.44"/>
    <x v="1"/>
    <n v="0.284736786602939"/>
    <n v="0.57070712568050852"/>
    <n v="0.57070712568050852"/>
    <n v="-0.24358670494463713"/>
    <x v="0"/>
  </r>
  <r>
    <n v="40.51"/>
    <n v="1"/>
    <n v="0"/>
    <n v="1"/>
    <n v="26"/>
    <s v="AID0247"/>
    <s v="Young Adult"/>
    <s v="Other"/>
    <s v="Basic"/>
    <n v="36.11"/>
    <s v="Fast"/>
    <n v="47.56"/>
    <n v="29.54"/>
    <s v="No"/>
    <n v="41.06"/>
    <n v="1"/>
    <n v="52.93"/>
    <n v="0"/>
    <s v="Male"/>
    <n v="0"/>
    <n v="1"/>
    <n v="51.46"/>
    <n v="56.14"/>
    <n v="28.49"/>
    <n v="37.24"/>
    <x v="0"/>
    <n v="0.284736786602939"/>
    <n v="0.57070712568050852"/>
    <n v="0.42929287431949148"/>
    <n v="-0.36724632016115744"/>
    <x v="0"/>
  </r>
  <r>
    <n v="90.02"/>
    <n v="1"/>
    <n v="0"/>
    <n v="1"/>
    <n v="16"/>
    <s v="AID0248"/>
    <s v="Teenager"/>
    <s v="Other"/>
    <s v="Advanced"/>
    <n v="48.85"/>
    <s v="Fast"/>
    <n v="59.51"/>
    <n v="25.52"/>
    <s v="No"/>
    <n v="61.23"/>
    <n v="1"/>
    <n v="48.87"/>
    <n v="0"/>
    <s v="Male"/>
    <n v="1"/>
    <n v="0"/>
    <n v="38.03"/>
    <n v="64.03"/>
    <n v="41.01"/>
    <n v="58.31"/>
    <x v="0"/>
    <n v="2.0074674701649928"/>
    <n v="0.8815788876645434"/>
    <n v="0.1184211123354566"/>
    <n v="-0.926570863884976"/>
    <x v="1"/>
  </r>
  <r>
    <n v="45.25"/>
    <n v="0"/>
    <n v="0"/>
    <n v="1"/>
    <n v="33"/>
    <s v="AID0249"/>
    <s v="Middle Age"/>
    <s v="White"/>
    <s v="None"/>
    <n v="58.23"/>
    <s v="Average"/>
    <n v="49.83"/>
    <n v="62.76"/>
    <s v="No"/>
    <n v="35.1"/>
    <n v="0"/>
    <n v="34.81"/>
    <n v="1"/>
    <s v="Male"/>
    <n v="0"/>
    <n v="0"/>
    <n v="40.74"/>
    <n v="64.12"/>
    <n v="34.97"/>
    <n v="58.76"/>
    <x v="0"/>
    <n v="0"/>
    <n v="0.5"/>
    <n v="0.5"/>
    <n v="-0.3010299956639812"/>
    <x v="0"/>
  </r>
  <r>
    <n v="77.849999999999994"/>
    <n v="1"/>
    <n v="0"/>
    <n v="1"/>
    <n v="48"/>
    <s v="AID0250"/>
    <s v="Middle Age"/>
    <s v="White"/>
    <s v="None"/>
    <n v="24.18"/>
    <s v="Fast"/>
    <n v="27.06"/>
    <n v="33.21"/>
    <s v="No"/>
    <n v="37.11"/>
    <n v="0"/>
    <n v="32.61"/>
    <n v="1"/>
    <s v="Male"/>
    <n v="0"/>
    <n v="0"/>
    <n v="49.3"/>
    <n v="44.03"/>
    <n v="36.72"/>
    <n v="39.119999999999997"/>
    <x v="0"/>
    <n v="0"/>
    <n v="0.5"/>
    <n v="0.5"/>
    <n v="-0.3010299956639812"/>
    <x v="0"/>
  </r>
  <r>
    <n v="70.239999999999995"/>
    <n v="0"/>
    <n v="0"/>
    <n v="0"/>
    <n v="27"/>
    <s v="AID0251"/>
    <s v="Young Adult"/>
    <s v="Black"/>
    <s v="None"/>
    <n v="16.53"/>
    <s v="Average"/>
    <n v="34.58"/>
    <n v="46.67"/>
    <s v="No"/>
    <n v="29.22"/>
    <n v="0"/>
    <n v="39.24"/>
    <n v="0"/>
    <s v="Female"/>
    <n v="0"/>
    <n v="0"/>
    <n v="40.799999999999997"/>
    <n v="58.76"/>
    <n v="31.3"/>
    <n v="25.68"/>
    <x v="0"/>
    <n v="0"/>
    <n v="0.5"/>
    <n v="0.5"/>
    <n v="-0.3010299956639812"/>
    <x v="0"/>
  </r>
  <r>
    <n v="71.599999999999994"/>
    <n v="0"/>
    <n v="0"/>
    <n v="1"/>
    <n v="22"/>
    <s v="AID0252"/>
    <s v="Young Adult"/>
    <s v="Black"/>
    <s v="None"/>
    <n v="47.19"/>
    <s v="Average"/>
    <n v="54.74"/>
    <n v="24.02"/>
    <s v="No"/>
    <n v="31.56"/>
    <n v="0"/>
    <n v="24.25"/>
    <n v="0"/>
    <s v="Male"/>
    <n v="0"/>
    <n v="0"/>
    <n v="31.29"/>
    <n v="18.079999999999998"/>
    <n v="24.14"/>
    <n v="22.69"/>
    <x v="0"/>
    <n v="0"/>
    <n v="0.5"/>
    <n v="0.5"/>
    <n v="-0.3010299956639812"/>
    <x v="0"/>
  </r>
  <r>
    <n v="95.6"/>
    <n v="0"/>
    <n v="0"/>
    <n v="0"/>
    <n v="26"/>
    <s v="AID0253"/>
    <s v="Young Adult"/>
    <s v="White"/>
    <s v="Advanced"/>
    <n v="73.760000000000005"/>
    <s v="Average"/>
    <n v="63.82"/>
    <n v="65.400000000000006"/>
    <s v="Yes"/>
    <n v="45.25"/>
    <n v="0"/>
    <n v="54.06"/>
    <n v="1"/>
    <s v="Female"/>
    <n v="1"/>
    <n v="0"/>
    <n v="65.73"/>
    <n v="37.700000000000003"/>
    <n v="77.11"/>
    <n v="65.739999999999995"/>
    <x v="1"/>
    <n v="2.0074674701649928"/>
    <n v="0.8815788876645434"/>
    <n v="0.8815788876645434"/>
    <n v="-5.4738818992039209E-2"/>
    <x v="1"/>
  </r>
  <r>
    <n v="41.9"/>
    <n v="0"/>
    <n v="1"/>
    <n v="1"/>
    <n v="37"/>
    <s v="AID0254"/>
    <s v="Middle Age"/>
    <s v="Black"/>
    <s v="None"/>
    <n v="28"/>
    <s v="Slow"/>
    <n v="64.31"/>
    <n v="49.16"/>
    <s v="No"/>
    <n v="41.41"/>
    <n v="0"/>
    <n v="41.44"/>
    <n v="0"/>
    <s v="Male"/>
    <n v="0"/>
    <n v="0"/>
    <n v="35.1"/>
    <n v="31.16"/>
    <n v="49.6"/>
    <n v="56.33"/>
    <x v="0"/>
    <n v="0"/>
    <n v="0.5"/>
    <n v="0.5"/>
    <n v="-0.3010299956639812"/>
    <x v="0"/>
  </r>
  <r>
    <n v="86.4"/>
    <n v="1"/>
    <n v="0"/>
    <n v="1"/>
    <n v="27"/>
    <s v="AID0255"/>
    <s v="Young Adult"/>
    <s v="White"/>
    <s v="Advanced"/>
    <n v="71.930000000000007"/>
    <s v="Fast"/>
    <n v="49.29"/>
    <n v="58.36"/>
    <s v="Yes"/>
    <n v="50.99"/>
    <n v="0"/>
    <n v="48.48"/>
    <n v="1"/>
    <s v="Male"/>
    <n v="1"/>
    <n v="0"/>
    <n v="82.15"/>
    <n v="78.95"/>
    <n v="57.61"/>
    <n v="52.11"/>
    <x v="1"/>
    <n v="2.0074674701649928"/>
    <n v="0.8815788876645434"/>
    <n v="0.8815788876645434"/>
    <n v="-5.4738818992039209E-2"/>
    <x v="1"/>
  </r>
  <r>
    <n v="43.12"/>
    <n v="0"/>
    <n v="1"/>
    <n v="1"/>
    <n v="19"/>
    <s v="AID0256"/>
    <s v="Teenager"/>
    <s v="Other"/>
    <s v="Basic"/>
    <n v="20.46"/>
    <s v="Slow"/>
    <n v="45.6"/>
    <n v="42"/>
    <s v="No"/>
    <n v="22.14"/>
    <n v="1"/>
    <n v="49.56"/>
    <n v="0"/>
    <s v="Male"/>
    <n v="0"/>
    <n v="1"/>
    <n v="13.63"/>
    <n v="46.59"/>
    <n v="33.96"/>
    <n v="61.69"/>
    <x v="0"/>
    <n v="0.284736786602939"/>
    <n v="0.57070712568050852"/>
    <n v="0.42929287431949148"/>
    <n v="-0.36724632016115744"/>
    <x v="0"/>
  </r>
  <r>
    <n v="42.29"/>
    <n v="0"/>
    <n v="0"/>
    <n v="1"/>
    <n v="48"/>
    <s v="AID0257"/>
    <s v="Middle Age"/>
    <s v="Black"/>
    <s v="None"/>
    <n v="28.04"/>
    <s v="Average"/>
    <n v="34.659999999999997"/>
    <n v="53.3"/>
    <s v="No"/>
    <n v="29.91"/>
    <n v="0"/>
    <n v="35.92"/>
    <n v="0"/>
    <s v="Male"/>
    <n v="0"/>
    <n v="0"/>
    <n v="53.54"/>
    <n v="25.3"/>
    <n v="51.52"/>
    <n v="56.61"/>
    <x v="0"/>
    <n v="0"/>
    <n v="0.5"/>
    <n v="0.5"/>
    <n v="-0.3010299956639812"/>
    <x v="0"/>
  </r>
  <r>
    <n v="65.790000000000006"/>
    <n v="1"/>
    <n v="0"/>
    <n v="0"/>
    <n v="50"/>
    <s v="AID0258"/>
    <s v="Middle Age"/>
    <s v="Black"/>
    <s v="Advanced"/>
    <n v="49.93"/>
    <s v="Fast"/>
    <n v="54.18"/>
    <n v="68.53"/>
    <s v="Yes"/>
    <n v="81.75"/>
    <n v="0"/>
    <n v="55.68"/>
    <n v="0"/>
    <s v="Female"/>
    <n v="1"/>
    <n v="0"/>
    <n v="75.06"/>
    <n v="59.3"/>
    <n v="54.77"/>
    <n v="78.930000000000007"/>
    <x v="1"/>
    <n v="2.0074674701649928"/>
    <n v="0.8815788876645434"/>
    <n v="0.8815788876645434"/>
    <n v="-5.4738818992039209E-2"/>
    <x v="1"/>
  </r>
  <r>
    <n v="43.78"/>
    <n v="0"/>
    <n v="0"/>
    <n v="0"/>
    <n v="46"/>
    <s v="AID0259"/>
    <s v="Middle Age"/>
    <s v="White"/>
    <s v="Basic"/>
    <n v="62.53"/>
    <s v="Average"/>
    <n v="36.35"/>
    <n v="44.61"/>
    <s v="Yes"/>
    <n v="44.89"/>
    <n v="0"/>
    <n v="67.69"/>
    <n v="1"/>
    <s v="Female"/>
    <n v="0"/>
    <n v="1"/>
    <n v="42.74"/>
    <n v="53.66"/>
    <n v="62.92"/>
    <n v="56.35"/>
    <x v="1"/>
    <n v="0.284736786602939"/>
    <n v="0.57070712568050852"/>
    <n v="0.57070712568050852"/>
    <n v="-0.24358670494463713"/>
    <x v="0"/>
  </r>
  <r>
    <n v="87.35"/>
    <n v="1"/>
    <n v="0"/>
    <n v="1"/>
    <n v="49"/>
    <s v="AID0260"/>
    <s v="Middle Age"/>
    <s v="Black"/>
    <s v="Basic"/>
    <n v="49.05"/>
    <s v="Fast"/>
    <n v="26.06"/>
    <n v="60.47"/>
    <s v="Yes"/>
    <n v="69.48"/>
    <n v="0"/>
    <n v="61.31"/>
    <n v="0"/>
    <s v="Male"/>
    <n v="0"/>
    <n v="1"/>
    <n v="57.67"/>
    <n v="62.77"/>
    <n v="65.34"/>
    <n v="42.34"/>
    <x v="1"/>
    <n v="0.284736786602939"/>
    <n v="0.57070712568050852"/>
    <n v="0.57070712568050852"/>
    <n v="-0.24358670494463713"/>
    <x v="0"/>
  </r>
  <r>
    <n v="71.77"/>
    <n v="0"/>
    <n v="0"/>
    <n v="1"/>
    <n v="26"/>
    <s v="AID0261"/>
    <s v="Young Adult"/>
    <s v="Black"/>
    <s v="Basic"/>
    <n v="64.61"/>
    <s v="Average"/>
    <n v="68.92"/>
    <n v="48.71"/>
    <s v="Yes"/>
    <n v="42.52"/>
    <n v="0"/>
    <n v="50.52"/>
    <n v="0"/>
    <s v="Male"/>
    <n v="0"/>
    <n v="1"/>
    <n v="52.29"/>
    <n v="39.26"/>
    <n v="53.22"/>
    <n v="61.95"/>
    <x v="1"/>
    <n v="0.284736786602939"/>
    <n v="0.57070712568050852"/>
    <n v="0.57070712568050852"/>
    <n v="-0.24358670494463713"/>
    <x v="0"/>
  </r>
  <r>
    <n v="41.74"/>
    <n v="0"/>
    <n v="0"/>
    <n v="0"/>
    <n v="27"/>
    <s v="AID0262"/>
    <s v="Young Adult"/>
    <s v="Other"/>
    <s v="Advanced"/>
    <n v="62.49"/>
    <s v="Average"/>
    <n v="48.89"/>
    <n v="52.06"/>
    <s v="No"/>
    <n v="63.64"/>
    <n v="1"/>
    <n v="53.63"/>
    <n v="0"/>
    <s v="Female"/>
    <n v="1"/>
    <n v="0"/>
    <n v="56.25"/>
    <n v="63.4"/>
    <n v="54.31"/>
    <n v="58.35"/>
    <x v="0"/>
    <n v="2.0074674701649928"/>
    <n v="0.8815788876645434"/>
    <n v="0.1184211123354566"/>
    <n v="-0.926570863884976"/>
    <x v="1"/>
  </r>
  <r>
    <n v="42.43"/>
    <n v="1"/>
    <n v="0"/>
    <n v="1"/>
    <n v="34"/>
    <s v="AID0263"/>
    <s v="Middle Age"/>
    <s v="Black"/>
    <s v="None"/>
    <n v="52.36"/>
    <s v="Fast"/>
    <n v="26.56"/>
    <n v="41.16"/>
    <s v="No"/>
    <n v="24.74"/>
    <n v="0"/>
    <n v="35.17"/>
    <n v="0"/>
    <s v="Male"/>
    <n v="0"/>
    <n v="0"/>
    <n v="43.53"/>
    <n v="56.68"/>
    <n v="55.28"/>
    <n v="56.67"/>
    <x v="0"/>
    <n v="0"/>
    <n v="0.5"/>
    <n v="0.5"/>
    <n v="-0.3010299956639812"/>
    <x v="0"/>
  </r>
  <r>
    <n v="76.760000000000005"/>
    <n v="0"/>
    <n v="1"/>
    <n v="1"/>
    <n v="46"/>
    <s v="AID0264"/>
    <s v="Middle Age"/>
    <s v="Other"/>
    <s v="Advanced"/>
    <n v="73.55"/>
    <s v="Slow"/>
    <n v="66.34"/>
    <n v="69.84"/>
    <s v="Yes"/>
    <n v="77.25"/>
    <n v="1"/>
    <n v="90.28"/>
    <n v="0"/>
    <s v="Male"/>
    <n v="1"/>
    <n v="0"/>
    <n v="55.86"/>
    <n v="46.03"/>
    <n v="51.07"/>
    <n v="74.84"/>
    <x v="1"/>
    <n v="2.0074674701649928"/>
    <n v="0.8815788876645434"/>
    <n v="0.8815788876645434"/>
    <n v="-5.4738818992039209E-2"/>
    <x v="1"/>
  </r>
  <r>
    <n v="88.37"/>
    <n v="1"/>
    <n v="0"/>
    <n v="1"/>
    <n v="18"/>
    <s v="AID0265"/>
    <s v="Teenager"/>
    <s v="White"/>
    <s v="Advanced"/>
    <n v="48.83"/>
    <s v="Fast"/>
    <n v="54.35"/>
    <n v="51.65"/>
    <s v="Yes"/>
    <n v="65.25"/>
    <n v="0"/>
    <n v="39.56"/>
    <n v="1"/>
    <s v="Male"/>
    <n v="1"/>
    <n v="0"/>
    <n v="73.930000000000007"/>
    <n v="40.78"/>
    <n v="40.74"/>
    <n v="54.16"/>
    <x v="1"/>
    <n v="2.0074674701649928"/>
    <n v="0.8815788876645434"/>
    <n v="0.8815788876645434"/>
    <n v="-5.4738818992039209E-2"/>
    <x v="1"/>
  </r>
  <r>
    <n v="66.27"/>
    <n v="0"/>
    <n v="0"/>
    <n v="0"/>
    <n v="18"/>
    <s v="AID0266"/>
    <s v="Teenager"/>
    <s v="Black"/>
    <s v="Basic"/>
    <n v="35.520000000000003"/>
    <s v="Average"/>
    <n v="32.07"/>
    <n v="52.53"/>
    <s v="No"/>
    <n v="32.69"/>
    <n v="0"/>
    <n v="40.299999999999997"/>
    <n v="0"/>
    <s v="Female"/>
    <n v="0"/>
    <n v="1"/>
    <n v="40.71"/>
    <n v="48.44"/>
    <n v="46.98"/>
    <n v="21.79"/>
    <x v="0"/>
    <n v="0.284736786602939"/>
    <n v="0.57070712568050852"/>
    <n v="0.42929287431949148"/>
    <n v="-0.36724632016115744"/>
    <x v="0"/>
  </r>
  <r>
    <n v="73.27"/>
    <n v="1"/>
    <n v="0"/>
    <n v="0"/>
    <n v="27"/>
    <s v="AID0267"/>
    <s v="Young Adult"/>
    <s v="Other"/>
    <s v="None"/>
    <n v="33.94"/>
    <s v="Fast"/>
    <n v="42.32"/>
    <n v="23.84"/>
    <s v="No"/>
    <n v="43.49"/>
    <n v="1"/>
    <n v="37.450000000000003"/>
    <n v="0"/>
    <s v="Female"/>
    <n v="0"/>
    <n v="0"/>
    <n v="20"/>
    <n v="23.34"/>
    <n v="25.66"/>
    <n v="30.7"/>
    <x v="0"/>
    <n v="0"/>
    <n v="0.5"/>
    <n v="0.5"/>
    <n v="-0.3010299956639812"/>
    <x v="0"/>
  </r>
  <r>
    <n v="87.99"/>
    <n v="0"/>
    <n v="1"/>
    <n v="0"/>
    <n v="39"/>
    <s v="AID0268"/>
    <s v="Middle Age"/>
    <s v="White"/>
    <s v="Basic"/>
    <n v="68.400000000000006"/>
    <s v="Slow"/>
    <n v="63.93"/>
    <n v="46.97"/>
    <s v="No"/>
    <n v="69.88"/>
    <n v="0"/>
    <n v="40.81"/>
    <n v="1"/>
    <s v="Female"/>
    <n v="0"/>
    <n v="1"/>
    <n v="41.61"/>
    <n v="50.37"/>
    <n v="40.83"/>
    <n v="47.89"/>
    <x v="0"/>
    <n v="0.284736786602939"/>
    <n v="0.57070712568050852"/>
    <n v="0.42929287431949148"/>
    <n v="-0.36724632016115744"/>
    <x v="0"/>
  </r>
  <r>
    <n v="76.63"/>
    <n v="0"/>
    <n v="0"/>
    <n v="1"/>
    <n v="37"/>
    <s v="AID0269"/>
    <s v="Middle Age"/>
    <s v="Black"/>
    <s v="None"/>
    <n v="38.770000000000003"/>
    <s v="Average"/>
    <n v="32.880000000000003"/>
    <n v="48.5"/>
    <s v="No"/>
    <n v="43.31"/>
    <n v="0"/>
    <n v="45.69"/>
    <n v="0"/>
    <s v="Male"/>
    <n v="0"/>
    <n v="0"/>
    <n v="53.74"/>
    <n v="19.41"/>
    <n v="43.81"/>
    <n v="30.63"/>
    <x v="0"/>
    <n v="0"/>
    <n v="0.5"/>
    <n v="0.5"/>
    <n v="-0.3010299956639812"/>
    <x v="0"/>
  </r>
  <r>
    <n v="53.49"/>
    <n v="1"/>
    <n v="0"/>
    <n v="1"/>
    <n v="18"/>
    <s v="AID0270"/>
    <s v="Teenager"/>
    <s v="White"/>
    <s v="None"/>
    <n v="0"/>
    <s v="Fast"/>
    <n v="25.59"/>
    <n v="19.25"/>
    <s v="No"/>
    <n v="16.010000000000002"/>
    <n v="0"/>
    <n v="20.66"/>
    <n v="1"/>
    <s v="Male"/>
    <n v="0"/>
    <n v="0"/>
    <n v="38"/>
    <n v="13.87"/>
    <n v="39.07"/>
    <n v="32.729999999999997"/>
    <x v="0"/>
    <n v="0"/>
    <n v="0.5"/>
    <n v="0.5"/>
    <n v="-0.3010299956639812"/>
    <x v="0"/>
  </r>
  <r>
    <n v="76.78"/>
    <n v="0"/>
    <n v="0"/>
    <n v="0"/>
    <n v="27"/>
    <s v="AID0271"/>
    <s v="Young Adult"/>
    <s v="Black"/>
    <s v="None"/>
    <n v="31.3"/>
    <s v="Average"/>
    <n v="28.79"/>
    <n v="31.93"/>
    <s v="No"/>
    <n v="39.01"/>
    <n v="0"/>
    <n v="49.12"/>
    <n v="0"/>
    <s v="Female"/>
    <n v="0"/>
    <n v="0"/>
    <n v="40.450000000000003"/>
    <n v="57.03"/>
    <n v="34.85"/>
    <n v="21.66"/>
    <x v="0"/>
    <n v="0"/>
    <n v="0.5"/>
    <n v="0.5"/>
    <n v="-0.3010299956639812"/>
    <x v="0"/>
  </r>
  <r>
    <n v="77.7"/>
    <n v="1"/>
    <n v="0"/>
    <n v="0"/>
    <n v="25"/>
    <s v="AID0272"/>
    <s v="Young Adult"/>
    <s v="White"/>
    <s v="Basic"/>
    <n v="54.8"/>
    <s v="Fast"/>
    <n v="56.31"/>
    <n v="31.82"/>
    <s v="No"/>
    <n v="31.4"/>
    <n v="0"/>
    <n v="61.93"/>
    <n v="1"/>
    <s v="Female"/>
    <n v="0"/>
    <n v="1"/>
    <n v="37.42"/>
    <n v="42.69"/>
    <n v="36.49"/>
    <n v="53.73"/>
    <x v="0"/>
    <n v="0.284736786602939"/>
    <n v="0.57070712568050852"/>
    <n v="0.42929287431949148"/>
    <n v="-0.36724632016115744"/>
    <x v="0"/>
  </r>
  <r>
    <n v="84.05"/>
    <n v="1"/>
    <n v="0"/>
    <n v="0"/>
    <n v="33"/>
    <s v="AID0273"/>
    <s v="Middle Age"/>
    <s v="White"/>
    <s v="Advanced"/>
    <n v="45.62"/>
    <s v="Fast"/>
    <n v="53.22"/>
    <n v="77.739999999999995"/>
    <s v="Yes"/>
    <n v="76.11"/>
    <n v="0"/>
    <n v="68.27"/>
    <n v="1"/>
    <s v="Female"/>
    <n v="1"/>
    <n v="0"/>
    <n v="71.239999999999995"/>
    <n v="61.98"/>
    <n v="72.13"/>
    <n v="66.87"/>
    <x v="1"/>
    <n v="2.0074674701649928"/>
    <n v="0.8815788876645434"/>
    <n v="0.8815788876645434"/>
    <n v="-5.4738818992039209E-2"/>
    <x v="1"/>
  </r>
  <r>
    <n v="77.25"/>
    <n v="1"/>
    <n v="0"/>
    <n v="0"/>
    <n v="48"/>
    <s v="AID0274"/>
    <s v="Middle Age"/>
    <s v="Other"/>
    <s v="Advanced"/>
    <n v="61.81"/>
    <s v="Fast"/>
    <n v="66.150000000000006"/>
    <n v="55.38"/>
    <s v="Yes"/>
    <n v="62.29"/>
    <n v="1"/>
    <n v="70.16"/>
    <n v="0"/>
    <s v="Female"/>
    <n v="1"/>
    <n v="0"/>
    <n v="71.260000000000005"/>
    <n v="58.19"/>
    <n v="66.09"/>
    <n v="53.87"/>
    <x v="1"/>
    <n v="2.0074674701649928"/>
    <n v="0.8815788876645434"/>
    <n v="0.8815788876645434"/>
    <n v="-5.4738818992039209E-2"/>
    <x v="1"/>
  </r>
  <r>
    <n v="98.15"/>
    <n v="1"/>
    <n v="0"/>
    <n v="1"/>
    <n v="49"/>
    <s v="AID0275"/>
    <s v="Middle Age"/>
    <s v="White"/>
    <s v="Advanced"/>
    <n v="70.31"/>
    <s v="Fast"/>
    <n v="51.37"/>
    <n v="47.68"/>
    <s v="Yes"/>
    <n v="43.13"/>
    <n v="0"/>
    <n v="74.8"/>
    <n v="1"/>
    <s v="Male"/>
    <n v="1"/>
    <n v="0"/>
    <n v="87.84"/>
    <n v="51.2"/>
    <n v="55.44"/>
    <n v="73.72"/>
    <x v="1"/>
    <n v="2.0074674701649928"/>
    <n v="0.8815788876645434"/>
    <n v="0.8815788876645434"/>
    <n v="-5.4738818992039209E-2"/>
    <x v="1"/>
  </r>
  <r>
    <n v="51.84"/>
    <n v="0"/>
    <n v="0"/>
    <n v="0"/>
    <n v="28"/>
    <s v="AID0276"/>
    <s v="Young Adult"/>
    <s v="Black"/>
    <s v="Basic"/>
    <n v="47.03"/>
    <s v="Average"/>
    <n v="47.31"/>
    <n v="49.71"/>
    <s v="Yes"/>
    <n v="50.28"/>
    <n v="0"/>
    <n v="60.65"/>
    <n v="0"/>
    <s v="Female"/>
    <n v="0"/>
    <n v="1"/>
    <n v="64.53"/>
    <n v="59.16"/>
    <n v="58.37"/>
    <n v="59.33"/>
    <x v="1"/>
    <n v="0.284736786602939"/>
    <n v="0.57070712568050852"/>
    <n v="0.57070712568050852"/>
    <n v="-0.24358670494463713"/>
    <x v="0"/>
  </r>
  <r>
    <n v="97.07"/>
    <n v="0"/>
    <n v="1"/>
    <n v="1"/>
    <n v="23"/>
    <s v="AID0277"/>
    <s v="Young Adult"/>
    <s v="Black"/>
    <s v="Basic"/>
    <n v="55.39"/>
    <s v="Slow"/>
    <n v="54.06"/>
    <n v="52.37"/>
    <s v="Yes"/>
    <n v="52.33"/>
    <n v="0"/>
    <n v="50.39"/>
    <n v="0"/>
    <s v="Male"/>
    <n v="0"/>
    <n v="1"/>
    <n v="35.64"/>
    <n v="63.16"/>
    <n v="47.98"/>
    <n v="63.52"/>
    <x v="1"/>
    <n v="0.284736786602939"/>
    <n v="0.57070712568050852"/>
    <n v="0.57070712568050852"/>
    <n v="-0.24358670494463713"/>
    <x v="0"/>
  </r>
  <r>
    <n v="72.3"/>
    <n v="0"/>
    <n v="1"/>
    <n v="0"/>
    <n v="29"/>
    <s v="AID0278"/>
    <s v="Young Adult"/>
    <s v="Other"/>
    <s v="Basic"/>
    <n v="72.77"/>
    <s v="Slow"/>
    <n v="45.94"/>
    <n v="76.22"/>
    <s v="Yes"/>
    <n v="66.48"/>
    <n v="1"/>
    <n v="48.19"/>
    <n v="0"/>
    <s v="Female"/>
    <n v="0"/>
    <n v="1"/>
    <n v="48.94"/>
    <n v="40.04"/>
    <n v="52.16"/>
    <n v="82.43"/>
    <x v="1"/>
    <n v="0.284736786602939"/>
    <n v="0.57070712568050852"/>
    <n v="0.57070712568050852"/>
    <n v="-0.24358670494463713"/>
    <x v="0"/>
  </r>
  <r>
    <n v="80.319999999999993"/>
    <n v="0"/>
    <n v="0"/>
    <n v="1"/>
    <n v="19"/>
    <s v="AID0279"/>
    <s v="Teenager"/>
    <s v="Black"/>
    <s v="Advanced"/>
    <n v="62.2"/>
    <s v="Average"/>
    <n v="54.68"/>
    <n v="60.58"/>
    <s v="Yes"/>
    <n v="31.34"/>
    <n v="0"/>
    <n v="78.91"/>
    <n v="0"/>
    <s v="Male"/>
    <n v="1"/>
    <n v="0"/>
    <n v="38.85"/>
    <n v="73.760000000000005"/>
    <n v="75.790000000000006"/>
    <n v="62.18"/>
    <x v="1"/>
    <n v="2.0074674701649928"/>
    <n v="0.8815788876645434"/>
    <n v="0.8815788876645434"/>
    <n v="-5.4738818992039209E-2"/>
    <x v="1"/>
  </r>
  <r>
    <n v="45.97"/>
    <n v="0"/>
    <n v="1"/>
    <n v="0"/>
    <n v="44"/>
    <s v="AID0280"/>
    <s v="Middle Age"/>
    <s v="Black"/>
    <s v="None"/>
    <n v="44.17"/>
    <s v="Slow"/>
    <n v="48.63"/>
    <n v="33"/>
    <s v="No"/>
    <n v="24.25"/>
    <n v="0"/>
    <n v="29.79"/>
    <n v="0"/>
    <s v="Female"/>
    <n v="0"/>
    <n v="0"/>
    <n v="48.2"/>
    <n v="39.130000000000003"/>
    <n v="65.72"/>
    <n v="44.76"/>
    <x v="0"/>
    <n v="0"/>
    <n v="0.5"/>
    <n v="0.5"/>
    <n v="-0.3010299956639812"/>
    <x v="0"/>
  </r>
  <r>
    <n v="62.83"/>
    <n v="0"/>
    <n v="0"/>
    <n v="0"/>
    <n v="37"/>
    <s v="AID0281"/>
    <s v="Middle Age"/>
    <s v="Black"/>
    <s v="Advanced"/>
    <n v="50.23"/>
    <s v="Average"/>
    <n v="61.39"/>
    <n v="77.47"/>
    <s v="Yes"/>
    <n v="69.48"/>
    <n v="0"/>
    <n v="64.19"/>
    <n v="0"/>
    <s v="Female"/>
    <n v="1"/>
    <n v="0"/>
    <n v="48.21"/>
    <n v="60.67"/>
    <n v="67.040000000000006"/>
    <n v="66.73"/>
    <x v="1"/>
    <n v="2.0074674701649928"/>
    <n v="0.8815788876645434"/>
    <n v="0.8815788876645434"/>
    <n v="-5.4738818992039209E-2"/>
    <x v="1"/>
  </r>
  <r>
    <n v="86.16"/>
    <n v="0"/>
    <n v="1"/>
    <n v="0"/>
    <n v="35"/>
    <s v="AID0282"/>
    <s v="Middle Age"/>
    <s v="White"/>
    <s v="Basic"/>
    <n v="51.09"/>
    <s v="Slow"/>
    <n v="52.19"/>
    <n v="76.040000000000006"/>
    <s v="No"/>
    <n v="57.68"/>
    <n v="0"/>
    <n v="42.44"/>
    <n v="1"/>
    <s v="Female"/>
    <n v="0"/>
    <n v="1"/>
    <n v="44.78"/>
    <n v="52.61"/>
    <n v="64.13"/>
    <n v="62.82"/>
    <x v="0"/>
    <n v="0.284736786602939"/>
    <n v="0.57070712568050852"/>
    <n v="0.42929287431949148"/>
    <n v="-0.36724632016115744"/>
    <x v="0"/>
  </r>
  <r>
    <n v="82.41"/>
    <n v="0"/>
    <n v="1"/>
    <n v="0"/>
    <n v="38"/>
    <s v="AID0283"/>
    <s v="Middle Age"/>
    <s v="White"/>
    <s v="Basic"/>
    <n v="45.61"/>
    <s v="Slow"/>
    <n v="58.28"/>
    <n v="46.45"/>
    <s v="No"/>
    <n v="56.29"/>
    <n v="0"/>
    <n v="63.63"/>
    <n v="1"/>
    <s v="Female"/>
    <n v="0"/>
    <n v="1"/>
    <n v="55.35"/>
    <n v="50.38"/>
    <n v="60.55"/>
    <n v="57.54"/>
    <x v="0"/>
    <n v="0.284736786602939"/>
    <n v="0.57070712568050852"/>
    <n v="0.42929287431949148"/>
    <n v="-0.36724632016115744"/>
    <x v="0"/>
  </r>
  <r>
    <n v="42.41"/>
    <n v="0"/>
    <n v="1"/>
    <n v="1"/>
    <n v="22"/>
    <s v="AID0284"/>
    <s v="Young Adult"/>
    <s v="Black"/>
    <s v="Advanced"/>
    <n v="56.02"/>
    <s v="Slow"/>
    <n v="65.209999999999994"/>
    <n v="48.21"/>
    <s v="Yes"/>
    <n v="51.44"/>
    <n v="0"/>
    <n v="54.88"/>
    <n v="0"/>
    <s v="Male"/>
    <n v="1"/>
    <n v="0"/>
    <n v="62.66"/>
    <n v="67.94"/>
    <n v="49.91"/>
    <n v="73.11"/>
    <x v="1"/>
    <n v="2.0074674701649928"/>
    <n v="0.8815788876645434"/>
    <n v="0.8815788876645434"/>
    <n v="-5.4738818992039209E-2"/>
    <x v="1"/>
  </r>
  <r>
    <n v="72.8"/>
    <n v="1"/>
    <n v="0"/>
    <n v="0"/>
    <n v="47"/>
    <s v="AID0285"/>
    <s v="Middle Age"/>
    <s v="Other"/>
    <s v="Basic"/>
    <n v="62.38"/>
    <s v="Fast"/>
    <n v="74.010000000000005"/>
    <n v="74.180000000000007"/>
    <s v="Yes"/>
    <n v="55.05"/>
    <n v="1"/>
    <n v="54.65"/>
    <n v="0"/>
    <s v="Female"/>
    <n v="0"/>
    <n v="1"/>
    <n v="43.45"/>
    <n v="67.599999999999994"/>
    <n v="78.78"/>
    <n v="50.25"/>
    <x v="1"/>
    <n v="0.284736786602939"/>
    <n v="0.57070712568050852"/>
    <n v="0.57070712568050852"/>
    <n v="-0.24358670494463713"/>
    <x v="0"/>
  </r>
  <r>
    <n v="45.3"/>
    <n v="0"/>
    <n v="0"/>
    <n v="1"/>
    <n v="46"/>
    <s v="AID0286"/>
    <s v="Middle Age"/>
    <s v="White"/>
    <s v="Advanced"/>
    <n v="82.88"/>
    <s v="Average"/>
    <n v="76.23"/>
    <n v="68.010000000000005"/>
    <s v="Yes"/>
    <n v="69.28"/>
    <n v="0"/>
    <n v="78.989999999999995"/>
    <n v="1"/>
    <s v="Male"/>
    <n v="1"/>
    <n v="0"/>
    <n v="65.16"/>
    <n v="58.59"/>
    <n v="72.88"/>
    <n v="64.83"/>
    <x v="1"/>
    <n v="2.0074674701649928"/>
    <n v="0.8815788876645434"/>
    <n v="0.8815788876645434"/>
    <n v="-5.4738818992039209E-2"/>
    <x v="1"/>
  </r>
  <r>
    <n v="99.75"/>
    <n v="0"/>
    <n v="0"/>
    <n v="1"/>
    <n v="31"/>
    <s v="AID0287"/>
    <s v="Middle Age"/>
    <s v="Other"/>
    <s v="Advanced"/>
    <n v="57.19"/>
    <s v="Average"/>
    <n v="65.83"/>
    <n v="55.15"/>
    <s v="Yes"/>
    <n v="58.23"/>
    <n v="1"/>
    <n v="51.37"/>
    <n v="0"/>
    <s v="Male"/>
    <n v="1"/>
    <n v="0"/>
    <n v="45.36"/>
    <n v="76.010000000000005"/>
    <n v="63.35"/>
    <n v="73.650000000000006"/>
    <x v="1"/>
    <n v="2.0074674701649928"/>
    <n v="0.8815788876645434"/>
    <n v="0.8815788876645434"/>
    <n v="-5.4738818992039209E-2"/>
    <x v="1"/>
  </r>
  <r>
    <n v="93.84"/>
    <n v="1"/>
    <n v="0"/>
    <n v="1"/>
    <n v="25"/>
    <s v="AID0288"/>
    <s v="Young Adult"/>
    <s v="Black"/>
    <s v="Basic"/>
    <n v="29.66"/>
    <s v="Fast"/>
    <n v="49.79"/>
    <n v="50.13"/>
    <s v="Yes"/>
    <n v="41.51"/>
    <n v="0"/>
    <n v="56.55"/>
    <n v="0"/>
    <s v="Male"/>
    <n v="0"/>
    <n v="1"/>
    <n v="58.11"/>
    <n v="59.94"/>
    <n v="54.13"/>
    <n v="50.35"/>
    <x v="1"/>
    <n v="0.284736786602939"/>
    <n v="0.57070712568050852"/>
    <n v="0.57070712568050852"/>
    <n v="-0.24358670494463713"/>
    <x v="0"/>
  </r>
  <r>
    <n v="41.26"/>
    <n v="0"/>
    <n v="1"/>
    <n v="1"/>
    <n v="23"/>
    <s v="AID0289"/>
    <s v="Young Adult"/>
    <s v="Black"/>
    <s v="None"/>
    <n v="40.06"/>
    <s v="Slow"/>
    <n v="56.27"/>
    <n v="36.94"/>
    <s v="No"/>
    <n v="34.049999999999997"/>
    <n v="0"/>
    <n v="47.86"/>
    <n v="0"/>
    <s v="Male"/>
    <n v="0"/>
    <n v="0"/>
    <n v="22.23"/>
    <n v="43.36"/>
    <n v="38.19"/>
    <n v="23.14"/>
    <x v="0"/>
    <n v="0"/>
    <n v="0.5"/>
    <n v="0.5"/>
    <n v="-0.3010299956639812"/>
    <x v="0"/>
  </r>
  <r>
    <n v="91.52"/>
    <n v="1"/>
    <n v="0"/>
    <n v="0"/>
    <n v="18"/>
    <s v="AID0290"/>
    <s v="Teenager"/>
    <s v="White"/>
    <s v="Basic"/>
    <n v="47.09"/>
    <s v="Fast"/>
    <n v="34.67"/>
    <n v="38.93"/>
    <s v="No"/>
    <n v="34.19"/>
    <n v="0"/>
    <n v="26.67"/>
    <n v="1"/>
    <s v="Female"/>
    <n v="0"/>
    <n v="1"/>
    <n v="45.02"/>
    <n v="26.53"/>
    <n v="33.83"/>
    <n v="32.97"/>
    <x v="0"/>
    <n v="0.284736786602939"/>
    <n v="0.57070712568050852"/>
    <n v="0.42929287431949148"/>
    <n v="-0.36724632016115744"/>
    <x v="0"/>
  </r>
  <r>
    <n v="95.17"/>
    <n v="0"/>
    <n v="0"/>
    <n v="1"/>
    <n v="40"/>
    <s v="AID0291"/>
    <s v="Middle Age"/>
    <s v="Black"/>
    <s v="Advanced"/>
    <n v="56.21"/>
    <s v="Average"/>
    <n v="60.69"/>
    <n v="65.28"/>
    <s v="Yes"/>
    <n v="60.04"/>
    <n v="0"/>
    <n v="56.64"/>
    <n v="0"/>
    <s v="Male"/>
    <n v="1"/>
    <n v="0"/>
    <n v="69.739999999999995"/>
    <n v="56.12"/>
    <n v="70.44"/>
    <n v="58.14"/>
    <x v="1"/>
    <n v="2.0074674701649928"/>
    <n v="0.8815788876645434"/>
    <n v="0.8815788876645434"/>
    <n v="-5.4738818992039209E-2"/>
    <x v="1"/>
  </r>
  <r>
    <n v="61.21"/>
    <n v="0"/>
    <n v="1"/>
    <n v="1"/>
    <n v="25"/>
    <s v="AID0292"/>
    <s v="Young Adult"/>
    <s v="White"/>
    <s v="None"/>
    <n v="27.24"/>
    <s v="Slow"/>
    <n v="54.66"/>
    <n v="31.95"/>
    <s v="No"/>
    <n v="34.07"/>
    <n v="0"/>
    <n v="46.05"/>
    <n v="1"/>
    <s v="Male"/>
    <n v="0"/>
    <n v="0"/>
    <n v="38.340000000000003"/>
    <n v="14.15"/>
    <n v="47.57"/>
    <n v="45.28"/>
    <x v="0"/>
    <n v="0"/>
    <n v="0.5"/>
    <n v="0.5"/>
    <n v="-0.3010299956639812"/>
    <x v="0"/>
  </r>
  <r>
    <n v="83.17"/>
    <n v="0"/>
    <n v="0"/>
    <n v="1"/>
    <n v="22"/>
    <s v="AID0293"/>
    <s v="Young Adult"/>
    <s v="Black"/>
    <s v="Basic"/>
    <n v="63.85"/>
    <s v="Average"/>
    <n v="51.95"/>
    <n v="46.04"/>
    <s v="Yes"/>
    <n v="44.62"/>
    <n v="0"/>
    <n v="38.93"/>
    <n v="0"/>
    <s v="Male"/>
    <n v="0"/>
    <n v="1"/>
    <n v="46.34"/>
    <n v="51.51"/>
    <n v="64.89"/>
    <n v="54.94"/>
    <x v="1"/>
    <n v="0.284736786602939"/>
    <n v="0.57070712568050852"/>
    <n v="0.57070712568050852"/>
    <n v="-0.24358670494463713"/>
    <x v="0"/>
  </r>
  <r>
    <n v="66.53"/>
    <n v="1"/>
    <n v="0"/>
    <n v="0"/>
    <n v="29"/>
    <s v="AID0294"/>
    <s v="Young Adult"/>
    <s v="Black"/>
    <s v="Basic"/>
    <n v="42.82"/>
    <s v="Fast"/>
    <n v="53.81"/>
    <n v="41.75"/>
    <s v="Yes"/>
    <n v="42.99"/>
    <n v="0"/>
    <n v="49.93"/>
    <n v="0"/>
    <s v="Female"/>
    <n v="0"/>
    <n v="1"/>
    <n v="47.84"/>
    <n v="53.72"/>
    <n v="53.23"/>
    <n v="45.48"/>
    <x v="1"/>
    <n v="0.284736786602939"/>
    <n v="0.57070712568050852"/>
    <n v="0.57070712568050852"/>
    <n v="-0.24358670494463713"/>
    <x v="0"/>
  </r>
  <r>
    <n v="79.31"/>
    <n v="0"/>
    <n v="0"/>
    <n v="0"/>
    <n v="22"/>
    <s v="AID0295"/>
    <s v="Young Adult"/>
    <s v="White"/>
    <s v="Advanced"/>
    <n v="42.47"/>
    <s v="Average"/>
    <n v="60.3"/>
    <n v="51.72"/>
    <s v="Yes"/>
    <n v="73.78"/>
    <n v="0"/>
    <n v="70.92"/>
    <n v="1"/>
    <s v="Female"/>
    <n v="1"/>
    <n v="0"/>
    <n v="47.59"/>
    <n v="75.38"/>
    <n v="51.57"/>
    <n v="66.19"/>
    <x v="1"/>
    <n v="2.0074674701649928"/>
    <n v="0.8815788876645434"/>
    <n v="0.8815788876645434"/>
    <n v="-5.4738818992039209E-2"/>
    <x v="1"/>
  </r>
  <r>
    <n v="60.42"/>
    <n v="1"/>
    <n v="0"/>
    <n v="0"/>
    <n v="23"/>
    <s v="AID0296"/>
    <s v="Young Adult"/>
    <s v="White"/>
    <s v="None"/>
    <n v="33.56"/>
    <s v="Fast"/>
    <n v="37.76"/>
    <n v="19.649999999999999"/>
    <s v="No"/>
    <n v="50.35"/>
    <n v="0"/>
    <n v="50.72"/>
    <n v="1"/>
    <s v="Female"/>
    <n v="0"/>
    <n v="0"/>
    <n v="48.41"/>
    <n v="51.98"/>
    <n v="34.130000000000003"/>
    <n v="17.600000000000001"/>
    <x v="0"/>
    <n v="0"/>
    <n v="0.5"/>
    <n v="0.5"/>
    <n v="-0.3010299956639812"/>
    <x v="0"/>
  </r>
  <r>
    <n v="59.35"/>
    <n v="0"/>
    <n v="1"/>
    <n v="0"/>
    <n v="17"/>
    <s v="AID0297"/>
    <s v="Teenager"/>
    <s v="White"/>
    <s v="Advanced"/>
    <n v="56.16"/>
    <s v="Slow"/>
    <n v="67.099999999999994"/>
    <n v="44.48"/>
    <s v="Yes"/>
    <n v="58.91"/>
    <n v="0"/>
    <n v="52.15"/>
    <n v="1"/>
    <s v="Female"/>
    <n v="1"/>
    <n v="0"/>
    <n v="61.54"/>
    <n v="40.130000000000003"/>
    <n v="51.65"/>
    <n v="58.04"/>
    <x v="1"/>
    <n v="2.0074674701649928"/>
    <n v="0.8815788876645434"/>
    <n v="0.8815788876645434"/>
    <n v="-5.4738818992039209E-2"/>
    <x v="1"/>
  </r>
  <r>
    <n v="65.47"/>
    <n v="0"/>
    <n v="0"/>
    <n v="1"/>
    <n v="25"/>
    <s v="AID0298"/>
    <s v="Young Adult"/>
    <s v="Black"/>
    <s v="Advanced"/>
    <n v="62.61"/>
    <s v="Average"/>
    <n v="53.47"/>
    <n v="85.82"/>
    <s v="Yes"/>
    <n v="59.26"/>
    <n v="0"/>
    <n v="65.989999999999995"/>
    <n v="0"/>
    <s v="Male"/>
    <n v="1"/>
    <n v="0"/>
    <n v="60.55"/>
    <n v="63.63"/>
    <n v="77.739999999999995"/>
    <n v="73.290000000000006"/>
    <x v="1"/>
    <n v="2.0074674701649928"/>
    <n v="0.8815788876645434"/>
    <n v="0.8815788876645434"/>
    <n v="-5.4738818992039209E-2"/>
    <x v="1"/>
  </r>
  <r>
    <n v="48.73"/>
    <n v="0"/>
    <n v="1"/>
    <n v="1"/>
    <n v="27"/>
    <s v="AID0299"/>
    <s v="Young Adult"/>
    <s v="Black"/>
    <s v="None"/>
    <n v="46.06"/>
    <s v="Slow"/>
    <n v="12.4"/>
    <n v="21.7"/>
    <s v="No"/>
    <n v="23.11"/>
    <n v="0"/>
    <n v="6.61"/>
    <n v="0"/>
    <s v="Male"/>
    <n v="0"/>
    <n v="0"/>
    <n v="41.34"/>
    <n v="48.92"/>
    <n v="42.45"/>
    <n v="28.07"/>
    <x v="0"/>
    <n v="0"/>
    <n v="0.5"/>
    <n v="0.5"/>
    <n v="-0.3010299956639812"/>
    <x v="0"/>
  </r>
  <r>
    <n v="89.87"/>
    <n v="0"/>
    <n v="0"/>
    <n v="0"/>
    <n v="33"/>
    <s v="AID0300"/>
    <s v="Middle Age"/>
    <s v="Other"/>
    <s v="None"/>
    <n v="39.07"/>
    <s v="Average"/>
    <n v="43.28"/>
    <n v="40.57"/>
    <s v="No"/>
    <n v="53.46"/>
    <n v="1"/>
    <n v="35.880000000000003"/>
    <n v="0"/>
    <s v="Female"/>
    <n v="0"/>
    <n v="0"/>
    <n v="41.26"/>
    <n v="37.299999999999997"/>
    <n v="33.64"/>
    <n v="23.78"/>
    <x v="0"/>
    <n v="0"/>
    <n v="0.5"/>
    <n v="0.5"/>
    <n v="-0.3010299956639812"/>
    <x v="0"/>
  </r>
  <r>
    <n v="60.92"/>
    <n v="0"/>
    <n v="0"/>
    <n v="1"/>
    <n v="29"/>
    <s v="AID0301"/>
    <s v="Young Adult"/>
    <s v="White"/>
    <s v="Advanced"/>
    <n v="55.75"/>
    <s v="Average"/>
    <n v="55.42"/>
    <n v="46.76"/>
    <s v="Yes"/>
    <n v="61.47"/>
    <n v="0"/>
    <n v="51.2"/>
    <n v="1"/>
    <s v="Male"/>
    <n v="1"/>
    <n v="0"/>
    <n v="71.77"/>
    <n v="59.5"/>
    <n v="51.45"/>
    <n v="43.26"/>
    <x v="1"/>
    <n v="2.0074674701649928"/>
    <n v="0.8815788876645434"/>
    <n v="0.8815788876645434"/>
    <n v="-5.4738818992039209E-2"/>
    <x v="1"/>
  </r>
  <r>
    <n v="64.010000000000005"/>
    <n v="1"/>
    <n v="0"/>
    <n v="1"/>
    <n v="50"/>
    <s v="AID0302"/>
    <s v="Middle Age"/>
    <s v="Black"/>
    <s v="None"/>
    <n v="39.96"/>
    <s v="Fast"/>
    <n v="29.35"/>
    <n v="30.35"/>
    <s v="No"/>
    <n v="44.77"/>
    <n v="0"/>
    <n v="31.22"/>
    <n v="0"/>
    <s v="Male"/>
    <n v="0"/>
    <n v="0"/>
    <n v="47.43"/>
    <n v="8.81"/>
    <n v="37.71"/>
    <n v="36.049999999999997"/>
    <x v="0"/>
    <n v="0"/>
    <n v="0.5"/>
    <n v="0.5"/>
    <n v="-0.3010299956639812"/>
    <x v="0"/>
  </r>
  <r>
    <n v="93.64"/>
    <n v="0"/>
    <n v="1"/>
    <n v="1"/>
    <n v="27"/>
    <s v="AID0303"/>
    <s v="Young Adult"/>
    <s v="Black"/>
    <s v="Advanced"/>
    <n v="48.35"/>
    <s v="Slow"/>
    <n v="57.03"/>
    <n v="66.209999999999994"/>
    <s v="Yes"/>
    <n v="57.1"/>
    <n v="0"/>
    <n v="38.9"/>
    <n v="0"/>
    <s v="Male"/>
    <n v="1"/>
    <n v="0"/>
    <n v="55.15"/>
    <n v="49.87"/>
    <n v="67.95"/>
    <n v="73.489999999999995"/>
    <x v="1"/>
    <n v="2.0074674701649928"/>
    <n v="0.8815788876645434"/>
    <n v="0.8815788876645434"/>
    <n v="-5.4738818992039209E-2"/>
    <x v="1"/>
  </r>
  <r>
    <n v="69.8"/>
    <n v="0"/>
    <n v="0"/>
    <n v="0"/>
    <n v="25"/>
    <s v="AID0304"/>
    <s v="Young Adult"/>
    <s v="White"/>
    <s v="Basic"/>
    <n v="45.01"/>
    <s v="Average"/>
    <n v="64.430000000000007"/>
    <n v="43.7"/>
    <s v="Yes"/>
    <n v="46.88"/>
    <n v="0"/>
    <n v="71.84"/>
    <n v="1"/>
    <s v="Female"/>
    <n v="0"/>
    <n v="1"/>
    <n v="55.71"/>
    <n v="55.81"/>
    <n v="50.84"/>
    <n v="55.15"/>
    <x v="1"/>
    <n v="0.284736786602939"/>
    <n v="0.57070712568050852"/>
    <n v="0.57070712568050852"/>
    <n v="-0.24358670494463713"/>
    <x v="0"/>
  </r>
  <r>
    <n v="72.66"/>
    <n v="0"/>
    <n v="0"/>
    <n v="0"/>
    <n v="42"/>
    <s v="AID0305"/>
    <s v="Middle Age"/>
    <s v="Other"/>
    <s v="None"/>
    <n v="26.76"/>
    <s v="Average"/>
    <n v="31.69"/>
    <n v="45.86"/>
    <s v="No"/>
    <n v="38.72"/>
    <n v="1"/>
    <n v="59.69"/>
    <n v="0"/>
    <s v="Female"/>
    <n v="0"/>
    <n v="0"/>
    <n v="33.64"/>
    <n v="30.79"/>
    <n v="45.42"/>
    <n v="37.229999999999997"/>
    <x v="0"/>
    <n v="0"/>
    <n v="0.5"/>
    <n v="0.5"/>
    <n v="-0.3010299956639812"/>
    <x v="0"/>
  </r>
  <r>
    <n v="97.39"/>
    <n v="1"/>
    <n v="0"/>
    <n v="1"/>
    <n v="20"/>
    <s v="AID0306"/>
    <s v="Young Adult"/>
    <s v="White"/>
    <s v="Advanced"/>
    <n v="84.5"/>
    <s v="Fast"/>
    <n v="71.91"/>
    <n v="61.06"/>
    <s v="Yes"/>
    <n v="57.64"/>
    <n v="0"/>
    <n v="57.56"/>
    <n v="1"/>
    <s v="Male"/>
    <n v="1"/>
    <n v="0"/>
    <n v="56.44"/>
    <n v="63.17"/>
    <n v="50.63"/>
    <n v="79.900000000000006"/>
    <x v="1"/>
    <n v="2.0074674701649928"/>
    <n v="0.8815788876645434"/>
    <n v="0.8815788876645434"/>
    <n v="-5.4738818992039209E-2"/>
    <x v="1"/>
  </r>
  <r>
    <n v="93.2"/>
    <n v="1"/>
    <n v="0"/>
    <n v="0"/>
    <n v="19"/>
    <s v="AID0307"/>
    <s v="Teenager"/>
    <s v="Other"/>
    <s v="Basic"/>
    <n v="45.82"/>
    <s v="Fast"/>
    <n v="26.87"/>
    <n v="44.64"/>
    <s v="No"/>
    <n v="31.62"/>
    <n v="1"/>
    <n v="21.17"/>
    <n v="0"/>
    <s v="Female"/>
    <n v="0"/>
    <n v="1"/>
    <n v="50.5"/>
    <n v="24.09"/>
    <n v="28.92"/>
    <n v="57.86"/>
    <x v="0"/>
    <n v="0.284736786602939"/>
    <n v="0.57070712568050852"/>
    <n v="0.42929287431949148"/>
    <n v="-0.36724632016115744"/>
    <x v="0"/>
  </r>
  <r>
    <n v="50.17"/>
    <n v="1"/>
    <n v="0"/>
    <n v="0"/>
    <n v="17"/>
    <s v="AID0308"/>
    <s v="Teenager"/>
    <s v="Black"/>
    <s v="Basic"/>
    <n v="41.96"/>
    <s v="Fast"/>
    <n v="53.52"/>
    <n v="49.35"/>
    <s v="Yes"/>
    <n v="42.71"/>
    <n v="0"/>
    <n v="59.33"/>
    <n v="0"/>
    <s v="Female"/>
    <n v="0"/>
    <n v="1"/>
    <n v="35.32"/>
    <n v="52.43"/>
    <n v="55.96"/>
    <n v="45.02"/>
    <x v="1"/>
    <n v="0.284736786602939"/>
    <n v="0.57070712568050852"/>
    <n v="0.57070712568050852"/>
    <n v="-0.24358670494463713"/>
    <x v="0"/>
  </r>
  <r>
    <n v="68.39"/>
    <n v="1"/>
    <n v="0"/>
    <n v="0"/>
    <n v="37"/>
    <s v="AID0309"/>
    <s v="Middle Age"/>
    <s v="Other"/>
    <s v="Basic"/>
    <n v="37.799999999999997"/>
    <s v="Fast"/>
    <n v="82.48"/>
    <n v="73.17"/>
    <s v="Yes"/>
    <n v="80.319999999999993"/>
    <n v="1"/>
    <n v="45.97"/>
    <n v="0"/>
    <s v="Female"/>
    <n v="0"/>
    <n v="1"/>
    <n v="74.94"/>
    <n v="53.69"/>
    <n v="66.430000000000007"/>
    <n v="54.82"/>
    <x v="1"/>
    <n v="0.284736786602939"/>
    <n v="0.57070712568050852"/>
    <n v="0.57070712568050852"/>
    <n v="-0.24358670494463713"/>
    <x v="0"/>
  </r>
  <r>
    <n v="98.28"/>
    <n v="1"/>
    <n v="0"/>
    <n v="0"/>
    <n v="21"/>
    <s v="AID0310"/>
    <s v="Young Adult"/>
    <s v="Black"/>
    <s v="Basic"/>
    <n v="54.6"/>
    <s v="Fast"/>
    <n v="43.98"/>
    <n v="52.71"/>
    <s v="No"/>
    <n v="48.62"/>
    <n v="0"/>
    <n v="22.96"/>
    <n v="0"/>
    <s v="Female"/>
    <n v="0"/>
    <n v="1"/>
    <n v="43.7"/>
    <n v="54.88"/>
    <n v="48.36"/>
    <n v="36.33"/>
    <x v="0"/>
    <n v="0.284736786602939"/>
    <n v="0.57070712568050852"/>
    <n v="0.42929287431949148"/>
    <n v="-0.36724632016115744"/>
    <x v="0"/>
  </r>
  <r>
    <n v="62.34"/>
    <n v="1"/>
    <n v="0"/>
    <n v="0"/>
    <n v="33"/>
    <s v="AID0311"/>
    <s v="Middle Age"/>
    <s v="White"/>
    <s v="None"/>
    <n v="56.47"/>
    <s v="Fast"/>
    <n v="55.81"/>
    <n v="34.17"/>
    <s v="No"/>
    <n v="37.54"/>
    <n v="0"/>
    <n v="15.39"/>
    <n v="1"/>
    <s v="Female"/>
    <n v="0"/>
    <n v="0"/>
    <n v="33.22"/>
    <n v="37.840000000000003"/>
    <n v="45.98"/>
    <n v="49.68"/>
    <x v="0"/>
    <n v="0"/>
    <n v="0.5"/>
    <n v="0.5"/>
    <n v="-0.3010299956639812"/>
    <x v="0"/>
  </r>
  <r>
    <n v="62.29"/>
    <n v="1"/>
    <n v="0"/>
    <n v="1"/>
    <n v="20"/>
    <s v="AID0312"/>
    <s v="Young Adult"/>
    <s v="White"/>
    <s v="Basic"/>
    <n v="61.05"/>
    <s v="Fast"/>
    <n v="61.91"/>
    <n v="49.82"/>
    <s v="No"/>
    <n v="66.62"/>
    <n v="0"/>
    <n v="43.21"/>
    <n v="1"/>
    <s v="Male"/>
    <n v="0"/>
    <n v="1"/>
    <n v="46.82"/>
    <n v="57.81"/>
    <n v="35.93"/>
    <n v="31.48"/>
    <x v="0"/>
    <n v="0.284736786602939"/>
    <n v="0.57070712568050852"/>
    <n v="0.42929287431949148"/>
    <n v="-0.36724632016115744"/>
    <x v="0"/>
  </r>
  <r>
    <n v="51.7"/>
    <n v="0"/>
    <n v="1"/>
    <n v="0"/>
    <n v="16"/>
    <s v="AID0313"/>
    <s v="Teenager"/>
    <s v="White"/>
    <s v="Advanced"/>
    <n v="33.119999999999997"/>
    <s v="Slow"/>
    <n v="48.59"/>
    <n v="42.47"/>
    <s v="Yes"/>
    <n v="37.69"/>
    <n v="0"/>
    <n v="21.63"/>
    <n v="1"/>
    <s v="Female"/>
    <n v="1"/>
    <n v="0"/>
    <n v="39.950000000000003"/>
    <n v="35.24"/>
    <n v="39.75"/>
    <n v="38.119999999999997"/>
    <x v="1"/>
    <n v="2.0074674701649928"/>
    <n v="0.8815788876645434"/>
    <n v="0.8815788876645434"/>
    <n v="-5.4738818992039209E-2"/>
    <x v="1"/>
  </r>
  <r>
    <n v="46.86"/>
    <n v="0"/>
    <n v="0"/>
    <n v="1"/>
    <n v="19"/>
    <s v="AID0314"/>
    <s v="Teenager"/>
    <s v="Other"/>
    <s v="None"/>
    <n v="43.73"/>
    <s v="Average"/>
    <n v="33.68"/>
    <n v="23.9"/>
    <s v="No"/>
    <n v="33.299999999999997"/>
    <n v="1"/>
    <n v="10.61"/>
    <n v="0"/>
    <s v="Male"/>
    <n v="0"/>
    <n v="0"/>
    <n v="23.56"/>
    <n v="35.31"/>
    <n v="29.32"/>
    <n v="32.94"/>
    <x v="0"/>
    <n v="0"/>
    <n v="0.5"/>
    <n v="0.5"/>
    <n v="-0.3010299956639812"/>
    <x v="0"/>
  </r>
  <r>
    <n v="84.42"/>
    <n v="0"/>
    <n v="0"/>
    <n v="1"/>
    <n v="26"/>
    <s v="AID0315"/>
    <s v="Young Adult"/>
    <s v="Black"/>
    <s v="Basic"/>
    <n v="43.09"/>
    <s v="Average"/>
    <n v="52.8"/>
    <n v="39.619999999999997"/>
    <s v="Yes"/>
    <n v="68.08"/>
    <n v="0"/>
    <n v="51.81"/>
    <n v="0"/>
    <s v="Male"/>
    <n v="0"/>
    <n v="1"/>
    <n v="54.6"/>
    <n v="48.05"/>
    <n v="28.28"/>
    <n v="53.93"/>
    <x v="1"/>
    <n v="0.284736786602939"/>
    <n v="0.57070712568050852"/>
    <n v="0.57070712568050852"/>
    <n v="-0.24358670494463713"/>
    <x v="0"/>
  </r>
  <r>
    <n v="86.2"/>
    <n v="0"/>
    <n v="0"/>
    <n v="0"/>
    <n v="25"/>
    <s v="AID0316"/>
    <s v="Young Adult"/>
    <s v="White"/>
    <s v="Basic"/>
    <n v="46.61"/>
    <s v="Average"/>
    <n v="46.22"/>
    <n v="49.31"/>
    <s v="No"/>
    <n v="58.13"/>
    <n v="0"/>
    <n v="57.5"/>
    <n v="1"/>
    <s v="Female"/>
    <n v="0"/>
    <n v="1"/>
    <n v="52.79"/>
    <n v="59.51"/>
    <n v="37.450000000000003"/>
    <n v="59.62"/>
    <x v="0"/>
    <n v="0.284736786602939"/>
    <n v="0.57070712568050852"/>
    <n v="0.42929287431949148"/>
    <n v="-0.36724632016115744"/>
    <x v="0"/>
  </r>
  <r>
    <n v="98.14"/>
    <n v="0"/>
    <n v="0"/>
    <n v="1"/>
    <n v="22"/>
    <s v="AID0317"/>
    <s v="Young Adult"/>
    <s v="White"/>
    <s v="Advanced"/>
    <n v="48.19"/>
    <s v="Average"/>
    <n v="63.05"/>
    <n v="65.56"/>
    <s v="Yes"/>
    <n v="65.650000000000006"/>
    <n v="0"/>
    <n v="66.06"/>
    <n v="1"/>
    <s v="Male"/>
    <n v="1"/>
    <n v="0"/>
    <n v="71.48"/>
    <n v="63.11"/>
    <n v="73.28"/>
    <n v="65.84"/>
    <x v="1"/>
    <n v="2.0074674701649928"/>
    <n v="0.8815788876645434"/>
    <n v="0.8815788876645434"/>
    <n v="-5.4738818992039209E-2"/>
    <x v="1"/>
  </r>
  <r>
    <n v="86.41"/>
    <n v="0"/>
    <n v="0"/>
    <n v="1"/>
    <n v="28"/>
    <s v="AID0318"/>
    <s v="Young Adult"/>
    <s v="Black"/>
    <s v="None"/>
    <n v="8.7899999999999991"/>
    <s v="Average"/>
    <n v="42.42"/>
    <n v="23.24"/>
    <s v="No"/>
    <n v="29.61"/>
    <n v="0"/>
    <n v="20.32"/>
    <n v="0"/>
    <s v="Male"/>
    <n v="0"/>
    <n v="0"/>
    <n v="21.5"/>
    <n v="39.85"/>
    <n v="26.61"/>
    <n v="33.72"/>
    <x v="0"/>
    <n v="0"/>
    <n v="0.5"/>
    <n v="0.5"/>
    <n v="-0.3010299956639812"/>
    <x v="0"/>
  </r>
  <r>
    <n v="54.6"/>
    <n v="1"/>
    <n v="0"/>
    <n v="1"/>
    <n v="41"/>
    <s v="AID0319"/>
    <s v="Middle Age"/>
    <s v="White"/>
    <s v="Advanced"/>
    <n v="64.45"/>
    <s v="Fast"/>
    <n v="46.99"/>
    <n v="43.12"/>
    <s v="Yes"/>
    <n v="50.25"/>
    <n v="0"/>
    <n v="76.33"/>
    <n v="1"/>
    <s v="Male"/>
    <n v="1"/>
    <n v="0"/>
    <n v="83.11"/>
    <n v="77.180000000000007"/>
    <n v="65.650000000000006"/>
    <n v="67.63"/>
    <x v="1"/>
    <n v="2.0074674701649928"/>
    <n v="0.8815788876645434"/>
    <n v="0.8815788876645434"/>
    <n v="-5.4738818992039209E-2"/>
    <x v="1"/>
  </r>
  <r>
    <n v="42.41"/>
    <n v="0"/>
    <n v="1"/>
    <n v="0"/>
    <n v="22"/>
    <s v="AID0320"/>
    <s v="Young Adult"/>
    <s v="Black"/>
    <s v="Basic"/>
    <n v="39.450000000000003"/>
    <s v="Slow"/>
    <n v="50.35"/>
    <n v="37.15"/>
    <s v="Yes"/>
    <n v="39.72"/>
    <n v="0"/>
    <n v="55.95"/>
    <n v="0"/>
    <s v="Female"/>
    <n v="0"/>
    <n v="1"/>
    <n v="44.1"/>
    <n v="51.32"/>
    <n v="41.33"/>
    <n v="62.35"/>
    <x v="1"/>
    <n v="0.284736786602939"/>
    <n v="0.57070712568050852"/>
    <n v="0.57070712568050852"/>
    <n v="-0.24358670494463713"/>
    <x v="0"/>
  </r>
  <r>
    <n v="99.13"/>
    <n v="1"/>
    <n v="0"/>
    <n v="0"/>
    <n v="29"/>
    <s v="AID0321"/>
    <s v="Young Adult"/>
    <s v="Black"/>
    <s v="None"/>
    <n v="39.72"/>
    <s v="Fast"/>
    <n v="21.29"/>
    <n v="50.48"/>
    <s v="No"/>
    <n v="48.68"/>
    <n v="0"/>
    <n v="32.299999999999997"/>
    <n v="0"/>
    <s v="Female"/>
    <n v="0"/>
    <n v="0"/>
    <n v="30.97"/>
    <n v="24.93"/>
    <n v="43.7"/>
    <n v="34.21"/>
    <x v="0"/>
    <n v="0"/>
    <n v="0.5"/>
    <n v="0.5"/>
    <n v="-0.3010299956639812"/>
    <x v="0"/>
  </r>
  <r>
    <n v="60.43"/>
    <n v="1"/>
    <n v="0"/>
    <n v="1"/>
    <n v="41"/>
    <s v="AID0322"/>
    <s v="Middle Age"/>
    <s v="Black"/>
    <s v="None"/>
    <n v="22.94"/>
    <s v="Fast"/>
    <n v="41.31"/>
    <n v="32.47"/>
    <s v="No"/>
    <n v="50.57"/>
    <n v="0"/>
    <n v="73.260000000000005"/>
    <n v="0"/>
    <s v="Male"/>
    <n v="0"/>
    <n v="0"/>
    <n v="35.57"/>
    <n v="41.92"/>
    <n v="31.4"/>
    <n v="68.73"/>
    <x v="0"/>
    <n v="0"/>
    <n v="0.5"/>
    <n v="0.5"/>
    <n v="-0.3010299956639812"/>
    <x v="0"/>
  </r>
  <r>
    <n v="58.72"/>
    <n v="1"/>
    <n v="0"/>
    <n v="0"/>
    <n v="23"/>
    <s v="AID0323"/>
    <s v="Young Adult"/>
    <s v="Black"/>
    <s v="None"/>
    <n v="41.53"/>
    <s v="Fast"/>
    <n v="38.119999999999997"/>
    <n v="41.53"/>
    <s v="No"/>
    <n v="32.9"/>
    <n v="0"/>
    <n v="30.12"/>
    <n v="0"/>
    <s v="Female"/>
    <n v="0"/>
    <n v="0"/>
    <n v="33.31"/>
    <n v="41.96"/>
    <n v="43.71"/>
    <n v="25.08"/>
    <x v="0"/>
    <n v="0"/>
    <n v="0.5"/>
    <n v="0.5"/>
    <n v="-0.3010299956639812"/>
    <x v="0"/>
  </r>
  <r>
    <n v="94.36"/>
    <n v="1"/>
    <n v="0"/>
    <n v="0"/>
    <n v="21"/>
    <s v="AID0324"/>
    <s v="Young Adult"/>
    <s v="Black"/>
    <s v="Basic"/>
    <n v="46.01"/>
    <s v="Fast"/>
    <n v="33.93"/>
    <n v="31.9"/>
    <s v="Yes"/>
    <n v="34.1"/>
    <n v="0"/>
    <n v="60.7"/>
    <n v="0"/>
    <s v="Female"/>
    <n v="0"/>
    <n v="1"/>
    <n v="62.72"/>
    <n v="51.11"/>
    <n v="44.5"/>
    <n v="47.57"/>
    <x v="1"/>
    <n v="0.284736786602939"/>
    <n v="0.57070712568050852"/>
    <n v="0.57070712568050852"/>
    <n v="-0.24358670494463713"/>
    <x v="0"/>
  </r>
  <r>
    <n v="75.11"/>
    <n v="1"/>
    <n v="0"/>
    <n v="0"/>
    <n v="47"/>
    <s v="AID0325"/>
    <s v="Middle Age"/>
    <s v="Other"/>
    <s v="Basic"/>
    <n v="59.66"/>
    <s v="Fast"/>
    <n v="40.28"/>
    <n v="49.12"/>
    <s v="Yes"/>
    <n v="62.6"/>
    <n v="1"/>
    <n v="69.55"/>
    <n v="0"/>
    <s v="Female"/>
    <n v="0"/>
    <n v="1"/>
    <n v="64.849999999999994"/>
    <n v="50.29"/>
    <n v="60.24"/>
    <n v="57.43"/>
    <x v="1"/>
    <n v="0.284736786602939"/>
    <n v="0.57070712568050852"/>
    <n v="0.57070712568050852"/>
    <n v="-0.24358670494463713"/>
    <x v="0"/>
  </r>
  <r>
    <n v="52.89"/>
    <n v="0"/>
    <n v="0"/>
    <n v="0"/>
    <n v="49"/>
    <s v="AID0326"/>
    <s v="Middle Age"/>
    <s v="White"/>
    <s v="Advanced"/>
    <n v="69.5"/>
    <s v="Average"/>
    <n v="69.13"/>
    <n v="79.86"/>
    <s v="Yes"/>
    <n v="89.72"/>
    <n v="0"/>
    <n v="64.52"/>
    <n v="1"/>
    <s v="Female"/>
    <n v="1"/>
    <n v="0"/>
    <n v="78.36"/>
    <n v="65.73"/>
    <n v="78.400000000000006"/>
    <n v="61.17"/>
    <x v="1"/>
    <n v="2.0074674701649928"/>
    <n v="0.8815788876645434"/>
    <n v="0.8815788876645434"/>
    <n v="-5.4738818992039209E-2"/>
    <x v="1"/>
  </r>
  <r>
    <n v="93.35"/>
    <n v="0"/>
    <n v="0"/>
    <n v="1"/>
    <n v="19"/>
    <s v="AID0327"/>
    <s v="Teenager"/>
    <s v="Other"/>
    <s v="Basic"/>
    <n v="35.130000000000003"/>
    <s v="Average"/>
    <n v="36.979999999999997"/>
    <n v="24.48"/>
    <s v="No"/>
    <n v="26.77"/>
    <n v="1"/>
    <n v="41.16"/>
    <n v="0"/>
    <s v="Male"/>
    <n v="0"/>
    <n v="1"/>
    <n v="33.14"/>
    <n v="31.85"/>
    <n v="31.1"/>
    <n v="41.5"/>
    <x v="0"/>
    <n v="0.284736786602939"/>
    <n v="0.57070712568050852"/>
    <n v="0.42929287431949148"/>
    <n v="-0.36724632016115744"/>
    <x v="0"/>
  </r>
  <r>
    <n v="99.6"/>
    <n v="0"/>
    <n v="0"/>
    <n v="1"/>
    <n v="50"/>
    <s v="AID0328"/>
    <s v="Middle Age"/>
    <s v="White"/>
    <s v="None"/>
    <n v="43.9"/>
    <s v="Average"/>
    <n v="32.81"/>
    <n v="60.96"/>
    <s v="No"/>
    <n v="53.92"/>
    <n v="0"/>
    <n v="50.84"/>
    <n v="1"/>
    <s v="Male"/>
    <n v="0"/>
    <n v="0"/>
    <n v="21.08"/>
    <n v="56.23"/>
    <n v="53.55"/>
    <n v="37.090000000000003"/>
    <x v="0"/>
    <n v="0"/>
    <n v="0.5"/>
    <n v="0.5"/>
    <n v="-0.3010299956639812"/>
    <x v="0"/>
  </r>
  <r>
    <n v="45.2"/>
    <n v="1"/>
    <n v="0"/>
    <n v="0"/>
    <n v="23"/>
    <s v="AID0329"/>
    <s v="Young Adult"/>
    <s v="Other"/>
    <s v="Basic"/>
    <n v="50.34"/>
    <s v="Fast"/>
    <n v="51.72"/>
    <n v="55.54"/>
    <s v="No"/>
    <n v="45.58"/>
    <n v="1"/>
    <n v="53.07"/>
    <n v="0"/>
    <s v="Female"/>
    <n v="0"/>
    <n v="1"/>
    <n v="68.13"/>
    <n v="53.43"/>
    <n v="59.24"/>
    <n v="54.92"/>
    <x v="0"/>
    <n v="0.284736786602939"/>
    <n v="0.57070712568050852"/>
    <n v="0.42929287431949148"/>
    <n v="-0.36724632016115744"/>
    <x v="0"/>
  </r>
  <r>
    <n v="91.74"/>
    <n v="1"/>
    <n v="0"/>
    <n v="0"/>
    <n v="24"/>
    <s v="AID0330"/>
    <s v="Young Adult"/>
    <s v="Black"/>
    <s v="Advanced"/>
    <n v="66.86"/>
    <s v="Fast"/>
    <n v="64.36"/>
    <n v="59.77"/>
    <s v="Yes"/>
    <n v="48.97"/>
    <n v="0"/>
    <n v="86.58"/>
    <n v="0"/>
    <s v="Female"/>
    <n v="1"/>
    <n v="0"/>
    <n v="52.51"/>
    <n v="72.22"/>
    <n v="60.44"/>
    <n v="56.95"/>
    <x v="1"/>
    <n v="2.0074674701649928"/>
    <n v="0.8815788876645434"/>
    <n v="0.8815788876645434"/>
    <n v="-5.4738818992039209E-2"/>
    <x v="1"/>
  </r>
  <r>
    <n v="63.43"/>
    <n v="1"/>
    <n v="0"/>
    <n v="1"/>
    <n v="22"/>
    <s v="AID0331"/>
    <s v="Young Adult"/>
    <s v="White"/>
    <s v="None"/>
    <n v="0"/>
    <s v="Fast"/>
    <n v="18.43"/>
    <n v="23.04"/>
    <s v="No"/>
    <n v="53.12"/>
    <n v="0"/>
    <n v="33.369999999999997"/>
    <n v="1"/>
    <s v="Male"/>
    <n v="0"/>
    <n v="0"/>
    <n v="53.03"/>
    <n v="68.069999999999993"/>
    <n v="27.04"/>
    <n v="14.17"/>
    <x v="0"/>
    <n v="0"/>
    <n v="0.5"/>
    <n v="0.5"/>
    <n v="-0.3010299956639812"/>
    <x v="0"/>
  </r>
  <r>
    <n v="71.44"/>
    <n v="0"/>
    <n v="1"/>
    <n v="1"/>
    <n v="39"/>
    <s v="AID0332"/>
    <s v="Middle Age"/>
    <s v="White"/>
    <s v="None"/>
    <n v="32.44"/>
    <s v="Slow"/>
    <n v="47.67"/>
    <n v="22.66"/>
    <s v="No"/>
    <n v="38.619999999999997"/>
    <n v="0"/>
    <n v="39.65"/>
    <n v="1"/>
    <s v="Male"/>
    <n v="0"/>
    <n v="0"/>
    <n v="24.4"/>
    <n v="21.08"/>
    <n v="51.23"/>
    <n v="25.37"/>
    <x v="0"/>
    <n v="0"/>
    <n v="0.5"/>
    <n v="0.5"/>
    <n v="-0.3010299956639812"/>
    <x v="0"/>
  </r>
  <r>
    <n v="94.89"/>
    <n v="0"/>
    <n v="0"/>
    <n v="0"/>
    <n v="23"/>
    <s v="AID0333"/>
    <s v="Young Adult"/>
    <s v="Other"/>
    <s v="None"/>
    <n v="54.07"/>
    <s v="Average"/>
    <n v="46.01"/>
    <n v="53.46"/>
    <s v="No"/>
    <n v="21.04"/>
    <n v="1"/>
    <n v="28.78"/>
    <n v="0"/>
    <s v="Female"/>
    <n v="0"/>
    <n v="0"/>
    <n v="36.78"/>
    <n v="28.15"/>
    <n v="47.93"/>
    <n v="29.48"/>
    <x v="0"/>
    <n v="0"/>
    <n v="0.5"/>
    <n v="0.5"/>
    <n v="-0.3010299956639812"/>
    <x v="0"/>
  </r>
  <r>
    <n v="98.4"/>
    <n v="0"/>
    <n v="0"/>
    <n v="1"/>
    <n v="20"/>
    <s v="AID0334"/>
    <s v="Young Adult"/>
    <s v="Other"/>
    <s v="Advanced"/>
    <n v="72.92"/>
    <s v="Average"/>
    <n v="74.790000000000006"/>
    <n v="59.88"/>
    <s v="Yes"/>
    <n v="67.3"/>
    <n v="1"/>
    <n v="51.59"/>
    <n v="0"/>
    <s v="Male"/>
    <n v="1"/>
    <n v="0"/>
    <n v="71.52"/>
    <n v="79.62"/>
    <n v="62.13"/>
    <n v="31.89"/>
    <x v="1"/>
    <n v="2.0074674701649928"/>
    <n v="0.8815788876645434"/>
    <n v="0.8815788876645434"/>
    <n v="-5.4738818992039209E-2"/>
    <x v="1"/>
  </r>
  <r>
    <n v="55.73"/>
    <n v="0"/>
    <n v="1"/>
    <n v="0"/>
    <n v="21"/>
    <s v="AID0335"/>
    <s v="Young Adult"/>
    <s v="White"/>
    <s v="Basic"/>
    <n v="34.090000000000003"/>
    <s v="Slow"/>
    <n v="51.13"/>
    <n v="26.75"/>
    <s v="No"/>
    <n v="44.99"/>
    <n v="0"/>
    <n v="63.56"/>
    <n v="1"/>
    <s v="Female"/>
    <n v="0"/>
    <n v="1"/>
    <n v="43.89"/>
    <n v="44.96"/>
    <n v="39.049999999999997"/>
    <n v="50.09"/>
    <x v="0"/>
    <n v="0.284736786602939"/>
    <n v="0.57070712568050852"/>
    <n v="0.42929287431949148"/>
    <n v="-0.36724632016115744"/>
    <x v="0"/>
  </r>
  <r>
    <n v="52.77"/>
    <n v="0"/>
    <n v="0"/>
    <n v="0"/>
    <n v="20"/>
    <s v="AID0336"/>
    <s v="Young Adult"/>
    <s v="Other"/>
    <s v="Basic"/>
    <n v="50.08"/>
    <s v="Average"/>
    <n v="53.56"/>
    <n v="63.57"/>
    <s v="Yes"/>
    <n v="65.959999999999994"/>
    <n v="1"/>
    <n v="31.58"/>
    <n v="0"/>
    <s v="Female"/>
    <n v="0"/>
    <n v="1"/>
    <n v="58.92"/>
    <n v="55.9"/>
    <n v="45.67"/>
    <n v="64.53"/>
    <x v="1"/>
    <n v="0.284736786602939"/>
    <n v="0.57070712568050852"/>
    <n v="0.57070712568050852"/>
    <n v="-0.24358670494463713"/>
    <x v="0"/>
  </r>
  <r>
    <n v="44.83"/>
    <n v="0"/>
    <n v="1"/>
    <n v="1"/>
    <n v="16"/>
    <s v="AID0337"/>
    <s v="Teenager"/>
    <s v="Other"/>
    <s v="Advanced"/>
    <n v="50.68"/>
    <s v="Slow"/>
    <n v="55.66"/>
    <n v="45.49"/>
    <s v="Yes"/>
    <n v="26.07"/>
    <n v="1"/>
    <n v="45.13"/>
    <n v="0"/>
    <s v="Male"/>
    <n v="1"/>
    <n v="0"/>
    <n v="73.47"/>
    <n v="51.25"/>
    <n v="65.09"/>
    <n v="72.739999999999995"/>
    <x v="1"/>
    <n v="2.0074674701649928"/>
    <n v="0.8815788876645434"/>
    <n v="0.8815788876645434"/>
    <n v="-5.4738818992039209E-2"/>
    <x v="1"/>
  </r>
  <r>
    <n v="73.709999999999994"/>
    <n v="1"/>
    <n v="0"/>
    <n v="1"/>
    <n v="17"/>
    <s v="AID0338"/>
    <s v="Teenager"/>
    <s v="Other"/>
    <s v="Advanced"/>
    <n v="71.5"/>
    <s v="Fast"/>
    <n v="43.96"/>
    <n v="62.32"/>
    <s v="No"/>
    <n v="36.090000000000003"/>
    <n v="1"/>
    <n v="58.91"/>
    <n v="0"/>
    <s v="Male"/>
    <n v="1"/>
    <n v="0"/>
    <n v="45.37"/>
    <n v="40.03"/>
    <n v="55.08"/>
    <n v="35.01"/>
    <x v="0"/>
    <n v="2.0074674701649928"/>
    <n v="0.8815788876645434"/>
    <n v="0.1184211123354566"/>
    <n v="-0.926570863884976"/>
    <x v="1"/>
  </r>
  <r>
    <n v="40.82"/>
    <n v="0"/>
    <n v="0"/>
    <n v="0"/>
    <n v="19"/>
    <s v="AID0339"/>
    <s v="Teenager"/>
    <s v="Black"/>
    <s v="Basic"/>
    <n v="40.98"/>
    <s v="Average"/>
    <n v="42.19"/>
    <n v="26.76"/>
    <s v="No"/>
    <n v="35.46"/>
    <n v="0"/>
    <n v="24.26"/>
    <n v="0"/>
    <s v="Female"/>
    <n v="0"/>
    <n v="1"/>
    <n v="38.119999999999997"/>
    <n v="32.24"/>
    <n v="36.93"/>
    <n v="41.43"/>
    <x v="0"/>
    <n v="0.284736786602939"/>
    <n v="0.57070712568050852"/>
    <n v="0.42929287431949148"/>
    <n v="-0.36724632016115744"/>
    <x v="0"/>
  </r>
  <r>
    <n v="64.709999999999994"/>
    <n v="0"/>
    <n v="0"/>
    <n v="0"/>
    <n v="16"/>
    <s v="AID0340"/>
    <s v="Teenager"/>
    <s v="Black"/>
    <s v="Advanced"/>
    <n v="44.52"/>
    <s v="Average"/>
    <n v="54.96"/>
    <n v="52.42"/>
    <s v="Yes"/>
    <n v="65.2"/>
    <n v="0"/>
    <n v="44.44"/>
    <n v="0"/>
    <s v="Female"/>
    <n v="1"/>
    <n v="0"/>
    <n v="41.38"/>
    <n v="47.03"/>
    <n v="60.09"/>
    <n v="41.85"/>
    <x v="1"/>
    <n v="2.0074674701649928"/>
    <n v="0.8815788876645434"/>
    <n v="0.8815788876645434"/>
    <n v="-5.4738818992039209E-2"/>
    <x v="1"/>
  </r>
  <r>
    <n v="44.4"/>
    <n v="1"/>
    <n v="0"/>
    <n v="1"/>
    <n v="16"/>
    <s v="AID0341"/>
    <s v="Teenager"/>
    <s v="Other"/>
    <s v="None"/>
    <n v="10.26"/>
    <s v="Fast"/>
    <n v="11.86"/>
    <n v="11.57"/>
    <s v="No"/>
    <n v="0"/>
    <n v="1"/>
    <n v="25.12"/>
    <n v="0"/>
    <s v="Male"/>
    <n v="0"/>
    <n v="0"/>
    <n v="24.42"/>
    <n v="29.75"/>
    <n v="23.81"/>
    <n v="32.799999999999997"/>
    <x v="0"/>
    <n v="0"/>
    <n v="0.5"/>
    <n v="0.5"/>
    <n v="-0.3010299956639812"/>
    <x v="0"/>
  </r>
  <r>
    <n v="64.31"/>
    <n v="0"/>
    <n v="0"/>
    <n v="0"/>
    <n v="25"/>
    <s v="AID0342"/>
    <s v="Young Adult"/>
    <s v="Other"/>
    <s v="None"/>
    <n v="33.340000000000003"/>
    <s v="Average"/>
    <n v="50.98"/>
    <n v="27.35"/>
    <s v="No"/>
    <n v="37.14"/>
    <n v="1"/>
    <n v="39.54"/>
    <n v="0"/>
    <s v="Female"/>
    <n v="0"/>
    <n v="0"/>
    <n v="22.87"/>
    <n v="55.67"/>
    <n v="32.69"/>
    <n v="18.579999999999998"/>
    <x v="0"/>
    <n v="0"/>
    <n v="0.5"/>
    <n v="0.5"/>
    <n v="-0.3010299956639812"/>
    <x v="0"/>
  </r>
  <r>
    <n v="42.4"/>
    <n v="0"/>
    <n v="1"/>
    <n v="1"/>
    <n v="19"/>
    <s v="AID0343"/>
    <s v="Teenager"/>
    <s v="Black"/>
    <s v="None"/>
    <n v="24.67"/>
    <s v="Slow"/>
    <n v="33.799999999999997"/>
    <n v="26.02"/>
    <s v="No"/>
    <n v="20.329999999999998"/>
    <n v="0"/>
    <n v="26.21"/>
    <n v="0"/>
    <s v="Male"/>
    <n v="0"/>
    <n v="0"/>
    <n v="8.66"/>
    <n v="26.84"/>
    <n v="39.46"/>
    <n v="10.09"/>
    <x v="0"/>
    <n v="0"/>
    <n v="0.5"/>
    <n v="0.5"/>
    <n v="-0.3010299956639812"/>
    <x v="0"/>
  </r>
  <r>
    <n v="90.11"/>
    <n v="0"/>
    <n v="0"/>
    <n v="0"/>
    <n v="20"/>
    <s v="AID0344"/>
    <s v="Young Adult"/>
    <s v="Black"/>
    <s v="None"/>
    <n v="21.51"/>
    <s v="Average"/>
    <n v="41.47"/>
    <n v="39.14"/>
    <s v="No"/>
    <n v="21.84"/>
    <n v="0"/>
    <n v="55.08"/>
    <n v="0"/>
    <s v="Female"/>
    <n v="0"/>
    <n v="0"/>
    <n v="33.590000000000003"/>
    <n v="35.729999999999997"/>
    <n v="27.71"/>
    <n v="32.07"/>
    <x v="0"/>
    <n v="0"/>
    <n v="0.5"/>
    <n v="0.5"/>
    <n v="-0.3010299956639812"/>
    <x v="0"/>
  </r>
  <r>
    <n v="52.58"/>
    <n v="0"/>
    <n v="1"/>
    <n v="1"/>
    <n v="31"/>
    <s v="AID0345"/>
    <s v="Middle Age"/>
    <s v="White"/>
    <s v="Basic"/>
    <n v="53.25"/>
    <s v="Slow"/>
    <n v="54.48"/>
    <n v="66.739999999999995"/>
    <s v="Yes"/>
    <n v="74.650000000000006"/>
    <n v="0"/>
    <n v="54.35"/>
    <n v="1"/>
    <s v="Male"/>
    <n v="0"/>
    <n v="1"/>
    <n v="69.180000000000007"/>
    <n v="70.040000000000006"/>
    <n v="56.37"/>
    <n v="54.97"/>
    <x v="1"/>
    <n v="0.284736786602939"/>
    <n v="0.57070712568050852"/>
    <n v="0.57070712568050852"/>
    <n v="-0.24358670494463713"/>
    <x v="0"/>
  </r>
  <r>
    <n v="59.7"/>
    <n v="0"/>
    <n v="1"/>
    <n v="1"/>
    <n v="22"/>
    <s v="AID0346"/>
    <s v="Young Adult"/>
    <s v="White"/>
    <s v="Advanced"/>
    <n v="60.6"/>
    <s v="Slow"/>
    <n v="57.11"/>
    <n v="43.66"/>
    <s v="Yes"/>
    <n v="46.86"/>
    <n v="0"/>
    <n v="63.86"/>
    <n v="1"/>
    <s v="Male"/>
    <n v="1"/>
    <n v="0"/>
    <n v="40.96"/>
    <n v="54.3"/>
    <n v="56.65"/>
    <n v="78.650000000000006"/>
    <x v="1"/>
    <n v="2.0074674701649928"/>
    <n v="0.8815788876645434"/>
    <n v="0.8815788876645434"/>
    <n v="-5.4738818992039209E-2"/>
    <x v="1"/>
  </r>
  <r>
    <n v="92.2"/>
    <n v="0"/>
    <n v="1"/>
    <n v="1"/>
    <n v="29"/>
    <s v="AID0347"/>
    <s v="Young Adult"/>
    <s v="Black"/>
    <s v="None"/>
    <n v="33.46"/>
    <s v="Slow"/>
    <n v="47.57"/>
    <n v="36.99"/>
    <s v="No"/>
    <n v="29.25"/>
    <n v="0"/>
    <n v="39.299999999999997"/>
    <n v="0"/>
    <s v="Male"/>
    <n v="0"/>
    <n v="0"/>
    <n v="50.08"/>
    <n v="35.880000000000003"/>
    <n v="31.22"/>
    <n v="48.85"/>
    <x v="0"/>
    <n v="0"/>
    <n v="0.5"/>
    <n v="0.5"/>
    <n v="-0.3010299956639812"/>
    <x v="0"/>
  </r>
  <r>
    <n v="84.78"/>
    <n v="0"/>
    <n v="0"/>
    <n v="0"/>
    <n v="17"/>
    <s v="AID0348"/>
    <s v="Teenager"/>
    <s v="Other"/>
    <s v="None"/>
    <n v="6.56"/>
    <s v="Average"/>
    <n v="27.64"/>
    <n v="13.9"/>
    <s v="No"/>
    <n v="17.39"/>
    <n v="1"/>
    <n v="11.71"/>
    <n v="0"/>
    <s v="Female"/>
    <n v="0"/>
    <n v="0"/>
    <n v="25.95"/>
    <n v="32.17"/>
    <n v="22.49"/>
    <n v="11.95"/>
    <x v="0"/>
    <n v="0"/>
    <n v="0.5"/>
    <n v="0.5"/>
    <n v="-0.3010299956639812"/>
    <x v="0"/>
  </r>
  <r>
    <n v="53.14"/>
    <n v="0"/>
    <n v="1"/>
    <n v="0"/>
    <n v="17"/>
    <s v="AID0349"/>
    <s v="Teenager"/>
    <s v="Other"/>
    <s v="Basic"/>
    <n v="42.26"/>
    <s v="Slow"/>
    <n v="32.409999999999997"/>
    <n v="49.47"/>
    <s v="No"/>
    <n v="36.9"/>
    <n v="1"/>
    <n v="38.71"/>
    <n v="0"/>
    <s v="Female"/>
    <n v="0"/>
    <n v="1"/>
    <n v="47.88"/>
    <n v="24.17"/>
    <n v="54.76"/>
    <n v="40.380000000000003"/>
    <x v="0"/>
    <n v="0.284736786602939"/>
    <n v="0.57070712568050852"/>
    <n v="0.42929287431949148"/>
    <n v="-0.36724632016115744"/>
    <x v="0"/>
  </r>
  <r>
    <n v="44.31"/>
    <n v="0"/>
    <n v="0"/>
    <n v="1"/>
    <n v="19"/>
    <s v="AID0350"/>
    <s v="Teenager"/>
    <s v="Other"/>
    <s v="Advanced"/>
    <n v="66.06"/>
    <s v="Average"/>
    <n v="36.799999999999997"/>
    <n v="67.28"/>
    <s v="Yes"/>
    <n v="62.74"/>
    <n v="1"/>
    <n v="37.93"/>
    <n v="0"/>
    <s v="Male"/>
    <n v="1"/>
    <n v="0"/>
    <n v="49.25"/>
    <n v="63.42"/>
    <n v="44.27"/>
    <n v="40.43"/>
    <x v="1"/>
    <n v="2.0074674701649928"/>
    <n v="0.8815788876645434"/>
    <n v="0.8815788876645434"/>
    <n v="-5.4738818992039209E-2"/>
    <x v="1"/>
  </r>
  <r>
    <n v="82.94"/>
    <n v="1"/>
    <n v="0"/>
    <n v="0"/>
    <n v="17"/>
    <s v="AID0351"/>
    <s v="Teenager"/>
    <s v="Other"/>
    <s v="Basic"/>
    <n v="47.98"/>
    <s v="Fast"/>
    <n v="52.33"/>
    <n v="60.41"/>
    <s v="No"/>
    <n v="36.590000000000003"/>
    <n v="1"/>
    <n v="53.56"/>
    <n v="0"/>
    <s v="Female"/>
    <n v="0"/>
    <n v="1"/>
    <n v="26.18"/>
    <n v="20.99"/>
    <n v="46.73"/>
    <n v="40.78"/>
    <x v="0"/>
    <n v="0.284736786602939"/>
    <n v="0.57070712568050852"/>
    <n v="0.42929287431949148"/>
    <n v="-0.36724632016115744"/>
    <x v="0"/>
  </r>
  <r>
    <n v="63.44"/>
    <n v="0"/>
    <n v="0"/>
    <n v="1"/>
    <n v="29"/>
    <s v="AID0352"/>
    <s v="Young Adult"/>
    <s v="White"/>
    <s v="Basic"/>
    <n v="51.49"/>
    <s v="Average"/>
    <n v="47.81"/>
    <n v="51.69"/>
    <s v="Yes"/>
    <n v="60.06"/>
    <n v="0"/>
    <n v="43.93"/>
    <n v="1"/>
    <s v="Male"/>
    <n v="0"/>
    <n v="1"/>
    <n v="45.96"/>
    <n v="56.86"/>
    <n v="57.84"/>
    <n v="43.33"/>
    <x v="1"/>
    <n v="0.284736786602939"/>
    <n v="0.57070712568050852"/>
    <n v="0.57070712568050852"/>
    <n v="-0.24358670494463713"/>
    <x v="0"/>
  </r>
  <r>
    <n v="85.96"/>
    <n v="1"/>
    <n v="0"/>
    <n v="1"/>
    <n v="19"/>
    <s v="AID0353"/>
    <s v="Teenager"/>
    <s v="Black"/>
    <s v="None"/>
    <n v="30.09"/>
    <s v="Fast"/>
    <n v="22.83"/>
    <n v="22.16"/>
    <s v="No"/>
    <n v="30.36"/>
    <n v="0"/>
    <n v="10.89"/>
    <n v="0"/>
    <s v="Male"/>
    <n v="0"/>
    <n v="0"/>
    <n v="39.54"/>
    <n v="41.05"/>
    <n v="26.33"/>
    <n v="36.450000000000003"/>
    <x v="0"/>
    <n v="0"/>
    <n v="0.5"/>
    <n v="0.5"/>
    <n v="-0.3010299956639812"/>
    <x v="0"/>
  </r>
  <r>
    <n v="66.72"/>
    <n v="0"/>
    <n v="0"/>
    <n v="0"/>
    <n v="19"/>
    <s v="AID0354"/>
    <s v="Teenager"/>
    <s v="Other"/>
    <s v="None"/>
    <n v="22.82"/>
    <s v="Average"/>
    <n v="21.04"/>
    <n v="35.9"/>
    <s v="No"/>
    <n v="41.48"/>
    <n v="1"/>
    <n v="5.66"/>
    <n v="0"/>
    <s v="Female"/>
    <n v="0"/>
    <n v="0"/>
    <n v="28.39"/>
    <n v="32.049999999999997"/>
    <n v="18.690000000000001"/>
    <n v="41.59"/>
    <x v="0"/>
    <n v="0"/>
    <n v="0.5"/>
    <n v="0.5"/>
    <n v="-0.3010299956639812"/>
    <x v="0"/>
  </r>
  <r>
    <n v="60.76"/>
    <n v="0"/>
    <n v="0"/>
    <n v="0"/>
    <n v="16"/>
    <s v="AID0355"/>
    <s v="Teenager"/>
    <s v="White"/>
    <s v="Advanced"/>
    <n v="34.590000000000003"/>
    <s v="Average"/>
    <n v="51.49"/>
    <n v="57.2"/>
    <s v="Yes"/>
    <n v="59.5"/>
    <n v="0"/>
    <n v="47.81"/>
    <n v="1"/>
    <s v="Female"/>
    <n v="1"/>
    <n v="0"/>
    <n v="34.909999999999997"/>
    <n v="66.22"/>
    <n v="45.31"/>
    <n v="61.98"/>
    <x v="1"/>
    <n v="2.0074674701649928"/>
    <n v="0.8815788876645434"/>
    <n v="0.8815788876645434"/>
    <n v="-5.4738818992039209E-2"/>
    <x v="1"/>
  </r>
  <r>
    <n v="67.069999999999993"/>
    <n v="1"/>
    <n v="0"/>
    <n v="1"/>
    <n v="29"/>
    <s v="AID0356"/>
    <s v="Young Adult"/>
    <s v="Other"/>
    <s v="Advanced"/>
    <n v="45.17"/>
    <s v="Fast"/>
    <n v="79.66"/>
    <n v="64.209999999999994"/>
    <s v="Yes"/>
    <n v="53.15"/>
    <n v="1"/>
    <n v="74.03"/>
    <n v="0"/>
    <s v="Male"/>
    <n v="1"/>
    <n v="0"/>
    <n v="48.91"/>
    <n v="41.4"/>
    <n v="55.25"/>
    <n v="64.819999999999993"/>
    <x v="1"/>
    <n v="2.0074674701649928"/>
    <n v="0.8815788876645434"/>
    <n v="0.8815788876645434"/>
    <n v="-5.4738818992039209E-2"/>
    <x v="1"/>
  </r>
  <r>
    <n v="84.91"/>
    <n v="0"/>
    <n v="1"/>
    <n v="0"/>
    <n v="23"/>
    <s v="AID0357"/>
    <s v="Young Adult"/>
    <s v="Black"/>
    <s v="None"/>
    <n v="33.92"/>
    <s v="Slow"/>
    <n v="38.53"/>
    <n v="37.25"/>
    <s v="No"/>
    <n v="23"/>
    <n v="0"/>
    <n v="25.08"/>
    <n v="0"/>
    <s v="Female"/>
    <n v="0"/>
    <n v="0"/>
    <n v="19.059999999999999"/>
    <n v="44.37"/>
    <n v="49.13"/>
    <n v="29.38"/>
    <x v="0"/>
    <n v="0"/>
    <n v="0.5"/>
    <n v="0.5"/>
    <n v="-0.3010299956639812"/>
    <x v="0"/>
  </r>
  <r>
    <n v="94.13"/>
    <n v="0"/>
    <n v="1"/>
    <n v="0"/>
    <n v="27"/>
    <s v="AID0358"/>
    <s v="Young Adult"/>
    <s v="White"/>
    <s v="Advanced"/>
    <n v="50.57"/>
    <s v="Slow"/>
    <n v="58.81"/>
    <n v="67.08"/>
    <s v="Yes"/>
    <n v="47.2"/>
    <n v="0"/>
    <n v="65.83"/>
    <n v="1"/>
    <s v="Female"/>
    <n v="1"/>
    <n v="0"/>
    <n v="69.150000000000006"/>
    <n v="72.319999999999993"/>
    <n v="60.24"/>
    <n v="77.69"/>
    <x v="1"/>
    <n v="2.0074674701649928"/>
    <n v="0.8815788876645434"/>
    <n v="0.8815788876645434"/>
    <n v="-5.4738818992039209E-2"/>
    <x v="1"/>
  </r>
  <r>
    <n v="42.99"/>
    <n v="0"/>
    <n v="0"/>
    <n v="1"/>
    <n v="28"/>
    <s v="AID0359"/>
    <s v="Young Adult"/>
    <s v="Black"/>
    <s v="Basic"/>
    <n v="46.18"/>
    <s v="Average"/>
    <n v="70.92"/>
    <n v="43.01"/>
    <s v="No"/>
    <n v="52.54"/>
    <n v="0"/>
    <n v="51"/>
    <n v="0"/>
    <s v="Male"/>
    <n v="0"/>
    <n v="1"/>
    <n v="54.81"/>
    <n v="35.03"/>
    <n v="42.92"/>
    <n v="42.39"/>
    <x v="0"/>
    <n v="0.284736786602939"/>
    <n v="0.57070712568050852"/>
    <n v="0.42929287431949148"/>
    <n v="-0.36724632016115744"/>
    <x v="0"/>
  </r>
  <r>
    <n v="71.45"/>
    <n v="0"/>
    <n v="0"/>
    <n v="1"/>
    <n v="27"/>
    <s v="AID0360"/>
    <s v="Young Adult"/>
    <s v="Black"/>
    <s v="Advanced"/>
    <n v="67.23"/>
    <s v="Average"/>
    <n v="66.33"/>
    <n v="77.989999999999995"/>
    <s v="Yes"/>
    <n v="67.56"/>
    <n v="0"/>
    <n v="44.33"/>
    <n v="0"/>
    <s v="Male"/>
    <n v="1"/>
    <n v="0"/>
    <n v="45.67"/>
    <n v="80.28"/>
    <n v="48.72"/>
    <n v="66.73"/>
    <x v="1"/>
    <n v="2.0074674701649928"/>
    <n v="0.8815788876645434"/>
    <n v="0.8815788876645434"/>
    <n v="-5.4738818992039209E-2"/>
    <x v="1"/>
  </r>
  <r>
    <n v="41.97"/>
    <n v="1"/>
    <n v="0"/>
    <n v="0"/>
    <n v="18"/>
    <s v="AID0361"/>
    <s v="Teenager"/>
    <s v="White"/>
    <s v="Basic"/>
    <n v="33.090000000000003"/>
    <s v="Fast"/>
    <n v="29.18"/>
    <n v="37.06"/>
    <s v="No"/>
    <n v="44.14"/>
    <n v="0"/>
    <n v="24.34"/>
    <n v="1"/>
    <s v="Female"/>
    <n v="0"/>
    <n v="1"/>
    <n v="46.29"/>
    <n v="29.66"/>
    <n v="21.85"/>
    <n v="53.97"/>
    <x v="0"/>
    <n v="0.284736786602939"/>
    <n v="0.57070712568050852"/>
    <n v="0.42929287431949148"/>
    <n v="-0.36724632016115744"/>
    <x v="0"/>
  </r>
  <r>
    <n v="68.099999999999994"/>
    <n v="1"/>
    <n v="0"/>
    <n v="1"/>
    <n v="40"/>
    <s v="AID0362"/>
    <s v="Middle Age"/>
    <s v="White"/>
    <s v="Basic"/>
    <n v="53.3"/>
    <s v="Fast"/>
    <n v="40.32"/>
    <n v="52.59"/>
    <s v="Yes"/>
    <n v="55.76"/>
    <n v="0"/>
    <n v="61.75"/>
    <n v="1"/>
    <s v="Male"/>
    <n v="0"/>
    <n v="1"/>
    <n v="57.75"/>
    <n v="60.6"/>
    <n v="50.49"/>
    <n v="72.180000000000007"/>
    <x v="1"/>
    <n v="0.284736786602939"/>
    <n v="0.57070712568050852"/>
    <n v="0.57070712568050852"/>
    <n v="-0.24358670494463713"/>
    <x v="0"/>
  </r>
  <r>
    <n v="93.12"/>
    <n v="0"/>
    <n v="0"/>
    <n v="1"/>
    <n v="21"/>
    <s v="AID0363"/>
    <s v="Young Adult"/>
    <s v="White"/>
    <s v="Basic"/>
    <n v="44.7"/>
    <s v="Average"/>
    <n v="63.64"/>
    <n v="64.489999999999995"/>
    <s v="Yes"/>
    <n v="65.42"/>
    <n v="0"/>
    <n v="55.53"/>
    <n v="1"/>
    <s v="Male"/>
    <n v="0"/>
    <n v="1"/>
    <n v="49.66"/>
    <n v="65.95"/>
    <n v="50.52"/>
    <n v="52.86"/>
    <x v="1"/>
    <n v="0.284736786602939"/>
    <n v="0.57070712568050852"/>
    <n v="0.57070712568050852"/>
    <n v="-0.24358670494463713"/>
    <x v="0"/>
  </r>
  <r>
    <n v="61.7"/>
    <n v="0"/>
    <n v="0"/>
    <n v="0"/>
    <n v="17"/>
    <s v="AID0364"/>
    <s v="Teenager"/>
    <s v="White"/>
    <s v="Basic"/>
    <n v="26.98"/>
    <s v="Average"/>
    <n v="45.45"/>
    <n v="49.95"/>
    <s v="No"/>
    <n v="42.11"/>
    <n v="0"/>
    <n v="31.33"/>
    <n v="1"/>
    <s v="Female"/>
    <n v="0"/>
    <n v="1"/>
    <n v="36.04"/>
    <n v="41.7"/>
    <n v="32.64"/>
    <n v="45.09"/>
    <x v="0"/>
    <n v="0.284736786602939"/>
    <n v="0.57070712568050852"/>
    <n v="0.42929287431949148"/>
    <n v="-0.36724632016115744"/>
    <x v="0"/>
  </r>
  <r>
    <n v="95.95"/>
    <n v="0"/>
    <n v="0"/>
    <n v="1"/>
    <n v="36"/>
    <s v="AID0365"/>
    <s v="Middle Age"/>
    <s v="White"/>
    <s v="None"/>
    <n v="30.82"/>
    <s v="Average"/>
    <n v="72.48"/>
    <n v="30.52"/>
    <s v="No"/>
    <n v="56.19"/>
    <n v="0"/>
    <n v="26.7"/>
    <n v="1"/>
    <s v="Male"/>
    <n v="0"/>
    <n v="0"/>
    <n v="13.14"/>
    <n v="30.53"/>
    <n v="39.94"/>
    <n v="33.700000000000003"/>
    <x v="0"/>
    <n v="0"/>
    <n v="0.5"/>
    <n v="0.5"/>
    <n v="-0.3010299956639812"/>
    <x v="0"/>
  </r>
  <r>
    <n v="77.84"/>
    <n v="1"/>
    <n v="0"/>
    <n v="1"/>
    <n v="47"/>
    <s v="AID0366"/>
    <s v="Middle Age"/>
    <s v="White"/>
    <s v="None"/>
    <n v="38.01"/>
    <s v="Fast"/>
    <n v="27.01"/>
    <n v="32.32"/>
    <s v="No"/>
    <n v="47.43"/>
    <n v="0"/>
    <n v="41.53"/>
    <n v="1"/>
    <s v="Male"/>
    <n v="0"/>
    <n v="0"/>
    <n v="58.97"/>
    <n v="52.08"/>
    <n v="27.86"/>
    <n v="45.39"/>
    <x v="0"/>
    <n v="0"/>
    <n v="0.5"/>
    <n v="0.5"/>
    <n v="-0.3010299956639812"/>
    <x v="0"/>
  </r>
  <r>
    <n v="96.05"/>
    <n v="1"/>
    <n v="0"/>
    <n v="0"/>
    <n v="19"/>
    <s v="AID0367"/>
    <s v="Teenager"/>
    <s v="White"/>
    <s v="Basic"/>
    <n v="38.130000000000003"/>
    <s v="Fast"/>
    <n v="37.520000000000003"/>
    <n v="45.8"/>
    <s v="No"/>
    <n v="34.92"/>
    <n v="0"/>
    <n v="31.21"/>
    <n v="1"/>
    <s v="Female"/>
    <n v="0"/>
    <n v="1"/>
    <n v="30.74"/>
    <n v="28.74"/>
    <n v="51.14"/>
    <n v="40.590000000000003"/>
    <x v="0"/>
    <n v="0.284736786602939"/>
    <n v="0.57070712568050852"/>
    <n v="0.42929287431949148"/>
    <n v="-0.36724632016115744"/>
    <x v="0"/>
  </r>
  <r>
    <n v="85.43"/>
    <n v="1"/>
    <n v="0"/>
    <n v="0"/>
    <n v="21"/>
    <s v="AID0368"/>
    <s v="Young Adult"/>
    <s v="Other"/>
    <s v="Advanced"/>
    <n v="70.98"/>
    <s v="Fast"/>
    <n v="48"/>
    <n v="48.73"/>
    <s v="Yes"/>
    <n v="41.24"/>
    <n v="1"/>
    <n v="45.46"/>
    <n v="0"/>
    <s v="Female"/>
    <n v="1"/>
    <n v="0"/>
    <n v="52.87"/>
    <n v="56.42"/>
    <n v="43.16"/>
    <n v="48.29"/>
    <x v="1"/>
    <n v="2.0074674701649928"/>
    <n v="0.8815788876645434"/>
    <n v="0.8815788876645434"/>
    <n v="-5.4738818992039209E-2"/>
    <x v="1"/>
  </r>
  <r>
    <n v="46.21"/>
    <n v="0"/>
    <n v="0"/>
    <n v="1"/>
    <n v="45"/>
    <s v="AID0369"/>
    <s v="Middle Age"/>
    <s v="Black"/>
    <s v="None"/>
    <n v="45.22"/>
    <s v="Average"/>
    <n v="31.64"/>
    <n v="24.5"/>
    <s v="No"/>
    <n v="27.64"/>
    <n v="0"/>
    <n v="46.78"/>
    <n v="0"/>
    <s v="Male"/>
    <n v="0"/>
    <n v="0"/>
    <n v="41.73"/>
    <n v="34.409999999999997"/>
    <n v="38.159999999999997"/>
    <n v="41.43"/>
    <x v="0"/>
    <n v="0"/>
    <n v="0.5"/>
    <n v="0.5"/>
    <n v="-0.3010299956639812"/>
    <x v="0"/>
  </r>
  <r>
    <n v="53.87"/>
    <n v="1"/>
    <n v="0"/>
    <n v="1"/>
    <n v="50"/>
    <s v="AID0370"/>
    <s v="Middle Age"/>
    <s v="White"/>
    <s v="Basic"/>
    <n v="59.53"/>
    <s v="Fast"/>
    <n v="65.5"/>
    <n v="35.85"/>
    <s v="Yes"/>
    <n v="37.25"/>
    <n v="0"/>
    <n v="51.92"/>
    <n v="1"/>
    <s v="Male"/>
    <n v="0"/>
    <n v="1"/>
    <n v="54.98"/>
    <n v="56.91"/>
    <n v="54.9"/>
    <n v="58.5"/>
    <x v="1"/>
    <n v="0.284736786602939"/>
    <n v="0.57070712568050852"/>
    <n v="0.57070712568050852"/>
    <n v="-0.24358670494463713"/>
    <x v="0"/>
  </r>
  <r>
    <n v="63.65"/>
    <n v="0"/>
    <n v="0"/>
    <n v="0"/>
    <n v="19"/>
    <s v="AID0371"/>
    <s v="Teenager"/>
    <s v="Other"/>
    <s v="Advanced"/>
    <n v="42.14"/>
    <s v="Average"/>
    <n v="44.64"/>
    <n v="44.65"/>
    <s v="Yes"/>
    <n v="47.21"/>
    <n v="1"/>
    <n v="49.06"/>
    <n v="0"/>
    <s v="Female"/>
    <n v="1"/>
    <n v="0"/>
    <n v="45.89"/>
    <n v="49.18"/>
    <n v="40.17"/>
    <n v="40.98"/>
    <x v="1"/>
    <n v="2.0074674701649928"/>
    <n v="0.8815788876645434"/>
    <n v="0.8815788876645434"/>
    <n v="-5.4738818992039209E-2"/>
    <x v="1"/>
  </r>
  <r>
    <n v="50.21"/>
    <n v="0"/>
    <n v="0"/>
    <n v="0"/>
    <n v="21"/>
    <s v="AID0372"/>
    <s v="Young Adult"/>
    <s v="Other"/>
    <s v="None"/>
    <n v="23.82"/>
    <s v="Average"/>
    <n v="13.54"/>
    <n v="15.11"/>
    <s v="No"/>
    <n v="23.54"/>
    <n v="1"/>
    <n v="43.28"/>
    <n v="0"/>
    <s v="Female"/>
    <n v="0"/>
    <n v="0"/>
    <n v="18.66"/>
    <n v="39.369999999999997"/>
    <n v="40.67"/>
    <n v="24.07"/>
    <x v="0"/>
    <n v="0"/>
    <n v="0.5"/>
    <n v="0.5"/>
    <n v="-0.3010299956639812"/>
    <x v="0"/>
  </r>
  <r>
    <n v="69.69"/>
    <n v="1"/>
    <n v="0"/>
    <n v="0"/>
    <n v="26"/>
    <s v="AID0373"/>
    <s v="Young Adult"/>
    <s v="Other"/>
    <s v="Basic"/>
    <n v="59.29"/>
    <s v="Fast"/>
    <n v="53.82"/>
    <n v="32.08"/>
    <s v="Yes"/>
    <n v="43.8"/>
    <n v="1"/>
    <n v="44.16"/>
    <n v="0"/>
    <s v="Female"/>
    <n v="0"/>
    <n v="1"/>
    <n v="42.51"/>
    <n v="52.22"/>
    <n v="43.6"/>
    <n v="47.01"/>
    <x v="1"/>
    <n v="0.284736786602939"/>
    <n v="0.57070712568050852"/>
    <n v="0.57070712568050852"/>
    <n v="-0.24358670494463713"/>
    <x v="0"/>
  </r>
  <r>
    <n v="68.28"/>
    <n v="0"/>
    <n v="1"/>
    <n v="0"/>
    <n v="21"/>
    <s v="AID0374"/>
    <s v="Young Adult"/>
    <s v="Black"/>
    <s v="Basic"/>
    <n v="38.43"/>
    <s v="Slow"/>
    <n v="44.32"/>
    <n v="37.75"/>
    <s v="Yes"/>
    <n v="30.87"/>
    <n v="0"/>
    <n v="49.94"/>
    <n v="0"/>
    <s v="Female"/>
    <n v="0"/>
    <n v="1"/>
    <n v="57.84"/>
    <n v="51.88"/>
    <n v="38.880000000000003"/>
    <n v="52.09"/>
    <x v="1"/>
    <n v="0.284736786602939"/>
    <n v="0.57070712568050852"/>
    <n v="0.57070712568050852"/>
    <n v="-0.24358670494463713"/>
    <x v="0"/>
  </r>
  <r>
    <n v="97.38"/>
    <n v="1"/>
    <n v="0"/>
    <n v="1"/>
    <n v="22"/>
    <s v="AID0375"/>
    <s v="Young Adult"/>
    <s v="White"/>
    <s v="Advanced"/>
    <n v="52.2"/>
    <s v="Fast"/>
    <n v="72.319999999999993"/>
    <n v="48.62"/>
    <s v="No"/>
    <n v="60.98"/>
    <n v="0"/>
    <n v="63.31"/>
    <n v="1"/>
    <s v="Male"/>
    <n v="1"/>
    <n v="0"/>
    <n v="63.73"/>
    <n v="81.150000000000006"/>
    <n v="42.23"/>
    <n v="50.14"/>
    <x v="0"/>
    <n v="2.0074674701649928"/>
    <n v="0.8815788876645434"/>
    <n v="0.1184211123354566"/>
    <n v="-0.926570863884976"/>
    <x v="1"/>
  </r>
  <r>
    <n v="66.02"/>
    <n v="0"/>
    <n v="1"/>
    <n v="0"/>
    <n v="24"/>
    <s v="AID0376"/>
    <s v="Young Adult"/>
    <s v="Other"/>
    <s v="None"/>
    <n v="55.79"/>
    <s v="Slow"/>
    <n v="14.92"/>
    <n v="45.74"/>
    <s v="No"/>
    <n v="35.65"/>
    <n v="1"/>
    <n v="30.85"/>
    <n v="0"/>
    <s v="Female"/>
    <n v="0"/>
    <n v="0"/>
    <n v="41.66"/>
    <n v="8.26"/>
    <n v="21.25"/>
    <n v="39.270000000000003"/>
    <x v="0"/>
    <n v="0"/>
    <n v="0.5"/>
    <n v="0.5"/>
    <n v="-0.3010299956639812"/>
    <x v="0"/>
  </r>
  <r>
    <n v="87.14"/>
    <n v="1"/>
    <n v="0"/>
    <n v="0"/>
    <n v="20"/>
    <s v="AID0377"/>
    <s v="Young Adult"/>
    <s v="Black"/>
    <s v="Basic"/>
    <n v="57.5"/>
    <s v="Fast"/>
    <n v="51.68"/>
    <n v="65.61"/>
    <s v="No"/>
    <n v="51.44"/>
    <n v="0"/>
    <n v="41.61"/>
    <n v="0"/>
    <s v="Female"/>
    <n v="0"/>
    <n v="1"/>
    <n v="50.68"/>
    <n v="70.2"/>
    <n v="55.03"/>
    <n v="54.89"/>
    <x v="0"/>
    <n v="0.284736786602939"/>
    <n v="0.57070712568050852"/>
    <n v="0.42929287431949148"/>
    <n v="-0.36724632016115744"/>
    <x v="0"/>
  </r>
  <r>
    <n v="96.51"/>
    <n v="0"/>
    <n v="0"/>
    <n v="1"/>
    <n v="43"/>
    <s v="AID0378"/>
    <s v="Middle Age"/>
    <s v="Black"/>
    <s v="Advanced"/>
    <n v="39.68"/>
    <s v="Average"/>
    <n v="85.21"/>
    <n v="78.16"/>
    <s v="Yes"/>
    <n v="62.34"/>
    <n v="0"/>
    <n v="60.88"/>
    <n v="0"/>
    <s v="Male"/>
    <n v="1"/>
    <n v="0"/>
    <n v="64.22"/>
    <n v="66.06"/>
    <n v="53.65"/>
    <n v="79.48"/>
    <x v="1"/>
    <n v="2.0074674701649928"/>
    <n v="0.8815788876645434"/>
    <n v="0.8815788876645434"/>
    <n v="-5.4738818992039209E-2"/>
    <x v="1"/>
  </r>
  <r>
    <n v="92.62"/>
    <n v="0"/>
    <n v="0"/>
    <n v="0"/>
    <n v="19"/>
    <s v="AID0379"/>
    <s v="Teenager"/>
    <s v="Black"/>
    <s v="Advanced"/>
    <n v="38.520000000000003"/>
    <s v="Average"/>
    <n v="40.69"/>
    <n v="45.83"/>
    <s v="Yes"/>
    <n v="66.16"/>
    <n v="0"/>
    <n v="48.99"/>
    <n v="0"/>
    <s v="Female"/>
    <n v="1"/>
    <n v="0"/>
    <n v="59.91"/>
    <n v="46.2"/>
    <n v="50.15"/>
    <n v="54.49"/>
    <x v="1"/>
    <n v="2.0074674701649928"/>
    <n v="0.8815788876645434"/>
    <n v="0.8815788876645434"/>
    <n v="-5.4738818992039209E-2"/>
    <x v="1"/>
  </r>
  <r>
    <n v="52.52"/>
    <n v="0"/>
    <n v="0"/>
    <n v="1"/>
    <n v="22"/>
    <s v="AID0380"/>
    <s v="Young Adult"/>
    <s v="Other"/>
    <s v="Basic"/>
    <n v="19.7"/>
    <s v="Average"/>
    <n v="48.94"/>
    <n v="44.14"/>
    <s v="Yes"/>
    <n v="63.92"/>
    <n v="1"/>
    <n v="55.23"/>
    <n v="0"/>
    <s v="Male"/>
    <n v="0"/>
    <n v="1"/>
    <n v="37.799999999999997"/>
    <n v="70.17"/>
    <n v="58.46"/>
    <n v="43.21"/>
    <x v="1"/>
    <n v="0.284736786602939"/>
    <n v="0.57070712568050852"/>
    <n v="0.57070712568050852"/>
    <n v="-0.24358670494463713"/>
    <x v="0"/>
  </r>
  <r>
    <n v="69.760000000000005"/>
    <n v="0"/>
    <n v="0"/>
    <n v="0"/>
    <n v="43"/>
    <s v="AID0381"/>
    <s v="Middle Age"/>
    <s v="White"/>
    <s v="Basic"/>
    <n v="63.51"/>
    <s v="Average"/>
    <n v="53.8"/>
    <n v="42.01"/>
    <s v="Yes"/>
    <n v="51.77"/>
    <n v="0"/>
    <n v="71.23"/>
    <n v="1"/>
    <s v="Female"/>
    <n v="0"/>
    <n v="1"/>
    <n v="41.85"/>
    <n v="54.37"/>
    <n v="53.46"/>
    <n v="66.64"/>
    <x v="1"/>
    <n v="0.284736786602939"/>
    <n v="0.57070712568050852"/>
    <n v="0.57070712568050852"/>
    <n v="-0.24358670494463713"/>
    <x v="0"/>
  </r>
  <r>
    <n v="60.86"/>
    <n v="0"/>
    <n v="0"/>
    <n v="0"/>
    <n v="47"/>
    <s v="AID0382"/>
    <s v="Middle Age"/>
    <s v="Other"/>
    <s v="Basic"/>
    <n v="55.4"/>
    <s v="Average"/>
    <n v="46.02"/>
    <n v="49.69"/>
    <s v="Yes"/>
    <n v="57.29"/>
    <n v="1"/>
    <n v="65.84"/>
    <n v="0"/>
    <s v="Female"/>
    <n v="0"/>
    <n v="1"/>
    <n v="75.650000000000006"/>
    <n v="59.32"/>
    <n v="64.27"/>
    <n v="51.72"/>
    <x v="1"/>
    <n v="0.284736786602939"/>
    <n v="0.57070712568050852"/>
    <n v="0.57070712568050852"/>
    <n v="-0.24358670494463713"/>
    <x v="0"/>
  </r>
  <r>
    <n v="63.99"/>
    <n v="0"/>
    <n v="0"/>
    <n v="0"/>
    <n v="28"/>
    <s v="AID0383"/>
    <s v="Young Adult"/>
    <s v="Other"/>
    <s v="Advanced"/>
    <n v="53.01"/>
    <s v="Average"/>
    <n v="44.51"/>
    <n v="57.3"/>
    <s v="Yes"/>
    <n v="53.74"/>
    <n v="1"/>
    <n v="49.46"/>
    <n v="0"/>
    <s v="Female"/>
    <n v="1"/>
    <n v="0"/>
    <n v="73.97"/>
    <n v="66.19"/>
    <n v="61.73"/>
    <n v="49.87"/>
    <x v="1"/>
    <n v="2.0074674701649928"/>
    <n v="0.8815788876645434"/>
    <n v="0.8815788876645434"/>
    <n v="-5.4738818992039209E-2"/>
    <x v="1"/>
  </r>
  <r>
    <n v="61.65"/>
    <n v="0"/>
    <n v="1"/>
    <n v="1"/>
    <n v="23"/>
    <s v="AID0384"/>
    <s v="Young Adult"/>
    <s v="White"/>
    <s v="Basic"/>
    <n v="34.090000000000003"/>
    <s v="Slow"/>
    <n v="53.61"/>
    <n v="30.93"/>
    <s v="Yes"/>
    <n v="35.67"/>
    <n v="0"/>
    <n v="54.8"/>
    <n v="1"/>
    <s v="Male"/>
    <n v="0"/>
    <n v="1"/>
    <n v="39.450000000000003"/>
    <n v="41.77"/>
    <n v="47.78"/>
    <n v="56.52"/>
    <x v="1"/>
    <n v="0.284736786602939"/>
    <n v="0.57070712568050852"/>
    <n v="0.57070712568050852"/>
    <n v="-0.24358670494463713"/>
    <x v="0"/>
  </r>
  <r>
    <n v="89.58"/>
    <n v="0"/>
    <n v="1"/>
    <n v="1"/>
    <n v="17"/>
    <s v="AID0385"/>
    <s v="Teenager"/>
    <s v="White"/>
    <s v="None"/>
    <n v="20.62"/>
    <s v="Slow"/>
    <n v="10.47"/>
    <n v="21.51"/>
    <s v="No"/>
    <n v="25.88"/>
    <n v="0"/>
    <n v="25.52"/>
    <n v="1"/>
    <s v="Male"/>
    <n v="0"/>
    <n v="0"/>
    <n v="46.3"/>
    <n v="32.369999999999997"/>
    <n v="10.59"/>
    <n v="36.729999999999997"/>
    <x v="0"/>
    <n v="0"/>
    <n v="0.5"/>
    <n v="0.5"/>
    <n v="-0.3010299956639812"/>
    <x v="0"/>
  </r>
  <r>
    <n v="67.13"/>
    <n v="0"/>
    <n v="1"/>
    <n v="0"/>
    <n v="25"/>
    <s v="AID0386"/>
    <s v="Young Adult"/>
    <s v="White"/>
    <s v="Advanced"/>
    <n v="59.25"/>
    <s v="Slow"/>
    <n v="71.13"/>
    <n v="60.53"/>
    <s v="Yes"/>
    <n v="49.59"/>
    <n v="0"/>
    <n v="62.69"/>
    <n v="1"/>
    <s v="Female"/>
    <n v="1"/>
    <n v="0"/>
    <n v="58.14"/>
    <n v="48.98"/>
    <n v="60.17"/>
    <n v="36.700000000000003"/>
    <x v="1"/>
    <n v="2.0074674701649928"/>
    <n v="0.8815788876645434"/>
    <n v="0.8815788876645434"/>
    <n v="-5.4738818992039209E-2"/>
    <x v="1"/>
  </r>
  <r>
    <n v="71.42"/>
    <n v="0"/>
    <n v="0"/>
    <n v="1"/>
    <n v="20"/>
    <s v="AID0387"/>
    <s v="Young Adult"/>
    <s v="Black"/>
    <s v="Basic"/>
    <n v="49.99"/>
    <s v="Average"/>
    <n v="44.74"/>
    <n v="54.31"/>
    <s v="Yes"/>
    <n v="48.04"/>
    <n v="0"/>
    <n v="45.31"/>
    <n v="0"/>
    <s v="Male"/>
    <n v="0"/>
    <n v="1"/>
    <n v="40.07"/>
    <n v="64.45"/>
    <n v="50.85"/>
    <n v="62.73"/>
    <x v="1"/>
    <n v="0.284736786602939"/>
    <n v="0.57070712568050852"/>
    <n v="0.57070712568050852"/>
    <n v="-0.24358670494463713"/>
    <x v="0"/>
  </r>
  <r>
    <n v="98.95"/>
    <n v="1"/>
    <n v="0"/>
    <n v="1"/>
    <n v="27"/>
    <s v="AID0388"/>
    <s v="Young Adult"/>
    <s v="White"/>
    <s v="Basic"/>
    <n v="45.62"/>
    <s v="Fast"/>
    <n v="52.42"/>
    <n v="46.93"/>
    <s v="Yes"/>
    <n v="48.7"/>
    <n v="0"/>
    <n v="59.55"/>
    <n v="1"/>
    <s v="Male"/>
    <n v="0"/>
    <n v="1"/>
    <n v="49.61"/>
    <n v="56.08"/>
    <n v="40.54"/>
    <n v="64.069999999999993"/>
    <x v="1"/>
    <n v="0.284736786602939"/>
    <n v="0.57070712568050852"/>
    <n v="0.57070712568050852"/>
    <n v="-0.24358670494463713"/>
    <x v="0"/>
  </r>
  <r>
    <n v="43.6"/>
    <n v="1"/>
    <n v="0"/>
    <n v="1"/>
    <n v="28"/>
    <s v="AID0389"/>
    <s v="Young Adult"/>
    <s v="Other"/>
    <s v="None"/>
    <n v="67.95"/>
    <s v="Fast"/>
    <n v="29.91"/>
    <n v="23.96"/>
    <s v="No"/>
    <n v="30.14"/>
    <n v="1"/>
    <n v="45.68"/>
    <n v="0"/>
    <s v="Male"/>
    <n v="0"/>
    <n v="0"/>
    <n v="69.69"/>
    <n v="36"/>
    <n v="24.27"/>
    <n v="28.76"/>
    <x v="0"/>
    <n v="0"/>
    <n v="0.5"/>
    <n v="0.5"/>
    <n v="-0.3010299956639812"/>
    <x v="0"/>
  </r>
  <r>
    <n v="69.28"/>
    <n v="0"/>
    <n v="0"/>
    <n v="1"/>
    <n v="22"/>
    <s v="AID0390"/>
    <s v="Young Adult"/>
    <s v="White"/>
    <s v="Basic"/>
    <n v="19.98"/>
    <s v="Average"/>
    <n v="60.63"/>
    <n v="45.29"/>
    <s v="Yes"/>
    <n v="46.75"/>
    <n v="0"/>
    <n v="52.11"/>
    <n v="1"/>
    <s v="Male"/>
    <n v="0"/>
    <n v="1"/>
    <n v="45.12"/>
    <n v="34.07"/>
    <n v="46.38"/>
    <n v="49.19"/>
    <x v="1"/>
    <n v="0.284736786602939"/>
    <n v="0.57070712568050852"/>
    <n v="0.57070712568050852"/>
    <n v="-0.24358670494463713"/>
    <x v="0"/>
  </r>
  <r>
    <n v="86.44"/>
    <n v="0"/>
    <n v="0"/>
    <n v="1"/>
    <n v="19"/>
    <s v="AID0391"/>
    <s v="Teenager"/>
    <s v="Other"/>
    <s v="Basic"/>
    <n v="40"/>
    <s v="Average"/>
    <n v="54.99"/>
    <n v="53.5"/>
    <s v="Yes"/>
    <n v="53.4"/>
    <n v="1"/>
    <n v="48.61"/>
    <n v="0"/>
    <s v="Male"/>
    <n v="0"/>
    <n v="1"/>
    <n v="30.25"/>
    <n v="38.04"/>
    <n v="50.79"/>
    <n v="36.35"/>
    <x v="1"/>
    <n v="0.284736786602939"/>
    <n v="0.57070712568050852"/>
    <n v="0.57070712568050852"/>
    <n v="-0.24358670494463713"/>
    <x v="0"/>
  </r>
  <r>
    <n v="49.07"/>
    <n v="1"/>
    <n v="0"/>
    <n v="1"/>
    <n v="27"/>
    <s v="AID0392"/>
    <s v="Young Adult"/>
    <s v="Black"/>
    <s v="Basic"/>
    <n v="52.82"/>
    <s v="Fast"/>
    <n v="44.18"/>
    <n v="39.36"/>
    <s v="Yes"/>
    <n v="52.03"/>
    <n v="0"/>
    <n v="66.040000000000006"/>
    <n v="0"/>
    <s v="Male"/>
    <n v="0"/>
    <n v="1"/>
    <n v="47.15"/>
    <n v="48.61"/>
    <n v="44.69"/>
    <n v="50.02"/>
    <x v="1"/>
    <n v="0.284736786602939"/>
    <n v="0.57070712568050852"/>
    <n v="0.57070712568050852"/>
    <n v="-0.24358670494463713"/>
    <x v="0"/>
  </r>
  <r>
    <n v="76.69"/>
    <n v="0"/>
    <n v="0"/>
    <n v="0"/>
    <n v="25"/>
    <s v="AID0393"/>
    <s v="Young Adult"/>
    <s v="Other"/>
    <s v="None"/>
    <n v="24.28"/>
    <s v="Average"/>
    <n v="22.52"/>
    <n v="43.98"/>
    <s v="No"/>
    <n v="49.62"/>
    <n v="1"/>
    <n v="22.22"/>
    <n v="0"/>
    <s v="Female"/>
    <n v="0"/>
    <n v="0"/>
    <n v="40.61"/>
    <n v="30.79"/>
    <n v="48.17"/>
    <n v="32.799999999999997"/>
    <x v="0"/>
    <n v="0"/>
    <n v="0.5"/>
    <n v="0.5"/>
    <n v="-0.3010299956639812"/>
    <x v="0"/>
  </r>
  <r>
    <n v="54.37"/>
    <n v="0"/>
    <n v="0"/>
    <n v="0"/>
    <n v="24"/>
    <s v="AID0394"/>
    <s v="Young Adult"/>
    <s v="Other"/>
    <s v="Basic"/>
    <n v="54.74"/>
    <s v="Average"/>
    <n v="41.37"/>
    <n v="39.119999999999997"/>
    <s v="No"/>
    <n v="36.25"/>
    <n v="1"/>
    <n v="56.72"/>
    <n v="0"/>
    <s v="Female"/>
    <n v="0"/>
    <n v="1"/>
    <n v="53.84"/>
    <n v="59.94"/>
    <n v="45.66"/>
    <n v="37.299999999999997"/>
    <x v="0"/>
    <n v="0.284736786602939"/>
    <n v="0.57070712568050852"/>
    <n v="0.42929287431949148"/>
    <n v="-0.36724632016115744"/>
    <x v="0"/>
  </r>
  <r>
    <n v="92.04"/>
    <n v="0"/>
    <n v="0"/>
    <n v="1"/>
    <n v="18"/>
    <s v="AID0395"/>
    <s v="Teenager"/>
    <s v="White"/>
    <s v="Advanced"/>
    <n v="43.21"/>
    <s v="Average"/>
    <n v="34.28"/>
    <n v="37.01"/>
    <s v="Yes"/>
    <n v="67.680000000000007"/>
    <n v="0"/>
    <n v="41.74"/>
    <n v="1"/>
    <s v="Male"/>
    <n v="1"/>
    <n v="0"/>
    <n v="55.37"/>
    <n v="44.47"/>
    <n v="72.8"/>
    <n v="63.86"/>
    <x v="1"/>
    <n v="2.0074674701649928"/>
    <n v="0.8815788876645434"/>
    <n v="0.8815788876645434"/>
    <n v="-5.4738818992039209E-2"/>
    <x v="1"/>
  </r>
  <r>
    <n v="59.63"/>
    <n v="0"/>
    <n v="1"/>
    <n v="0"/>
    <n v="34"/>
    <s v="AID0396"/>
    <s v="Middle Age"/>
    <s v="White"/>
    <s v="None"/>
    <n v="18.09"/>
    <s v="Slow"/>
    <n v="36.979999999999997"/>
    <n v="34.479999999999997"/>
    <s v="No"/>
    <n v="48.45"/>
    <n v="0"/>
    <n v="46.07"/>
    <n v="1"/>
    <s v="Female"/>
    <n v="0"/>
    <n v="0"/>
    <n v="44.77"/>
    <n v="56.57"/>
    <n v="46.02"/>
    <n v="30.86"/>
    <x v="0"/>
    <n v="0"/>
    <n v="0.5"/>
    <n v="0.5"/>
    <n v="-0.3010299956639812"/>
    <x v="0"/>
  </r>
  <r>
    <n v="59.74"/>
    <n v="0"/>
    <n v="1"/>
    <n v="0"/>
    <n v="25"/>
    <s v="AID0397"/>
    <s v="Young Adult"/>
    <s v="Other"/>
    <s v="Advanced"/>
    <n v="43.22"/>
    <s v="Slow"/>
    <n v="63.1"/>
    <n v="29.11"/>
    <s v="Yes"/>
    <n v="50.98"/>
    <n v="1"/>
    <n v="52.76"/>
    <n v="0"/>
    <s v="Female"/>
    <n v="1"/>
    <n v="0"/>
    <n v="55.57"/>
    <n v="69.84"/>
    <n v="38.36"/>
    <n v="60.17"/>
    <x v="1"/>
    <n v="2.0074674701649928"/>
    <n v="0.8815788876645434"/>
    <n v="0.8815788876645434"/>
    <n v="-5.4738818992039209E-2"/>
    <x v="1"/>
  </r>
  <r>
    <n v="75.89"/>
    <n v="0"/>
    <n v="1"/>
    <n v="0"/>
    <n v="25"/>
    <s v="AID0398"/>
    <s v="Young Adult"/>
    <s v="White"/>
    <s v="Basic"/>
    <n v="34.15"/>
    <s v="Slow"/>
    <n v="66.989999999999995"/>
    <n v="47.34"/>
    <s v="Yes"/>
    <n v="47.37"/>
    <n v="0"/>
    <n v="29.5"/>
    <n v="1"/>
    <s v="Female"/>
    <n v="0"/>
    <n v="1"/>
    <n v="57.39"/>
    <n v="44.93"/>
    <n v="49.49"/>
    <n v="54.86"/>
    <x v="1"/>
    <n v="0.284736786602939"/>
    <n v="0.57070712568050852"/>
    <n v="0.57070712568050852"/>
    <n v="-0.24358670494463713"/>
    <x v="0"/>
  </r>
  <r>
    <n v="51.01"/>
    <n v="0"/>
    <n v="0"/>
    <n v="0"/>
    <n v="31"/>
    <s v="AID0399"/>
    <s v="Middle Age"/>
    <s v="Black"/>
    <s v="Advanced"/>
    <n v="53.97"/>
    <s v="Average"/>
    <n v="65.78"/>
    <n v="77.25"/>
    <s v="Yes"/>
    <n v="66.739999999999995"/>
    <n v="0"/>
    <n v="76.36"/>
    <n v="0"/>
    <s v="Female"/>
    <n v="1"/>
    <n v="0"/>
    <n v="76.849999999999994"/>
    <n v="72.959999999999994"/>
    <n v="72.67"/>
    <n v="57.39"/>
    <x v="1"/>
    <n v="2.0074674701649928"/>
    <n v="0.8815788876645434"/>
    <n v="0.8815788876645434"/>
    <n v="-5.4738818992039209E-2"/>
    <x v="1"/>
  </r>
  <r>
    <n v="57.09"/>
    <n v="0"/>
    <n v="1"/>
    <n v="1"/>
    <n v="23"/>
    <s v="AID0400"/>
    <s v="Young Adult"/>
    <s v="Black"/>
    <s v="Advanced"/>
    <n v="62.2"/>
    <s v="Slow"/>
    <n v="63.03"/>
    <n v="76.47"/>
    <s v="Yes"/>
    <n v="80.290000000000006"/>
    <n v="0"/>
    <n v="73.790000000000006"/>
    <n v="0"/>
    <s v="Male"/>
    <n v="1"/>
    <n v="0"/>
    <n v="54.28"/>
    <n v="54.3"/>
    <n v="70.209999999999994"/>
    <n v="64.97"/>
    <x v="1"/>
    <n v="2.0074674701649928"/>
    <n v="0.8815788876645434"/>
    <n v="0.8815788876645434"/>
    <n v="-5.4738818992039209E-2"/>
    <x v="1"/>
  </r>
  <r>
    <n v="65"/>
    <n v="0"/>
    <n v="1"/>
    <n v="0"/>
    <n v="19"/>
    <s v="AID0401"/>
    <s v="Teenager"/>
    <s v="White"/>
    <s v="Basic"/>
    <n v="47.58"/>
    <s v="Slow"/>
    <n v="49.96"/>
    <n v="43.4"/>
    <s v="No"/>
    <n v="36.94"/>
    <n v="0"/>
    <n v="32.93"/>
    <n v="1"/>
    <s v="Female"/>
    <n v="0"/>
    <n v="1"/>
    <n v="42.4"/>
    <n v="25.07"/>
    <n v="39.94"/>
    <n v="46.66"/>
    <x v="0"/>
    <n v="0.284736786602939"/>
    <n v="0.57070712568050852"/>
    <n v="0.42929287431949148"/>
    <n v="-0.36724632016115744"/>
    <x v="0"/>
  </r>
  <r>
    <n v="61.22"/>
    <n v="0"/>
    <n v="0"/>
    <n v="0"/>
    <n v="22"/>
    <s v="AID0402"/>
    <s v="Young Adult"/>
    <s v="Black"/>
    <s v="Advanced"/>
    <n v="69.12"/>
    <s v="Average"/>
    <n v="68.790000000000006"/>
    <n v="69.040000000000006"/>
    <s v="Yes"/>
    <n v="83.62"/>
    <n v="0"/>
    <n v="35.409999999999997"/>
    <n v="0"/>
    <s v="Female"/>
    <n v="1"/>
    <n v="0"/>
    <n v="55.38"/>
    <n v="58.69"/>
    <n v="65.5"/>
    <n v="65.180000000000007"/>
    <x v="1"/>
    <n v="2.0074674701649928"/>
    <n v="0.8815788876645434"/>
    <n v="0.8815788876645434"/>
    <n v="-5.4738818992039209E-2"/>
    <x v="1"/>
  </r>
  <r>
    <n v="71.489999999999995"/>
    <n v="0"/>
    <n v="1"/>
    <n v="1"/>
    <n v="24"/>
    <s v="AID0403"/>
    <s v="Young Adult"/>
    <s v="White"/>
    <s v="Advanced"/>
    <n v="63.01"/>
    <s v="Slow"/>
    <n v="72.42"/>
    <n v="37.369999999999997"/>
    <s v="Yes"/>
    <n v="53.73"/>
    <n v="0"/>
    <n v="57.9"/>
    <n v="1"/>
    <s v="Male"/>
    <n v="1"/>
    <n v="0"/>
    <n v="69.989999999999995"/>
    <n v="59.27"/>
    <n v="60.61"/>
    <n v="56.87"/>
    <x v="1"/>
    <n v="2.0074674701649928"/>
    <n v="0.8815788876645434"/>
    <n v="0.8815788876645434"/>
    <n v="-5.4738818992039209E-2"/>
    <x v="1"/>
  </r>
  <r>
    <n v="75.98"/>
    <n v="0"/>
    <n v="1"/>
    <n v="1"/>
    <n v="43"/>
    <s v="AID0404"/>
    <s v="Middle Age"/>
    <s v="Other"/>
    <s v="Basic"/>
    <n v="83.41"/>
    <s v="Slow"/>
    <n v="47.01"/>
    <n v="69.97"/>
    <s v="Yes"/>
    <n v="47.33"/>
    <n v="1"/>
    <n v="60.19"/>
    <n v="0"/>
    <s v="Male"/>
    <n v="0"/>
    <n v="1"/>
    <n v="55.16"/>
    <n v="45.99"/>
    <n v="52.74"/>
    <n v="31.66"/>
    <x v="1"/>
    <n v="0.284736786602939"/>
    <n v="0.57070712568050852"/>
    <n v="0.57070712568050852"/>
    <n v="-0.24358670494463713"/>
    <x v="0"/>
  </r>
  <r>
    <n v="74"/>
    <n v="1"/>
    <n v="0"/>
    <n v="0"/>
    <n v="28"/>
    <s v="AID0405"/>
    <s v="Young Adult"/>
    <s v="Other"/>
    <s v="Basic"/>
    <n v="45.07"/>
    <s v="Fast"/>
    <n v="49.89"/>
    <n v="41.67"/>
    <s v="Yes"/>
    <n v="51.23"/>
    <n v="1"/>
    <n v="41.74"/>
    <n v="0"/>
    <s v="Female"/>
    <n v="0"/>
    <n v="1"/>
    <n v="43.13"/>
    <n v="63.51"/>
    <n v="37.81"/>
    <n v="48.58"/>
    <x v="1"/>
    <n v="0.284736786602939"/>
    <n v="0.57070712568050852"/>
    <n v="0.57070712568050852"/>
    <n v="-0.24358670494463713"/>
    <x v="0"/>
  </r>
  <r>
    <n v="79.25"/>
    <n v="0"/>
    <n v="1"/>
    <n v="0"/>
    <n v="17"/>
    <s v="AID0406"/>
    <s v="Teenager"/>
    <s v="Black"/>
    <s v="Basic"/>
    <n v="23.41"/>
    <s v="Slow"/>
    <n v="36.31"/>
    <n v="55.36"/>
    <s v="Yes"/>
    <n v="48.54"/>
    <n v="0"/>
    <n v="74.36"/>
    <n v="0"/>
    <s v="Female"/>
    <n v="0"/>
    <n v="1"/>
    <n v="59.89"/>
    <n v="45.38"/>
    <n v="44.19"/>
    <n v="37.49"/>
    <x v="1"/>
    <n v="0.284736786602939"/>
    <n v="0.57070712568050852"/>
    <n v="0.57070712568050852"/>
    <n v="-0.24358670494463713"/>
    <x v="0"/>
  </r>
  <r>
    <n v="58.46"/>
    <n v="0"/>
    <n v="0"/>
    <n v="0"/>
    <n v="21"/>
    <s v="AID0407"/>
    <s v="Young Adult"/>
    <s v="White"/>
    <s v="Advanced"/>
    <n v="63.22"/>
    <s v="Average"/>
    <n v="71.959999999999994"/>
    <n v="62.83"/>
    <s v="Yes"/>
    <n v="60.55"/>
    <n v="0"/>
    <n v="70.81"/>
    <n v="1"/>
    <s v="Female"/>
    <n v="1"/>
    <n v="0"/>
    <n v="73.209999999999994"/>
    <n v="45.33"/>
    <n v="68.3"/>
    <n v="55.73"/>
    <x v="1"/>
    <n v="2.0074674701649928"/>
    <n v="0.8815788876645434"/>
    <n v="0.8815788876645434"/>
    <n v="-5.4738818992039209E-2"/>
    <x v="1"/>
  </r>
  <r>
    <n v="47.59"/>
    <n v="0"/>
    <n v="0"/>
    <n v="0"/>
    <n v="26"/>
    <s v="AID0408"/>
    <s v="Young Adult"/>
    <s v="White"/>
    <s v="Advanced"/>
    <n v="74.16"/>
    <s v="Average"/>
    <n v="56.52"/>
    <n v="54.38"/>
    <s v="Yes"/>
    <n v="64.900000000000006"/>
    <n v="0"/>
    <n v="58.75"/>
    <n v="1"/>
    <s v="Female"/>
    <n v="1"/>
    <n v="0"/>
    <n v="71.59"/>
    <n v="67.05"/>
    <n v="58.46"/>
    <n v="48.05"/>
    <x v="1"/>
    <n v="2.0074674701649928"/>
    <n v="0.8815788876645434"/>
    <n v="0.8815788876645434"/>
    <n v="-5.4738818992039209E-2"/>
    <x v="1"/>
  </r>
  <r>
    <n v="85.65"/>
    <n v="0"/>
    <n v="0"/>
    <n v="0"/>
    <n v="21"/>
    <s v="AID0409"/>
    <s v="Young Adult"/>
    <s v="Black"/>
    <s v="Advanced"/>
    <n v="46.5"/>
    <s v="Average"/>
    <n v="75.040000000000006"/>
    <n v="68.05"/>
    <s v="Yes"/>
    <n v="60.29"/>
    <n v="0"/>
    <n v="39.24"/>
    <n v="0"/>
    <s v="Female"/>
    <n v="1"/>
    <n v="0"/>
    <n v="69.989999999999995"/>
    <n v="55.52"/>
    <n v="59.34"/>
    <n v="57.06"/>
    <x v="1"/>
    <n v="2.0074674701649928"/>
    <n v="0.8815788876645434"/>
    <n v="0.8815788876645434"/>
    <n v="-5.4738818992039209E-2"/>
    <x v="1"/>
  </r>
  <r>
    <n v="91.05"/>
    <n v="0"/>
    <n v="0"/>
    <n v="0"/>
    <n v="29"/>
    <s v="AID0410"/>
    <s v="Young Adult"/>
    <s v="Other"/>
    <s v="Basic"/>
    <n v="59.91"/>
    <s v="Average"/>
    <n v="51.37"/>
    <n v="56.25"/>
    <s v="No"/>
    <n v="51.61"/>
    <n v="1"/>
    <n v="45.03"/>
    <n v="0"/>
    <s v="Female"/>
    <n v="0"/>
    <n v="1"/>
    <n v="38.47"/>
    <n v="47.32"/>
    <n v="66.14"/>
    <n v="56.45"/>
    <x v="0"/>
    <n v="0.284736786602939"/>
    <n v="0.57070712568050852"/>
    <n v="0.42929287431949148"/>
    <n v="-0.36724632016115744"/>
    <x v="0"/>
  </r>
  <r>
    <n v="55.42"/>
    <n v="0"/>
    <n v="0"/>
    <n v="1"/>
    <n v="25"/>
    <s v="AID0411"/>
    <s v="Young Adult"/>
    <s v="Black"/>
    <s v="Advanced"/>
    <n v="54.81"/>
    <s v="Average"/>
    <n v="54.1"/>
    <n v="58.24"/>
    <s v="Yes"/>
    <n v="79.209999999999994"/>
    <n v="0"/>
    <n v="61.12"/>
    <n v="0"/>
    <s v="Male"/>
    <n v="1"/>
    <n v="0"/>
    <n v="79.63"/>
    <n v="54.85"/>
    <n v="47.29"/>
    <n v="68.08"/>
    <x v="1"/>
    <n v="2.0074674701649928"/>
    <n v="0.8815788876645434"/>
    <n v="0.8815788876645434"/>
    <n v="-5.4738818992039209E-2"/>
    <x v="1"/>
  </r>
  <r>
    <n v="64.430000000000007"/>
    <n v="1"/>
    <n v="0"/>
    <n v="0"/>
    <n v="48"/>
    <s v="AID0412"/>
    <s v="Middle Age"/>
    <s v="Other"/>
    <s v="None"/>
    <n v="55.8"/>
    <s v="Fast"/>
    <n v="25.91"/>
    <n v="19.940000000000001"/>
    <s v="No"/>
    <n v="50.85"/>
    <n v="1"/>
    <n v="44.78"/>
    <n v="0"/>
    <s v="Female"/>
    <n v="0"/>
    <n v="0"/>
    <n v="34.61"/>
    <n v="46.89"/>
    <n v="16.809999999999999"/>
    <n v="47.9"/>
    <x v="0"/>
    <n v="0"/>
    <n v="0.5"/>
    <n v="0.5"/>
    <n v="-0.3010299956639812"/>
    <x v="0"/>
  </r>
  <r>
    <n v="69.91"/>
    <n v="0"/>
    <n v="0"/>
    <n v="0"/>
    <n v="28"/>
    <s v="AID0413"/>
    <s v="Young Adult"/>
    <s v="White"/>
    <s v="Basic"/>
    <n v="62.23"/>
    <s v="Average"/>
    <n v="35.64"/>
    <n v="61.94"/>
    <s v="No"/>
    <n v="57.41"/>
    <n v="0"/>
    <n v="61.22"/>
    <n v="1"/>
    <s v="Female"/>
    <n v="0"/>
    <n v="1"/>
    <n v="45.4"/>
    <n v="44.57"/>
    <n v="59.44"/>
    <n v="28.09"/>
    <x v="0"/>
    <n v="0.284736786602939"/>
    <n v="0.57070712568050852"/>
    <n v="0.42929287431949148"/>
    <n v="-0.36724632016115744"/>
    <x v="0"/>
  </r>
  <r>
    <n v="72"/>
    <n v="1"/>
    <n v="0"/>
    <n v="1"/>
    <n v="22"/>
    <s v="AID0414"/>
    <s v="Young Adult"/>
    <s v="Other"/>
    <s v="None"/>
    <n v="42.79"/>
    <s v="Fast"/>
    <n v="44.17"/>
    <n v="23.39"/>
    <s v="No"/>
    <n v="36.200000000000003"/>
    <n v="1"/>
    <n v="39.619999999999997"/>
    <n v="0"/>
    <s v="Male"/>
    <n v="0"/>
    <n v="0"/>
    <n v="27.27"/>
    <n v="11.6"/>
    <n v="6.59"/>
    <n v="29.15"/>
    <x v="0"/>
    <n v="0"/>
    <n v="0.5"/>
    <n v="0.5"/>
    <n v="-0.3010299956639812"/>
    <x v="0"/>
  </r>
  <r>
    <n v="79.569999999999993"/>
    <n v="0"/>
    <n v="0"/>
    <n v="1"/>
    <n v="17"/>
    <s v="AID0415"/>
    <s v="Teenager"/>
    <s v="Black"/>
    <s v="Basic"/>
    <n v="52.07"/>
    <s v="Average"/>
    <n v="45.39"/>
    <n v="45.46"/>
    <s v="Yes"/>
    <n v="39.57"/>
    <n v="0"/>
    <n v="58.5"/>
    <n v="0"/>
    <s v="Male"/>
    <n v="0"/>
    <n v="1"/>
    <n v="52.4"/>
    <n v="32.82"/>
    <n v="52.17"/>
    <n v="46.31"/>
    <x v="1"/>
    <n v="0.284736786602939"/>
    <n v="0.57070712568050852"/>
    <n v="0.57070712568050852"/>
    <n v="-0.24358670494463713"/>
    <x v="0"/>
  </r>
  <r>
    <n v="42.5"/>
    <n v="1"/>
    <n v="0"/>
    <n v="1"/>
    <n v="17"/>
    <s v="AID0416"/>
    <s v="Teenager"/>
    <s v="White"/>
    <s v="Basic"/>
    <n v="47.21"/>
    <s v="Fast"/>
    <n v="32.35"/>
    <n v="53.06"/>
    <s v="No"/>
    <n v="55.74"/>
    <n v="0"/>
    <n v="44.31"/>
    <n v="1"/>
    <s v="Male"/>
    <n v="0"/>
    <n v="1"/>
    <n v="31.56"/>
    <n v="34.07"/>
    <n v="46.31"/>
    <n v="33.51"/>
    <x v="0"/>
    <n v="0.284736786602939"/>
    <n v="0.57070712568050852"/>
    <n v="0.42929287431949148"/>
    <n v="-0.36724632016115744"/>
    <x v="0"/>
  </r>
  <r>
    <n v="83.29"/>
    <n v="1"/>
    <n v="0"/>
    <n v="1"/>
    <n v="22"/>
    <s v="AID0417"/>
    <s v="Young Adult"/>
    <s v="Black"/>
    <s v="Basic"/>
    <n v="49.42"/>
    <s v="Fast"/>
    <n v="59.83"/>
    <n v="52.2"/>
    <s v="Yes"/>
    <n v="55.35"/>
    <n v="0"/>
    <n v="64.53"/>
    <n v="0"/>
    <s v="Male"/>
    <n v="0"/>
    <n v="1"/>
    <n v="65.290000000000006"/>
    <n v="50.81"/>
    <n v="58.68"/>
    <n v="61.19"/>
    <x v="1"/>
    <n v="0.284736786602939"/>
    <n v="0.57070712568050852"/>
    <n v="0.57070712568050852"/>
    <n v="-0.24358670494463713"/>
    <x v="0"/>
  </r>
  <r>
    <n v="43.72"/>
    <n v="1"/>
    <n v="0"/>
    <n v="0"/>
    <n v="16"/>
    <s v="AID0418"/>
    <s v="Teenager"/>
    <s v="Black"/>
    <s v="Basic"/>
    <n v="47.98"/>
    <s v="Fast"/>
    <n v="50.57"/>
    <n v="66.06"/>
    <s v="Yes"/>
    <n v="50.81"/>
    <n v="0"/>
    <n v="46.88"/>
    <n v="0"/>
    <s v="Female"/>
    <n v="0"/>
    <n v="1"/>
    <n v="11.29"/>
    <n v="48.76"/>
    <n v="63.16"/>
    <n v="53.23"/>
    <x v="1"/>
    <n v="0.284736786602939"/>
    <n v="0.57070712568050852"/>
    <n v="0.57070712568050852"/>
    <n v="-0.24358670494463713"/>
    <x v="0"/>
  </r>
  <r>
    <n v="68.099999999999994"/>
    <n v="0"/>
    <n v="0"/>
    <n v="0"/>
    <n v="18"/>
    <s v="AID0419"/>
    <s v="Teenager"/>
    <s v="Other"/>
    <s v="Basic"/>
    <n v="31.48"/>
    <s v="Average"/>
    <n v="38.96"/>
    <n v="25.22"/>
    <s v="No"/>
    <n v="46.62"/>
    <n v="1"/>
    <n v="36.44"/>
    <n v="0"/>
    <s v="Female"/>
    <n v="0"/>
    <n v="1"/>
    <n v="35.94"/>
    <n v="20.32"/>
    <n v="40.24"/>
    <n v="62.94"/>
    <x v="0"/>
    <n v="0.284736786602939"/>
    <n v="0.57070712568050852"/>
    <n v="0.42929287431949148"/>
    <n v="-0.36724632016115744"/>
    <x v="0"/>
  </r>
  <r>
    <n v="89.66"/>
    <n v="0"/>
    <n v="0"/>
    <n v="0"/>
    <n v="28"/>
    <s v="AID0420"/>
    <s v="Young Adult"/>
    <s v="Black"/>
    <s v="Basic"/>
    <n v="48.15"/>
    <s v="Average"/>
    <n v="44.62"/>
    <n v="40.44"/>
    <s v="No"/>
    <n v="47.02"/>
    <n v="0"/>
    <n v="57.11"/>
    <n v="0"/>
    <s v="Female"/>
    <n v="0"/>
    <n v="1"/>
    <n v="81.13"/>
    <n v="41.92"/>
    <n v="48.64"/>
    <n v="43.43"/>
    <x v="0"/>
    <n v="0.284736786602939"/>
    <n v="0.57070712568050852"/>
    <n v="0.42929287431949148"/>
    <n v="-0.36724632016115744"/>
    <x v="0"/>
  </r>
  <r>
    <n v="67.069999999999993"/>
    <n v="1"/>
    <n v="0"/>
    <n v="0"/>
    <n v="19"/>
    <s v="AID0421"/>
    <s v="Teenager"/>
    <s v="Other"/>
    <s v="None"/>
    <n v="30.9"/>
    <s v="Fast"/>
    <n v="35.67"/>
    <n v="31.47"/>
    <s v="No"/>
    <n v="21.98"/>
    <n v="1"/>
    <n v="5.12"/>
    <n v="0"/>
    <s v="Female"/>
    <n v="0"/>
    <n v="0"/>
    <n v="28.29"/>
    <n v="16.11"/>
    <n v="35.92"/>
    <n v="12.91"/>
    <x v="0"/>
    <n v="0"/>
    <n v="0.5"/>
    <n v="0.5"/>
    <n v="-0.3010299956639812"/>
    <x v="0"/>
  </r>
  <r>
    <n v="48.95"/>
    <n v="1"/>
    <n v="0"/>
    <n v="0"/>
    <n v="37"/>
    <s v="AID0422"/>
    <s v="Middle Age"/>
    <s v="White"/>
    <s v="Basic"/>
    <n v="49.29"/>
    <s v="Fast"/>
    <n v="42.53"/>
    <n v="63.21"/>
    <s v="Yes"/>
    <n v="63.21"/>
    <n v="0"/>
    <n v="57.62"/>
    <n v="1"/>
    <s v="Female"/>
    <n v="0"/>
    <n v="1"/>
    <n v="52.72"/>
    <n v="74.56"/>
    <n v="38.159999999999997"/>
    <n v="61.04"/>
    <x v="1"/>
    <n v="0.284736786602939"/>
    <n v="0.57070712568050852"/>
    <n v="0.57070712568050852"/>
    <n v="-0.24358670494463713"/>
    <x v="0"/>
  </r>
  <r>
    <n v="99.1"/>
    <n v="1"/>
    <n v="0"/>
    <n v="0"/>
    <n v="19"/>
    <s v="AID0423"/>
    <s v="Teenager"/>
    <s v="Other"/>
    <s v="None"/>
    <n v="20.170000000000002"/>
    <s v="Fast"/>
    <n v="30.09"/>
    <n v="26.75"/>
    <s v="No"/>
    <n v="43.08"/>
    <n v="1"/>
    <n v="9.52"/>
    <n v="0"/>
    <s v="Female"/>
    <n v="0"/>
    <n v="0"/>
    <n v="44.12"/>
    <n v="49.16"/>
    <n v="18.670000000000002"/>
    <n v="27.13"/>
    <x v="0"/>
    <n v="0"/>
    <n v="0.5"/>
    <n v="0.5"/>
    <n v="-0.3010299956639812"/>
    <x v="0"/>
  </r>
  <r>
    <n v="93.36"/>
    <n v="0"/>
    <n v="0"/>
    <n v="1"/>
    <n v="23"/>
    <s v="AID0424"/>
    <s v="Young Adult"/>
    <s v="White"/>
    <s v="None"/>
    <n v="46.15"/>
    <s v="Average"/>
    <n v="30.15"/>
    <n v="35.76"/>
    <s v="No"/>
    <n v="50.58"/>
    <n v="0"/>
    <n v="42.68"/>
    <n v="1"/>
    <s v="Male"/>
    <n v="0"/>
    <n v="0"/>
    <n v="37.04"/>
    <n v="21.64"/>
    <n v="31.84"/>
    <n v="24.57"/>
    <x v="0"/>
    <n v="0"/>
    <n v="0.5"/>
    <n v="0.5"/>
    <n v="-0.3010299956639812"/>
    <x v="0"/>
  </r>
  <r>
    <n v="86.28"/>
    <n v="1"/>
    <n v="0"/>
    <n v="0"/>
    <n v="24"/>
    <s v="AID0425"/>
    <s v="Young Adult"/>
    <s v="Other"/>
    <s v="Basic"/>
    <n v="50.9"/>
    <s v="Fast"/>
    <n v="33.04"/>
    <n v="32.979999999999997"/>
    <s v="Yes"/>
    <n v="28.63"/>
    <n v="1"/>
    <n v="33.08"/>
    <n v="0"/>
    <s v="Female"/>
    <n v="0"/>
    <n v="1"/>
    <n v="48.3"/>
    <n v="58.13"/>
    <n v="38.340000000000003"/>
    <n v="53.83"/>
    <x v="1"/>
    <n v="0.284736786602939"/>
    <n v="0.57070712568050852"/>
    <n v="0.57070712568050852"/>
    <n v="-0.24358670494463713"/>
    <x v="0"/>
  </r>
  <r>
    <n v="64.69"/>
    <n v="0"/>
    <n v="0"/>
    <n v="1"/>
    <n v="38"/>
    <s v="AID0426"/>
    <s v="Middle Age"/>
    <s v="Black"/>
    <s v="Basic"/>
    <n v="52.18"/>
    <s v="Average"/>
    <n v="54.34"/>
    <n v="47.03"/>
    <s v="Yes"/>
    <n v="34.72"/>
    <n v="0"/>
    <n v="65.040000000000006"/>
    <n v="0"/>
    <s v="Male"/>
    <n v="0"/>
    <n v="1"/>
    <n v="59.81"/>
    <n v="48.23"/>
    <n v="64.78"/>
    <n v="65.290000000000006"/>
    <x v="1"/>
    <n v="0.284736786602939"/>
    <n v="0.57070712568050852"/>
    <n v="0.57070712568050852"/>
    <n v="-0.24358670494463713"/>
    <x v="0"/>
  </r>
  <r>
    <n v="51.03"/>
    <n v="0"/>
    <n v="0"/>
    <n v="1"/>
    <n v="16"/>
    <s v="AID0427"/>
    <s v="Teenager"/>
    <s v="Other"/>
    <s v="Basic"/>
    <n v="35.14"/>
    <s v="Average"/>
    <n v="38.65"/>
    <n v="56.5"/>
    <s v="No"/>
    <n v="46.32"/>
    <n v="1"/>
    <n v="27.93"/>
    <n v="0"/>
    <s v="Male"/>
    <n v="0"/>
    <n v="1"/>
    <n v="40.229999999999997"/>
    <n v="20.29"/>
    <n v="55.42"/>
    <n v="37.200000000000003"/>
    <x v="0"/>
    <n v="0.284736786602939"/>
    <n v="0.57070712568050852"/>
    <n v="0.42929287431949148"/>
    <n v="-0.36724632016115744"/>
    <x v="0"/>
  </r>
  <r>
    <n v="96.48"/>
    <n v="0"/>
    <n v="1"/>
    <n v="0"/>
    <n v="23"/>
    <s v="AID0428"/>
    <s v="Young Adult"/>
    <s v="Other"/>
    <s v="Basic"/>
    <n v="66.09"/>
    <s v="Slow"/>
    <n v="48.09"/>
    <n v="61.55"/>
    <s v="Yes"/>
    <n v="64.61"/>
    <n v="1"/>
    <n v="49.79"/>
    <n v="0"/>
    <s v="Female"/>
    <n v="0"/>
    <n v="1"/>
    <n v="52.89"/>
    <n v="61.79"/>
    <n v="54.1"/>
    <n v="50.31"/>
    <x v="1"/>
    <n v="0.284736786602939"/>
    <n v="0.57070712568050852"/>
    <n v="0.57070712568050852"/>
    <n v="-0.24358670494463713"/>
    <x v="0"/>
  </r>
  <r>
    <n v="71.94"/>
    <n v="0"/>
    <n v="0"/>
    <n v="1"/>
    <n v="33"/>
    <s v="AID0429"/>
    <s v="Middle Age"/>
    <s v="White"/>
    <s v="Basic"/>
    <n v="50.77"/>
    <s v="Average"/>
    <n v="55.26"/>
    <n v="44.25"/>
    <s v="Yes"/>
    <n v="39.799999999999997"/>
    <n v="0"/>
    <n v="58"/>
    <n v="1"/>
    <s v="Male"/>
    <n v="0"/>
    <n v="1"/>
    <n v="58.87"/>
    <n v="44.74"/>
    <n v="61.29"/>
    <n v="53.07"/>
    <x v="1"/>
    <n v="0.284736786602939"/>
    <n v="0.57070712568050852"/>
    <n v="0.57070712568050852"/>
    <n v="-0.24358670494463713"/>
    <x v="0"/>
  </r>
  <r>
    <n v="91.14"/>
    <n v="1"/>
    <n v="0"/>
    <n v="0"/>
    <n v="50"/>
    <s v="AID0430"/>
    <s v="Middle Age"/>
    <s v="Black"/>
    <s v="Advanced"/>
    <n v="89.43"/>
    <s v="Fast"/>
    <n v="73.459999999999994"/>
    <n v="58.88"/>
    <s v="Yes"/>
    <n v="67.150000000000006"/>
    <n v="0"/>
    <n v="61.95"/>
    <n v="0"/>
    <s v="Female"/>
    <n v="1"/>
    <n v="0"/>
    <n v="66.34"/>
    <n v="62.42"/>
    <n v="76.23"/>
    <n v="77.58"/>
    <x v="1"/>
    <n v="2.0074674701649928"/>
    <n v="0.8815788876645434"/>
    <n v="0.8815788876645434"/>
    <n v="-5.4738818992039209E-2"/>
    <x v="1"/>
  </r>
  <r>
    <n v="60.53"/>
    <n v="0"/>
    <n v="1"/>
    <n v="1"/>
    <n v="45"/>
    <s v="AID0431"/>
    <s v="Middle Age"/>
    <s v="Other"/>
    <s v="Basic"/>
    <n v="56.42"/>
    <s v="Slow"/>
    <n v="69.150000000000006"/>
    <n v="70.19"/>
    <s v="Yes"/>
    <n v="64.25"/>
    <n v="1"/>
    <n v="48.17"/>
    <n v="0"/>
    <s v="Male"/>
    <n v="0"/>
    <n v="1"/>
    <n v="61.88"/>
    <n v="67.55"/>
    <n v="71.7"/>
    <n v="79.55"/>
    <x v="1"/>
    <n v="0.284736786602939"/>
    <n v="0.57070712568050852"/>
    <n v="0.57070712568050852"/>
    <n v="-0.24358670494463713"/>
    <x v="0"/>
  </r>
  <r>
    <n v="60.12"/>
    <n v="0"/>
    <n v="0"/>
    <n v="0"/>
    <n v="28"/>
    <s v="AID0432"/>
    <s v="Young Adult"/>
    <s v="Black"/>
    <s v="Basic"/>
    <n v="49.54"/>
    <s v="Average"/>
    <n v="44.94"/>
    <n v="49.55"/>
    <s v="Yes"/>
    <n v="56.71"/>
    <n v="0"/>
    <n v="54"/>
    <n v="0"/>
    <s v="Female"/>
    <n v="0"/>
    <n v="1"/>
    <n v="52.02"/>
    <n v="60.3"/>
    <n v="42.16"/>
    <n v="52.48"/>
    <x v="1"/>
    <n v="0.284736786602939"/>
    <n v="0.57070712568050852"/>
    <n v="0.57070712568050852"/>
    <n v="-0.24358670494463713"/>
    <x v="0"/>
  </r>
  <r>
    <n v="99.13"/>
    <n v="0"/>
    <n v="0"/>
    <n v="1"/>
    <n v="18"/>
    <s v="AID0433"/>
    <s v="Teenager"/>
    <s v="Other"/>
    <s v="None"/>
    <n v="39.81"/>
    <s v="Average"/>
    <n v="33.07"/>
    <n v="42.29"/>
    <s v="No"/>
    <n v="31.82"/>
    <n v="1"/>
    <n v="22.96"/>
    <n v="0"/>
    <s v="Male"/>
    <n v="0"/>
    <n v="0"/>
    <n v="23.81"/>
    <n v="27.81"/>
    <n v="48.88"/>
    <n v="49.02"/>
    <x v="0"/>
    <n v="0"/>
    <n v="0.5"/>
    <n v="0.5"/>
    <n v="-0.3010299956639812"/>
    <x v="0"/>
  </r>
  <r>
    <n v="71.31"/>
    <n v="0"/>
    <n v="1"/>
    <n v="0"/>
    <n v="27"/>
    <s v="AID0434"/>
    <s v="Young Adult"/>
    <s v="Other"/>
    <s v="Basic"/>
    <n v="43.79"/>
    <s v="Slow"/>
    <n v="43.13"/>
    <n v="52.83"/>
    <s v="No"/>
    <n v="44.51"/>
    <n v="1"/>
    <n v="47.42"/>
    <n v="0"/>
    <s v="Female"/>
    <n v="0"/>
    <n v="1"/>
    <n v="49.3"/>
    <n v="43.11"/>
    <n v="66.89"/>
    <n v="36.19"/>
    <x v="0"/>
    <n v="0.284736786602939"/>
    <n v="0.57070712568050852"/>
    <n v="0.42929287431949148"/>
    <n v="-0.36724632016115744"/>
    <x v="0"/>
  </r>
  <r>
    <n v="48.44"/>
    <n v="0"/>
    <n v="0"/>
    <n v="0"/>
    <n v="40"/>
    <s v="AID0435"/>
    <s v="Middle Age"/>
    <s v="Black"/>
    <s v="Basic"/>
    <n v="61.13"/>
    <s v="Average"/>
    <n v="50.65"/>
    <n v="52.15"/>
    <s v="No"/>
    <n v="60.43"/>
    <n v="0"/>
    <n v="59.93"/>
    <n v="0"/>
    <s v="Female"/>
    <n v="0"/>
    <n v="1"/>
    <n v="55.04"/>
    <n v="47.99"/>
    <n v="64.52"/>
    <n v="55.53"/>
    <x v="0"/>
    <n v="0.284736786602939"/>
    <n v="0.57070712568050852"/>
    <n v="0.42929287431949148"/>
    <n v="-0.36724632016115744"/>
    <x v="0"/>
  </r>
  <r>
    <n v="53.18"/>
    <n v="0"/>
    <n v="0"/>
    <n v="0"/>
    <n v="25"/>
    <s v="AID0436"/>
    <s v="Young Adult"/>
    <s v="Other"/>
    <s v="Basic"/>
    <n v="41.84"/>
    <s v="Average"/>
    <n v="44.53"/>
    <n v="47.98"/>
    <s v="Yes"/>
    <n v="54.17"/>
    <n v="1"/>
    <n v="44.26"/>
    <n v="0"/>
    <s v="Female"/>
    <n v="0"/>
    <n v="1"/>
    <n v="55.36"/>
    <n v="39.659999999999997"/>
    <n v="47.38"/>
    <n v="43.08"/>
    <x v="1"/>
    <n v="0.284736786602939"/>
    <n v="0.57070712568050852"/>
    <n v="0.57070712568050852"/>
    <n v="-0.24358670494463713"/>
    <x v="0"/>
  </r>
  <r>
    <n v="68.92"/>
    <n v="0"/>
    <n v="1"/>
    <n v="0"/>
    <n v="29"/>
    <s v="AID0437"/>
    <s v="Young Adult"/>
    <s v="Black"/>
    <s v="Basic"/>
    <n v="57.54"/>
    <s v="Slow"/>
    <n v="49.39"/>
    <n v="43.59"/>
    <s v="Yes"/>
    <n v="43.54"/>
    <n v="0"/>
    <n v="53.26"/>
    <n v="0"/>
    <s v="Female"/>
    <n v="0"/>
    <n v="1"/>
    <n v="72.760000000000005"/>
    <n v="58.52"/>
    <n v="41.79"/>
    <n v="47.89"/>
    <x v="1"/>
    <n v="0.284736786602939"/>
    <n v="0.57070712568050852"/>
    <n v="0.57070712568050852"/>
    <n v="-0.24358670494463713"/>
    <x v="0"/>
  </r>
  <r>
    <n v="42.55"/>
    <n v="1"/>
    <n v="0"/>
    <n v="0"/>
    <n v="27"/>
    <s v="AID0438"/>
    <s v="Young Adult"/>
    <s v="Other"/>
    <s v="Basic"/>
    <n v="78.34"/>
    <s v="Fast"/>
    <n v="43.03"/>
    <n v="46.95"/>
    <s v="Yes"/>
    <n v="52.92"/>
    <n v="1"/>
    <n v="48.16"/>
    <n v="0"/>
    <s v="Female"/>
    <n v="0"/>
    <n v="1"/>
    <n v="38.700000000000003"/>
    <n v="47.27"/>
    <n v="65.22"/>
    <n v="51.37"/>
    <x v="1"/>
    <n v="0.284736786602939"/>
    <n v="0.57070712568050852"/>
    <n v="0.57070712568050852"/>
    <n v="-0.24358670494463713"/>
    <x v="0"/>
  </r>
  <r>
    <n v="67.75"/>
    <n v="1"/>
    <n v="0"/>
    <n v="1"/>
    <n v="30"/>
    <s v="AID0439"/>
    <s v="Middle Age"/>
    <s v="White"/>
    <s v="Basic"/>
    <n v="48.29"/>
    <s v="Fast"/>
    <n v="45.95"/>
    <n v="52.81"/>
    <s v="No"/>
    <n v="53.7"/>
    <n v="0"/>
    <n v="56.66"/>
    <n v="1"/>
    <s v="Male"/>
    <n v="0"/>
    <n v="1"/>
    <n v="42.14"/>
    <n v="64.91"/>
    <n v="54.88"/>
    <n v="61.44"/>
    <x v="0"/>
    <n v="0.284736786602939"/>
    <n v="0.57070712568050852"/>
    <n v="0.42929287431949148"/>
    <n v="-0.36724632016115744"/>
    <x v="0"/>
  </r>
  <r>
    <n v="65.14"/>
    <n v="0"/>
    <n v="0"/>
    <n v="1"/>
    <n v="17"/>
    <s v="AID0440"/>
    <s v="Teenager"/>
    <s v="Black"/>
    <s v="Advanced"/>
    <n v="58.67"/>
    <s v="Average"/>
    <n v="60.19"/>
    <n v="64.959999999999994"/>
    <s v="No"/>
    <n v="53.42"/>
    <n v="0"/>
    <n v="51.15"/>
    <n v="0"/>
    <s v="Male"/>
    <n v="1"/>
    <n v="0"/>
    <n v="42.18"/>
    <n v="60.94"/>
    <n v="64.92"/>
    <n v="49.69"/>
    <x v="0"/>
    <n v="2.0074674701649928"/>
    <n v="0.8815788876645434"/>
    <n v="0.1184211123354566"/>
    <n v="-0.926570863884976"/>
    <x v="1"/>
  </r>
  <r>
    <n v="86.76"/>
    <n v="0"/>
    <n v="1"/>
    <n v="1"/>
    <n v="22"/>
    <s v="AID0441"/>
    <s v="Young Adult"/>
    <s v="Other"/>
    <s v="Advanced"/>
    <n v="73.33"/>
    <s v="Slow"/>
    <n v="66.97"/>
    <n v="47.37"/>
    <s v="Yes"/>
    <n v="57.51"/>
    <n v="1"/>
    <n v="44.13"/>
    <n v="0"/>
    <s v="Male"/>
    <n v="1"/>
    <n v="0"/>
    <n v="55.31"/>
    <n v="63.45"/>
    <n v="65.33"/>
    <n v="66.77"/>
    <x v="1"/>
    <n v="2.0074674701649928"/>
    <n v="0.8815788876645434"/>
    <n v="0.8815788876645434"/>
    <n v="-5.4738818992039209E-2"/>
    <x v="1"/>
  </r>
  <r>
    <n v="61.3"/>
    <n v="0"/>
    <n v="0"/>
    <n v="0"/>
    <n v="21"/>
    <s v="AID0442"/>
    <s v="Young Adult"/>
    <s v="Other"/>
    <s v="Advanced"/>
    <n v="47.98"/>
    <s v="Average"/>
    <n v="56.42"/>
    <n v="53.3"/>
    <s v="No"/>
    <n v="59.68"/>
    <n v="1"/>
    <n v="40.21"/>
    <n v="0"/>
    <s v="Female"/>
    <n v="1"/>
    <n v="0"/>
    <n v="52.57"/>
    <n v="50.87"/>
    <n v="49.91"/>
    <n v="70.95"/>
    <x v="0"/>
    <n v="2.0074674701649928"/>
    <n v="0.8815788876645434"/>
    <n v="0.1184211123354566"/>
    <n v="-0.926570863884976"/>
    <x v="1"/>
  </r>
  <r>
    <n v="98.95"/>
    <n v="1"/>
    <n v="0"/>
    <n v="1"/>
    <n v="29"/>
    <s v="AID0443"/>
    <s v="Young Adult"/>
    <s v="White"/>
    <s v="Advanced"/>
    <n v="65.08"/>
    <s v="Fast"/>
    <n v="64.209999999999994"/>
    <n v="78.72"/>
    <s v="Yes"/>
    <n v="67.260000000000005"/>
    <n v="0"/>
    <n v="69.17"/>
    <n v="1"/>
    <s v="Male"/>
    <n v="1"/>
    <n v="0"/>
    <n v="83.73"/>
    <n v="56.88"/>
    <n v="57.38"/>
    <n v="55.97"/>
    <x v="1"/>
    <n v="2.0074674701649928"/>
    <n v="0.8815788876645434"/>
    <n v="0.8815788876645434"/>
    <n v="-5.4738818992039209E-2"/>
    <x v="1"/>
  </r>
  <r>
    <n v="50.85"/>
    <n v="0"/>
    <n v="0"/>
    <n v="0"/>
    <n v="20"/>
    <s v="AID0444"/>
    <s v="Young Adult"/>
    <s v="Black"/>
    <s v="None"/>
    <n v="24.39"/>
    <s v="Average"/>
    <n v="28.63"/>
    <n v="52.16"/>
    <s v="No"/>
    <n v="29.3"/>
    <n v="0"/>
    <n v="38.07"/>
    <n v="0"/>
    <s v="Female"/>
    <n v="0"/>
    <n v="0"/>
    <n v="35.57"/>
    <n v="20.78"/>
    <n v="44.12"/>
    <n v="38.25"/>
    <x v="0"/>
    <n v="0"/>
    <n v="0.5"/>
    <n v="0.5"/>
    <n v="-0.3010299956639812"/>
    <x v="0"/>
  </r>
  <r>
    <n v="75.459999999999994"/>
    <n v="0"/>
    <n v="1"/>
    <n v="0"/>
    <n v="18"/>
    <s v="AID0445"/>
    <s v="Teenager"/>
    <s v="Other"/>
    <s v="None"/>
    <n v="58.55"/>
    <s v="Slow"/>
    <n v="32.21"/>
    <n v="22.59"/>
    <s v="No"/>
    <n v="9.61"/>
    <n v="1"/>
    <n v="18.59"/>
    <n v="0"/>
    <s v="Female"/>
    <n v="0"/>
    <n v="0"/>
    <n v="11.53"/>
    <n v="30.19"/>
    <n v="37.08"/>
    <n v="14.13"/>
    <x v="0"/>
    <n v="0"/>
    <n v="0.5"/>
    <n v="0.5"/>
    <n v="-0.3010299956639812"/>
    <x v="0"/>
  </r>
  <r>
    <n v="45.38"/>
    <n v="0"/>
    <n v="0"/>
    <n v="1"/>
    <n v="22"/>
    <s v="AID0446"/>
    <s v="Young Adult"/>
    <s v="White"/>
    <s v="None"/>
    <n v="51.67"/>
    <s v="Average"/>
    <n v="34.9"/>
    <n v="54.36"/>
    <s v="No"/>
    <n v="32.99"/>
    <n v="0"/>
    <n v="44.95"/>
    <n v="1"/>
    <s v="Male"/>
    <n v="0"/>
    <n v="0"/>
    <n v="45.8"/>
    <n v="53.29"/>
    <n v="44.71"/>
    <n v="42.3"/>
    <x v="0"/>
    <n v="0"/>
    <n v="0.5"/>
    <n v="0.5"/>
    <n v="-0.3010299956639812"/>
    <x v="0"/>
  </r>
  <r>
    <n v="84.03"/>
    <n v="1"/>
    <n v="0"/>
    <n v="1"/>
    <n v="28"/>
    <s v="AID0447"/>
    <s v="Young Adult"/>
    <s v="Other"/>
    <s v="Basic"/>
    <n v="55.14"/>
    <s v="Fast"/>
    <n v="63.12"/>
    <n v="50.03"/>
    <s v="Yes"/>
    <n v="60.58"/>
    <n v="1"/>
    <n v="58.38"/>
    <n v="0"/>
    <s v="Male"/>
    <n v="0"/>
    <n v="1"/>
    <n v="48.98"/>
    <n v="58.42"/>
    <n v="31.33"/>
    <n v="62.03"/>
    <x v="1"/>
    <n v="0.284736786602939"/>
    <n v="0.57070712568050852"/>
    <n v="0.57070712568050852"/>
    <n v="-0.24358670494463713"/>
    <x v="0"/>
  </r>
  <r>
    <n v="99.69"/>
    <n v="0"/>
    <n v="0"/>
    <n v="0"/>
    <n v="23"/>
    <s v="AID0448"/>
    <s v="Young Adult"/>
    <s v="Black"/>
    <s v="Advanced"/>
    <n v="53.34"/>
    <s v="Average"/>
    <n v="60.68"/>
    <n v="54.47"/>
    <s v="No"/>
    <n v="68.260000000000005"/>
    <n v="0"/>
    <n v="65.59"/>
    <n v="0"/>
    <s v="Female"/>
    <n v="1"/>
    <n v="0"/>
    <n v="56.71"/>
    <n v="67.27"/>
    <n v="58.42"/>
    <n v="47.34"/>
    <x v="0"/>
    <n v="2.0074674701649928"/>
    <n v="0.8815788876645434"/>
    <n v="0.1184211123354566"/>
    <n v="-0.926570863884976"/>
    <x v="1"/>
  </r>
  <r>
    <n v="89.15"/>
    <n v="0"/>
    <n v="0"/>
    <n v="1"/>
    <n v="17"/>
    <s v="AID0449"/>
    <s v="Teenager"/>
    <s v="Other"/>
    <s v="None"/>
    <n v="26"/>
    <s v="Average"/>
    <n v="36.950000000000003"/>
    <n v="25.2"/>
    <s v="No"/>
    <n v="12.01"/>
    <n v="1"/>
    <n v="18.46"/>
    <n v="0"/>
    <s v="Male"/>
    <n v="0"/>
    <n v="0"/>
    <n v="0.77"/>
    <n v="0"/>
    <n v="34.85"/>
    <n v="15.07"/>
    <x v="0"/>
    <n v="0"/>
    <n v="0.5"/>
    <n v="0.5"/>
    <n v="-0.3010299956639812"/>
    <x v="0"/>
  </r>
  <r>
    <n v="73.34"/>
    <n v="1"/>
    <n v="0"/>
    <n v="0"/>
    <n v="27"/>
    <s v="AID0450"/>
    <s v="Young Adult"/>
    <s v="Other"/>
    <s v="Advanced"/>
    <n v="50.42"/>
    <s v="Fast"/>
    <n v="57.19"/>
    <n v="68.13"/>
    <s v="Yes"/>
    <n v="62.92"/>
    <n v="1"/>
    <n v="80.760000000000005"/>
    <n v="0"/>
    <s v="Female"/>
    <n v="1"/>
    <n v="0"/>
    <n v="56.52"/>
    <n v="75.88"/>
    <n v="59.25"/>
    <n v="76.61"/>
    <x v="1"/>
    <n v="2.0074674701649928"/>
    <n v="0.8815788876645434"/>
    <n v="0.8815788876645434"/>
    <n v="-5.4738818992039209E-2"/>
    <x v="1"/>
  </r>
  <r>
    <n v="69.08"/>
    <n v="0"/>
    <n v="0"/>
    <n v="0"/>
    <n v="29"/>
    <s v="AID0451"/>
    <s v="Young Adult"/>
    <s v="Other"/>
    <s v="None"/>
    <n v="33.11"/>
    <s v="Average"/>
    <n v="44.89"/>
    <n v="11.78"/>
    <s v="No"/>
    <n v="42.97"/>
    <n v="1"/>
    <n v="43.27"/>
    <n v="0"/>
    <s v="Female"/>
    <n v="0"/>
    <n v="0"/>
    <n v="25.62"/>
    <n v="46.67"/>
    <n v="7.95"/>
    <n v="34.69"/>
    <x v="0"/>
    <n v="0"/>
    <n v="0.5"/>
    <n v="0.5"/>
    <n v="-0.3010299956639812"/>
    <x v="0"/>
  </r>
  <r>
    <n v="90.1"/>
    <n v="1"/>
    <n v="0"/>
    <n v="0"/>
    <n v="18"/>
    <s v="AID0452"/>
    <s v="Teenager"/>
    <s v="Other"/>
    <s v="Advanced"/>
    <n v="53.16"/>
    <s v="Fast"/>
    <n v="41.26"/>
    <n v="65.290000000000006"/>
    <s v="Yes"/>
    <n v="39.78"/>
    <n v="1"/>
    <n v="73.41"/>
    <n v="0"/>
    <s v="Female"/>
    <n v="1"/>
    <n v="0"/>
    <n v="48.59"/>
    <n v="50.34"/>
    <n v="59.52"/>
    <n v="76.77"/>
    <x v="1"/>
    <n v="2.0074674701649928"/>
    <n v="0.8815788876645434"/>
    <n v="0.8815788876645434"/>
    <n v="-5.4738818992039209E-2"/>
    <x v="1"/>
  </r>
  <r>
    <n v="96.16"/>
    <n v="0"/>
    <n v="0"/>
    <n v="0"/>
    <n v="26"/>
    <s v="AID0453"/>
    <s v="Young Adult"/>
    <s v="White"/>
    <s v="Basic"/>
    <n v="31.67"/>
    <s v="Average"/>
    <n v="38.36"/>
    <n v="55.9"/>
    <s v="No"/>
    <n v="60.18"/>
    <n v="0"/>
    <n v="40.82"/>
    <n v="1"/>
    <s v="Female"/>
    <n v="0"/>
    <n v="1"/>
    <n v="63.23"/>
    <n v="51.69"/>
    <n v="47.3"/>
    <n v="54.57"/>
    <x v="0"/>
    <n v="0.284736786602939"/>
    <n v="0.57070712568050852"/>
    <n v="0.42929287431949148"/>
    <n v="-0.36724632016115744"/>
    <x v="0"/>
  </r>
  <r>
    <n v="99.35"/>
    <n v="1"/>
    <n v="0"/>
    <n v="0"/>
    <n v="16"/>
    <s v="AID0454"/>
    <s v="Teenager"/>
    <s v="White"/>
    <s v="None"/>
    <n v="30.08"/>
    <s v="Fast"/>
    <n v="16.18"/>
    <n v="15.65"/>
    <s v="No"/>
    <n v="16.260000000000002"/>
    <n v="0"/>
    <n v="46.03"/>
    <n v="1"/>
    <s v="Female"/>
    <n v="0"/>
    <n v="0"/>
    <n v="34.729999999999997"/>
    <n v="38.520000000000003"/>
    <n v="1.7"/>
    <n v="11.41"/>
    <x v="0"/>
    <n v="0"/>
    <n v="0.5"/>
    <n v="0.5"/>
    <n v="-0.3010299956639812"/>
    <x v="0"/>
  </r>
  <r>
    <n v="63.79"/>
    <n v="0"/>
    <n v="0"/>
    <n v="1"/>
    <n v="18"/>
    <s v="AID0455"/>
    <s v="Teenager"/>
    <s v="Black"/>
    <s v="Basic"/>
    <n v="36.200000000000003"/>
    <s v="Average"/>
    <n v="42.84"/>
    <n v="37.770000000000003"/>
    <s v="No"/>
    <n v="35.340000000000003"/>
    <n v="0"/>
    <n v="51.64"/>
    <n v="0"/>
    <s v="Male"/>
    <n v="0"/>
    <n v="1"/>
    <n v="21.65"/>
    <n v="39.49"/>
    <n v="55.21"/>
    <n v="27.72"/>
    <x v="0"/>
    <n v="0.284736786602939"/>
    <n v="0.57070712568050852"/>
    <n v="0.42929287431949148"/>
    <n v="-0.36724632016115744"/>
    <x v="0"/>
  </r>
  <r>
    <n v="99.46"/>
    <n v="1"/>
    <n v="0"/>
    <n v="1"/>
    <n v="32"/>
    <s v="AID0456"/>
    <s v="Middle Age"/>
    <s v="White"/>
    <s v="None"/>
    <n v="51.34"/>
    <s v="Fast"/>
    <n v="42.39"/>
    <n v="47.32"/>
    <s v="No"/>
    <n v="37.340000000000003"/>
    <n v="0"/>
    <n v="37.71"/>
    <n v="1"/>
    <s v="Male"/>
    <n v="0"/>
    <n v="0"/>
    <n v="18.2"/>
    <n v="48.86"/>
    <n v="59.19"/>
    <n v="40.31"/>
    <x v="0"/>
    <n v="0"/>
    <n v="0.5"/>
    <n v="0.5"/>
    <n v="-0.3010299956639812"/>
    <x v="0"/>
  </r>
  <r>
    <n v="49.36"/>
    <n v="0"/>
    <n v="0"/>
    <n v="0"/>
    <n v="23"/>
    <s v="AID0457"/>
    <s v="Young Adult"/>
    <s v="White"/>
    <s v="None"/>
    <n v="35.4"/>
    <s v="Average"/>
    <n v="40.380000000000003"/>
    <n v="44.82"/>
    <s v="No"/>
    <n v="23.16"/>
    <n v="0"/>
    <n v="23.55"/>
    <n v="1"/>
    <s v="Female"/>
    <n v="0"/>
    <n v="0"/>
    <n v="23.4"/>
    <n v="36.56"/>
    <n v="34.01"/>
    <n v="32.32"/>
    <x v="0"/>
    <n v="0"/>
    <n v="0.5"/>
    <n v="0.5"/>
    <n v="-0.3010299956639812"/>
    <x v="0"/>
  </r>
  <r>
    <n v="55.21"/>
    <n v="1"/>
    <n v="0"/>
    <n v="0"/>
    <n v="41"/>
    <s v="AID0458"/>
    <s v="Middle Age"/>
    <s v="Black"/>
    <s v="Basic"/>
    <n v="42.46"/>
    <s v="Fast"/>
    <n v="60.69"/>
    <n v="45.87"/>
    <s v="Yes"/>
    <n v="42.09"/>
    <n v="0"/>
    <n v="52.26"/>
    <n v="0"/>
    <s v="Female"/>
    <n v="0"/>
    <n v="1"/>
    <n v="70.430000000000007"/>
    <n v="65.91"/>
    <n v="49.31"/>
    <n v="46.15"/>
    <x v="1"/>
    <n v="0.284736786602939"/>
    <n v="0.57070712568050852"/>
    <n v="0.57070712568050852"/>
    <n v="-0.24358670494463713"/>
    <x v="0"/>
  </r>
  <r>
    <n v="45.34"/>
    <n v="0"/>
    <n v="0"/>
    <n v="1"/>
    <n v="20"/>
    <s v="AID0459"/>
    <s v="Young Adult"/>
    <s v="White"/>
    <s v="Advanced"/>
    <n v="53.05"/>
    <s v="Average"/>
    <n v="66.55"/>
    <n v="86.9"/>
    <s v="No"/>
    <n v="68.72"/>
    <n v="0"/>
    <n v="36.869999999999997"/>
    <n v="1"/>
    <s v="Male"/>
    <n v="1"/>
    <n v="0"/>
    <n v="35.29"/>
    <n v="52.81"/>
    <n v="69.56"/>
    <n v="78.400000000000006"/>
    <x v="0"/>
    <n v="2.0074674701649928"/>
    <n v="0.8815788876645434"/>
    <n v="0.1184211123354566"/>
    <n v="-0.926570863884976"/>
    <x v="1"/>
  </r>
  <r>
    <n v="56.3"/>
    <n v="0"/>
    <n v="0"/>
    <n v="1"/>
    <n v="23"/>
    <s v="AID0460"/>
    <s v="Young Adult"/>
    <s v="White"/>
    <s v="Basic"/>
    <n v="55.86"/>
    <s v="Average"/>
    <n v="36.549999999999997"/>
    <n v="45.48"/>
    <s v="No"/>
    <n v="49.48"/>
    <n v="0"/>
    <n v="33.68"/>
    <n v="1"/>
    <s v="Male"/>
    <n v="0"/>
    <n v="1"/>
    <n v="40.950000000000003"/>
    <n v="68.069999999999993"/>
    <n v="47.11"/>
    <n v="44.6"/>
    <x v="0"/>
    <n v="0.284736786602939"/>
    <n v="0.57070712568050852"/>
    <n v="0.42929287431949148"/>
    <n v="-0.36724632016115744"/>
    <x v="0"/>
  </r>
  <r>
    <n v="86.08"/>
    <n v="1"/>
    <n v="0"/>
    <n v="0"/>
    <n v="35"/>
    <s v="AID0461"/>
    <s v="Middle Age"/>
    <s v="Black"/>
    <s v="Basic"/>
    <n v="54.73"/>
    <s v="Fast"/>
    <n v="57.74"/>
    <n v="53.04"/>
    <s v="Yes"/>
    <n v="57.86"/>
    <n v="0"/>
    <n v="47.07"/>
    <n v="0"/>
    <s v="Female"/>
    <n v="0"/>
    <n v="1"/>
    <n v="66.94"/>
    <n v="60.41"/>
    <n v="55.38"/>
    <n v="48.57"/>
    <x v="1"/>
    <n v="0.284736786602939"/>
    <n v="0.57070712568050852"/>
    <n v="0.57070712568050852"/>
    <n v="-0.24358670494463713"/>
    <x v="0"/>
  </r>
  <r>
    <n v="91.18"/>
    <n v="0"/>
    <n v="0"/>
    <n v="1"/>
    <n v="26"/>
    <s v="AID0462"/>
    <s v="Young Adult"/>
    <s v="Black"/>
    <s v="Basic"/>
    <n v="52.07"/>
    <s v="Average"/>
    <n v="61.08"/>
    <n v="26.71"/>
    <s v="No"/>
    <n v="36.92"/>
    <n v="0"/>
    <n v="54.32"/>
    <n v="0"/>
    <s v="Male"/>
    <n v="0"/>
    <n v="1"/>
    <n v="57.4"/>
    <n v="24.28"/>
    <n v="54.49"/>
    <n v="39.04"/>
    <x v="0"/>
    <n v="0.284736786602939"/>
    <n v="0.57070712568050852"/>
    <n v="0.42929287431949148"/>
    <n v="-0.36724632016115744"/>
    <x v="0"/>
  </r>
  <r>
    <n v="86.73"/>
    <n v="0"/>
    <n v="0"/>
    <n v="0"/>
    <n v="26"/>
    <s v="AID0463"/>
    <s v="Young Adult"/>
    <s v="Black"/>
    <s v="Advanced"/>
    <n v="50.93"/>
    <s v="Average"/>
    <n v="67.22"/>
    <n v="57.49"/>
    <s v="No"/>
    <n v="48.93"/>
    <n v="0"/>
    <n v="79.739999999999995"/>
    <n v="0"/>
    <s v="Female"/>
    <n v="1"/>
    <n v="0"/>
    <n v="63.81"/>
    <n v="53.62"/>
    <n v="65.36"/>
    <n v="41.35"/>
    <x v="0"/>
    <n v="2.0074674701649928"/>
    <n v="0.8815788876645434"/>
    <n v="0.1184211123354566"/>
    <n v="-0.926570863884976"/>
    <x v="1"/>
  </r>
  <r>
    <n v="77.86"/>
    <n v="0"/>
    <n v="0"/>
    <n v="1"/>
    <n v="25"/>
    <s v="AID0464"/>
    <s v="Young Adult"/>
    <s v="Other"/>
    <s v="None"/>
    <n v="44.37"/>
    <s v="Average"/>
    <n v="50.72"/>
    <n v="55.34"/>
    <s v="No"/>
    <n v="25.67"/>
    <n v="1"/>
    <n v="37.93"/>
    <n v="0"/>
    <s v="Male"/>
    <n v="0"/>
    <n v="0"/>
    <n v="27.98"/>
    <n v="55.13"/>
    <n v="41.63"/>
    <n v="41.09"/>
    <x v="0"/>
    <n v="0"/>
    <n v="0.5"/>
    <n v="0.5"/>
    <n v="-0.3010299956639812"/>
    <x v="0"/>
  </r>
  <r>
    <n v="70.84"/>
    <n v="1"/>
    <n v="0"/>
    <n v="0"/>
    <n v="25"/>
    <s v="AID0465"/>
    <s v="Young Adult"/>
    <s v="Other"/>
    <s v="Basic"/>
    <n v="43.07"/>
    <s v="Fast"/>
    <n v="71.239999999999995"/>
    <n v="44.53"/>
    <s v="No"/>
    <n v="55.92"/>
    <n v="1"/>
    <n v="46.03"/>
    <n v="0"/>
    <s v="Female"/>
    <n v="0"/>
    <n v="1"/>
    <n v="55.34"/>
    <n v="49.09"/>
    <n v="45.56"/>
    <n v="53.11"/>
    <x v="0"/>
    <n v="0.284736786602939"/>
    <n v="0.57070712568050852"/>
    <n v="0.42929287431949148"/>
    <n v="-0.36724632016115744"/>
    <x v="0"/>
  </r>
  <r>
    <n v="82.52"/>
    <n v="0"/>
    <n v="1"/>
    <n v="1"/>
    <n v="48"/>
    <s v="AID0466"/>
    <s v="Middle Age"/>
    <s v="Black"/>
    <s v="None"/>
    <n v="50.41"/>
    <s v="Slow"/>
    <n v="33.67"/>
    <n v="46.41"/>
    <s v="No"/>
    <n v="26.5"/>
    <n v="0"/>
    <n v="23.58"/>
    <n v="0"/>
    <s v="Male"/>
    <n v="0"/>
    <n v="0"/>
    <n v="33.22"/>
    <n v="50.07"/>
    <n v="50.14"/>
    <n v="39.89"/>
    <x v="0"/>
    <n v="0"/>
    <n v="0.5"/>
    <n v="0.5"/>
    <n v="-0.3010299956639812"/>
    <x v="0"/>
  </r>
  <r>
    <n v="63.45"/>
    <n v="1"/>
    <n v="0"/>
    <n v="0"/>
    <n v="43"/>
    <s v="AID0467"/>
    <s v="Middle Age"/>
    <s v="Black"/>
    <s v="None"/>
    <n v="47.32"/>
    <s v="Fast"/>
    <n v="49.24"/>
    <n v="47.85"/>
    <s v="No"/>
    <n v="38.97"/>
    <n v="0"/>
    <n v="27.97"/>
    <n v="0"/>
    <s v="Female"/>
    <n v="0"/>
    <n v="0"/>
    <n v="46.42"/>
    <n v="44.75"/>
    <n v="35.04"/>
    <n v="18.86"/>
    <x v="0"/>
    <n v="0"/>
    <n v="0.5"/>
    <n v="0.5"/>
    <n v="-0.3010299956639812"/>
    <x v="0"/>
  </r>
  <r>
    <n v="90.48"/>
    <n v="0"/>
    <n v="0"/>
    <n v="1"/>
    <n v="43"/>
    <s v="AID0468"/>
    <s v="Middle Age"/>
    <s v="Black"/>
    <s v="Basic"/>
    <n v="58.06"/>
    <s v="Average"/>
    <n v="46.71"/>
    <n v="51.85"/>
    <s v="No"/>
    <n v="54.96"/>
    <n v="0"/>
    <n v="45.54"/>
    <n v="0"/>
    <s v="Male"/>
    <n v="0"/>
    <n v="1"/>
    <n v="32.71"/>
    <n v="60.91"/>
    <n v="58.26"/>
    <n v="66.099999999999994"/>
    <x v="0"/>
    <n v="0.284736786602939"/>
    <n v="0.57070712568050852"/>
    <n v="0.42929287431949148"/>
    <n v="-0.36724632016115744"/>
    <x v="0"/>
  </r>
  <r>
    <n v="80.63"/>
    <n v="0"/>
    <n v="1"/>
    <n v="1"/>
    <n v="19"/>
    <s v="AID0469"/>
    <s v="Teenager"/>
    <s v="Other"/>
    <s v="None"/>
    <n v="31.76"/>
    <s v="Slow"/>
    <n v="1.74"/>
    <n v="7.69"/>
    <s v="No"/>
    <n v="23.06"/>
    <n v="1"/>
    <n v="39.19"/>
    <n v="0"/>
    <s v="Male"/>
    <n v="0"/>
    <n v="0"/>
    <n v="34.35"/>
    <n v="29.74"/>
    <n v="41.2"/>
    <n v="17.739999999999998"/>
    <x v="0"/>
    <n v="0"/>
    <n v="0.5"/>
    <n v="0.5"/>
    <n v="-0.3010299956639812"/>
    <x v="0"/>
  </r>
  <r>
    <n v="81.87"/>
    <n v="0"/>
    <n v="0"/>
    <n v="0"/>
    <n v="35"/>
    <s v="AID0470"/>
    <s v="Middle Age"/>
    <s v="Other"/>
    <s v="Basic"/>
    <n v="52.03"/>
    <s v="Average"/>
    <n v="58.33"/>
    <n v="59.14"/>
    <s v="No"/>
    <n v="56.13"/>
    <n v="1"/>
    <n v="43.07"/>
    <n v="0"/>
    <s v="Female"/>
    <n v="0"/>
    <n v="1"/>
    <n v="70.14"/>
    <n v="55.28"/>
    <n v="71.81"/>
    <n v="62.83"/>
    <x v="0"/>
    <n v="0.284736786602939"/>
    <n v="0.57070712568050852"/>
    <n v="0.42929287431949148"/>
    <n v="-0.36724632016115744"/>
    <x v="0"/>
  </r>
  <r>
    <n v="72.16"/>
    <n v="0"/>
    <n v="0"/>
    <n v="1"/>
    <n v="50"/>
    <s v="AID0471"/>
    <s v="Middle Age"/>
    <s v="White"/>
    <s v="Advanced"/>
    <n v="74.48"/>
    <s v="Average"/>
    <n v="45.42"/>
    <n v="67.36"/>
    <s v="Yes"/>
    <n v="61.93"/>
    <n v="0"/>
    <n v="75.25"/>
    <n v="1"/>
    <s v="Male"/>
    <n v="1"/>
    <n v="0"/>
    <n v="55.99"/>
    <n v="65.150000000000006"/>
    <n v="80.42"/>
    <n v="53.37"/>
    <x v="1"/>
    <n v="2.0074674701649928"/>
    <n v="0.8815788876645434"/>
    <n v="0.8815788876645434"/>
    <n v="-5.4738818992039209E-2"/>
    <x v="1"/>
  </r>
  <r>
    <n v="93.11"/>
    <n v="0"/>
    <n v="0"/>
    <n v="0"/>
    <n v="17"/>
    <s v="AID0472"/>
    <s v="Teenager"/>
    <s v="White"/>
    <s v="None"/>
    <n v="12.24"/>
    <s v="Average"/>
    <n v="18.39"/>
    <n v="28.98"/>
    <s v="No"/>
    <n v="14.18"/>
    <n v="0"/>
    <n v="7.63"/>
    <n v="1"/>
    <s v="Female"/>
    <n v="0"/>
    <n v="0"/>
    <n v="28.88"/>
    <n v="25.07"/>
    <n v="28"/>
    <n v="42.84"/>
    <x v="0"/>
    <n v="0"/>
    <n v="0.5"/>
    <n v="0.5"/>
    <n v="-0.3010299956639812"/>
    <x v="0"/>
  </r>
  <r>
    <n v="55.12"/>
    <n v="0"/>
    <n v="0"/>
    <n v="1"/>
    <n v="16"/>
    <s v="AID0473"/>
    <s v="Teenager"/>
    <s v="Black"/>
    <s v="Basic"/>
    <n v="37.51"/>
    <s v="Average"/>
    <n v="26.2"/>
    <n v="49.38"/>
    <s v="No"/>
    <n v="49.17"/>
    <n v="0"/>
    <n v="30.17"/>
    <n v="0"/>
    <s v="Male"/>
    <n v="0"/>
    <n v="1"/>
    <n v="35.840000000000003"/>
    <n v="24.11"/>
    <n v="40.92"/>
    <n v="49.46"/>
    <x v="0"/>
    <n v="0.284736786602939"/>
    <n v="0.57070712568050852"/>
    <n v="0.42929287431949148"/>
    <n v="-0.36724632016115744"/>
    <x v="0"/>
  </r>
  <r>
    <n v="62.87"/>
    <n v="0"/>
    <n v="1"/>
    <n v="0"/>
    <n v="31"/>
    <s v="AID0474"/>
    <s v="Middle Age"/>
    <s v="Other"/>
    <s v="None"/>
    <n v="40.14"/>
    <s v="Slow"/>
    <n v="26.8"/>
    <n v="41.04"/>
    <s v="No"/>
    <n v="36.65"/>
    <n v="1"/>
    <n v="35.799999999999997"/>
    <n v="0"/>
    <s v="Female"/>
    <n v="0"/>
    <n v="0"/>
    <n v="48.13"/>
    <n v="53.49"/>
    <n v="44.38"/>
    <n v="70.7"/>
    <x v="0"/>
    <n v="0"/>
    <n v="0.5"/>
    <n v="0.5"/>
    <n v="-0.3010299956639812"/>
    <x v="0"/>
  </r>
  <r>
    <n v="86.66"/>
    <n v="1"/>
    <n v="0"/>
    <n v="1"/>
    <n v="29"/>
    <s v="AID0475"/>
    <s v="Young Adult"/>
    <s v="Other"/>
    <s v="Advanced"/>
    <n v="51.88"/>
    <s v="Fast"/>
    <n v="58.8"/>
    <n v="53.44"/>
    <s v="No"/>
    <n v="66.47"/>
    <n v="1"/>
    <n v="70.56"/>
    <n v="0"/>
    <s v="Male"/>
    <n v="1"/>
    <n v="0"/>
    <n v="50.15"/>
    <n v="48.52"/>
    <n v="55.85"/>
    <n v="42.1"/>
    <x v="0"/>
    <n v="2.0074674701649928"/>
    <n v="0.8815788876645434"/>
    <n v="0.1184211123354566"/>
    <n v="-0.926570863884976"/>
    <x v="1"/>
  </r>
  <r>
    <n v="69.56"/>
    <n v="0"/>
    <n v="1"/>
    <n v="0"/>
    <n v="38"/>
    <s v="AID0476"/>
    <s v="Middle Age"/>
    <s v="Other"/>
    <s v="Basic"/>
    <n v="73.16"/>
    <s v="Slow"/>
    <n v="60.15"/>
    <n v="63.63"/>
    <s v="No"/>
    <n v="67.510000000000005"/>
    <n v="1"/>
    <n v="57.8"/>
    <n v="0"/>
    <s v="Female"/>
    <n v="0"/>
    <n v="1"/>
    <n v="59.53"/>
    <n v="52.18"/>
    <n v="65.91"/>
    <n v="29.16"/>
    <x v="0"/>
    <n v="0.284736786602939"/>
    <n v="0.57070712568050852"/>
    <n v="0.42929287431949148"/>
    <n v="-0.36724632016115744"/>
    <x v="0"/>
  </r>
  <r>
    <n v="93.35"/>
    <n v="0"/>
    <n v="0"/>
    <n v="1"/>
    <n v="17"/>
    <s v="AID0477"/>
    <s v="Teenager"/>
    <s v="Black"/>
    <s v="Advanced"/>
    <n v="69.42"/>
    <s v="Average"/>
    <n v="52.17"/>
    <n v="60.7"/>
    <s v="No"/>
    <n v="51.58"/>
    <n v="0"/>
    <n v="58.92"/>
    <n v="0"/>
    <s v="Male"/>
    <n v="1"/>
    <n v="0"/>
    <n v="58.85"/>
    <n v="50.49"/>
    <n v="36.270000000000003"/>
    <n v="12.38"/>
    <x v="0"/>
    <n v="2.0074674701649928"/>
    <n v="0.8815788876645434"/>
    <n v="0.1184211123354566"/>
    <n v="-0.926570863884976"/>
    <x v="1"/>
  </r>
  <r>
    <n v="60.78"/>
    <n v="0"/>
    <n v="0"/>
    <n v="0"/>
    <n v="44"/>
    <s v="AID0478"/>
    <s v="Middle Age"/>
    <s v="White"/>
    <s v="Basic"/>
    <n v="66"/>
    <s v="Average"/>
    <n v="64.88"/>
    <n v="49.52"/>
    <s v="No"/>
    <n v="59.93"/>
    <n v="0"/>
    <n v="43.77"/>
    <n v="1"/>
    <s v="Female"/>
    <n v="0"/>
    <n v="1"/>
    <n v="38.409999999999997"/>
    <n v="63.76"/>
    <n v="45.21"/>
    <n v="59.24"/>
    <x v="0"/>
    <n v="0.284736786602939"/>
    <n v="0.57070712568050852"/>
    <n v="0.42929287431949148"/>
    <n v="-0.36724632016115744"/>
    <x v="0"/>
  </r>
  <r>
    <n v="62.16"/>
    <n v="0"/>
    <n v="0"/>
    <n v="1"/>
    <n v="25"/>
    <s v="AID0479"/>
    <s v="Young Adult"/>
    <s v="Black"/>
    <s v="None"/>
    <n v="51.34"/>
    <s v="Average"/>
    <n v="56.12"/>
    <n v="41.85"/>
    <s v="No"/>
    <n v="2.63"/>
    <n v="0"/>
    <n v="32.880000000000003"/>
    <n v="0"/>
    <s v="Male"/>
    <n v="0"/>
    <n v="0"/>
    <n v="40.83"/>
    <n v="41.99"/>
    <n v="25.14"/>
    <n v="26.09"/>
    <x v="0"/>
    <n v="0"/>
    <n v="0.5"/>
    <n v="0.5"/>
    <n v="-0.3010299956639812"/>
    <x v="0"/>
  </r>
  <r>
    <n v="93.32"/>
    <n v="0"/>
    <n v="0"/>
    <n v="0"/>
    <n v="16"/>
    <s v="AID0480"/>
    <s v="Teenager"/>
    <s v="White"/>
    <s v="Basic"/>
    <n v="65.61"/>
    <s v="Average"/>
    <n v="32.299999999999997"/>
    <n v="48.89"/>
    <s v="No"/>
    <n v="53.02"/>
    <n v="0"/>
    <n v="26.95"/>
    <n v="1"/>
    <s v="Female"/>
    <n v="0"/>
    <n v="1"/>
    <n v="38.31"/>
    <n v="48.15"/>
    <n v="30.51"/>
    <n v="33.97"/>
    <x v="0"/>
    <n v="0.284736786602939"/>
    <n v="0.57070712568050852"/>
    <n v="0.42929287431949148"/>
    <n v="-0.36724632016115744"/>
    <x v="0"/>
  </r>
  <r>
    <n v="67.86"/>
    <n v="0"/>
    <n v="0"/>
    <n v="0"/>
    <n v="18"/>
    <s v="AID0481"/>
    <s v="Teenager"/>
    <s v="White"/>
    <s v="Advanced"/>
    <n v="34.18"/>
    <s v="Average"/>
    <n v="41.32"/>
    <n v="45.36"/>
    <s v="No"/>
    <n v="55.98"/>
    <n v="0"/>
    <n v="43.47"/>
    <n v="1"/>
    <s v="Female"/>
    <n v="1"/>
    <n v="0"/>
    <n v="68.37"/>
    <n v="55.2"/>
    <n v="24.17"/>
    <n v="47.19"/>
    <x v="0"/>
    <n v="2.0074674701649928"/>
    <n v="0.8815788876645434"/>
    <n v="0.1184211123354566"/>
    <n v="-0.926570863884976"/>
    <x v="1"/>
  </r>
  <r>
    <n v="70.97"/>
    <n v="1"/>
    <n v="0"/>
    <n v="0"/>
    <n v="30"/>
    <s v="AID0482"/>
    <s v="Middle Age"/>
    <s v="Black"/>
    <s v="Basic"/>
    <n v="64.05"/>
    <s v="Fast"/>
    <n v="43.84"/>
    <n v="48.09"/>
    <s v="No"/>
    <n v="35.82"/>
    <n v="0"/>
    <n v="58.42"/>
    <n v="0"/>
    <s v="Female"/>
    <n v="0"/>
    <n v="1"/>
    <n v="41.61"/>
    <n v="52.98"/>
    <n v="51.74"/>
    <n v="56.87"/>
    <x v="0"/>
    <n v="0.284736786602939"/>
    <n v="0.57070712568050852"/>
    <n v="0.42929287431949148"/>
    <n v="-0.36724632016115744"/>
    <x v="0"/>
  </r>
  <r>
    <n v="59.97"/>
    <n v="0"/>
    <n v="0"/>
    <n v="1"/>
    <n v="25"/>
    <s v="AID0483"/>
    <s v="Young Adult"/>
    <s v="White"/>
    <s v="Advanced"/>
    <n v="52.91"/>
    <s v="Average"/>
    <n v="76.31"/>
    <n v="70.510000000000005"/>
    <s v="Yes"/>
    <n v="69.23"/>
    <n v="0"/>
    <n v="65.81"/>
    <n v="1"/>
    <s v="Male"/>
    <n v="1"/>
    <n v="0"/>
    <n v="58.89"/>
    <n v="62.15"/>
    <n v="52.3"/>
    <n v="52.09"/>
    <x v="1"/>
    <n v="2.0074674701649928"/>
    <n v="0.8815788876645434"/>
    <n v="0.8815788876645434"/>
    <n v="-5.4738818992039209E-2"/>
    <x v="1"/>
  </r>
  <r>
    <n v="56.6"/>
    <n v="0"/>
    <n v="1"/>
    <n v="0"/>
    <n v="22"/>
    <s v="AID0484"/>
    <s v="Young Adult"/>
    <s v="White"/>
    <s v="Advanced"/>
    <n v="53.28"/>
    <s v="Slow"/>
    <n v="65.02"/>
    <n v="45.98"/>
    <s v="No"/>
    <n v="57.13"/>
    <n v="0"/>
    <n v="53.56"/>
    <n v="1"/>
    <s v="Female"/>
    <n v="1"/>
    <n v="0"/>
    <n v="57.81"/>
    <n v="67.5"/>
    <n v="60.22"/>
    <n v="65.319999999999993"/>
    <x v="0"/>
    <n v="2.0074674701649928"/>
    <n v="0.8815788876645434"/>
    <n v="0.1184211123354566"/>
    <n v="-0.926570863884976"/>
    <x v="1"/>
  </r>
  <r>
    <n v="79.36"/>
    <n v="0"/>
    <n v="0"/>
    <n v="1"/>
    <n v="29"/>
    <s v="AID0485"/>
    <s v="Young Adult"/>
    <s v="Other"/>
    <s v="None"/>
    <n v="55.12"/>
    <s v="Average"/>
    <n v="29.73"/>
    <n v="48.18"/>
    <s v="No"/>
    <n v="43.09"/>
    <n v="1"/>
    <n v="46.77"/>
    <n v="0"/>
    <s v="Male"/>
    <n v="0"/>
    <n v="0"/>
    <n v="52.89"/>
    <n v="28.74"/>
    <n v="45.53"/>
    <n v="33.51"/>
    <x v="0"/>
    <n v="0"/>
    <n v="0.5"/>
    <n v="0.5"/>
    <n v="-0.3010299956639812"/>
    <x v="0"/>
  </r>
  <r>
    <n v="47.19"/>
    <n v="0"/>
    <n v="0"/>
    <n v="0"/>
    <n v="33"/>
    <s v="AID0486"/>
    <s v="Middle Age"/>
    <s v="White"/>
    <s v="None"/>
    <n v="71.040000000000006"/>
    <s v="Average"/>
    <n v="62.46"/>
    <n v="39.53"/>
    <s v="No"/>
    <n v="27.49"/>
    <n v="0"/>
    <n v="30.47"/>
    <n v="1"/>
    <s v="Female"/>
    <n v="0"/>
    <n v="0"/>
    <n v="34.58"/>
    <n v="51.89"/>
    <n v="43.86"/>
    <n v="60.28"/>
    <x v="0"/>
    <n v="0"/>
    <n v="0.5"/>
    <n v="0.5"/>
    <n v="-0.3010299956639812"/>
    <x v="0"/>
  </r>
  <r>
    <n v="92.76"/>
    <n v="0"/>
    <n v="1"/>
    <n v="1"/>
    <n v="28"/>
    <s v="AID0487"/>
    <s v="Young Adult"/>
    <s v="Black"/>
    <s v="Basic"/>
    <n v="50.11"/>
    <s v="Slow"/>
    <n v="45.75"/>
    <n v="38.79"/>
    <s v="No"/>
    <n v="30.91"/>
    <n v="0"/>
    <n v="54.59"/>
    <n v="0"/>
    <s v="Male"/>
    <n v="0"/>
    <n v="1"/>
    <n v="48.12"/>
    <n v="51.04"/>
    <n v="55.55"/>
    <n v="47.23"/>
    <x v="0"/>
    <n v="0.284736786602939"/>
    <n v="0.57070712568050852"/>
    <n v="0.42929287431949148"/>
    <n v="-0.36724632016115744"/>
    <x v="0"/>
  </r>
  <r>
    <n v="86.75"/>
    <n v="0"/>
    <n v="0"/>
    <n v="0"/>
    <n v="34"/>
    <s v="AID0488"/>
    <s v="Middle Age"/>
    <s v="Black"/>
    <s v="Basic"/>
    <n v="48.17"/>
    <s v="Average"/>
    <n v="51.02"/>
    <n v="51.26"/>
    <s v="No"/>
    <n v="46.66"/>
    <n v="0"/>
    <n v="64.52"/>
    <n v="0"/>
    <s v="Female"/>
    <n v="0"/>
    <n v="1"/>
    <n v="57.72"/>
    <n v="43.97"/>
    <n v="44.23"/>
    <n v="40.700000000000003"/>
    <x v="0"/>
    <n v="0.284736786602939"/>
    <n v="0.57070712568050852"/>
    <n v="0.42929287431949148"/>
    <n v="-0.36724632016115744"/>
    <x v="0"/>
  </r>
  <r>
    <n v="51.44"/>
    <n v="0"/>
    <n v="0"/>
    <n v="1"/>
    <n v="25"/>
    <s v="AID0489"/>
    <s v="Young Adult"/>
    <s v="White"/>
    <s v="Advanced"/>
    <n v="60.08"/>
    <s v="Average"/>
    <n v="64.47"/>
    <n v="41.29"/>
    <s v="No"/>
    <n v="50.58"/>
    <n v="0"/>
    <n v="48.55"/>
    <n v="1"/>
    <s v="Male"/>
    <n v="1"/>
    <n v="0"/>
    <n v="67.930000000000007"/>
    <n v="65.430000000000007"/>
    <n v="49.17"/>
    <n v="33.17"/>
    <x v="0"/>
    <n v="2.0074674701649928"/>
    <n v="0.8815788876645434"/>
    <n v="0.1184211123354566"/>
    <n v="-0.926570863884976"/>
    <x v="1"/>
  </r>
  <r>
    <n v="81.64"/>
    <n v="0"/>
    <n v="0"/>
    <n v="1"/>
    <n v="27"/>
    <s v="AID0490"/>
    <s v="Young Adult"/>
    <s v="Other"/>
    <s v="Advanced"/>
    <n v="55.34"/>
    <s v="Average"/>
    <n v="59.97"/>
    <n v="77.400000000000006"/>
    <s v="Yes"/>
    <n v="61.46"/>
    <n v="1"/>
    <n v="57.89"/>
    <n v="0"/>
    <s v="Male"/>
    <n v="1"/>
    <n v="0"/>
    <n v="75.58"/>
    <n v="73.45"/>
    <n v="80.7"/>
    <n v="84.05"/>
    <x v="1"/>
    <n v="2.0074674701649928"/>
    <n v="0.8815788876645434"/>
    <n v="0.8815788876645434"/>
    <n v="-5.4738818992039209E-2"/>
    <x v="1"/>
  </r>
  <r>
    <n v="76.16"/>
    <n v="1"/>
    <n v="0"/>
    <n v="0"/>
    <n v="27"/>
    <s v="AID0491"/>
    <s v="Young Adult"/>
    <s v="Other"/>
    <s v="Basic"/>
    <n v="42.04"/>
    <s v="Fast"/>
    <n v="50.43"/>
    <n v="55.54"/>
    <s v="No"/>
    <n v="61.87"/>
    <n v="1"/>
    <n v="57.07"/>
    <n v="0"/>
    <s v="Female"/>
    <n v="0"/>
    <n v="1"/>
    <n v="70.849999999999994"/>
    <n v="60.08"/>
    <n v="49.64"/>
    <n v="52.98"/>
    <x v="0"/>
    <n v="0.284736786602939"/>
    <n v="0.57070712568050852"/>
    <n v="0.42929287431949148"/>
    <n v="-0.36724632016115744"/>
    <x v="0"/>
  </r>
  <r>
    <n v="51.07"/>
    <n v="0"/>
    <n v="0"/>
    <n v="1"/>
    <n v="27"/>
    <s v="AID0492"/>
    <s v="Young Adult"/>
    <s v="White"/>
    <s v="None"/>
    <n v="64.13"/>
    <s v="Average"/>
    <n v="41.04"/>
    <n v="41.81"/>
    <s v="No"/>
    <n v="31.16"/>
    <n v="0"/>
    <n v="38.49"/>
    <n v="1"/>
    <s v="Male"/>
    <n v="0"/>
    <n v="0"/>
    <n v="2.5299999999999998"/>
    <n v="36.79"/>
    <n v="14.78"/>
    <n v="11.62"/>
    <x v="0"/>
    <n v="0"/>
    <n v="0.5"/>
    <n v="0.5"/>
    <n v="-0.3010299956639812"/>
    <x v="0"/>
  </r>
  <r>
    <n v="56.39"/>
    <n v="0"/>
    <n v="0"/>
    <n v="1"/>
    <n v="35"/>
    <s v="AID0493"/>
    <s v="Middle Age"/>
    <s v="White"/>
    <s v="Advanced"/>
    <n v="67.349999999999994"/>
    <s v="Average"/>
    <n v="72.83"/>
    <n v="60.87"/>
    <s v="Yes"/>
    <n v="56.99"/>
    <n v="0"/>
    <n v="70.64"/>
    <n v="1"/>
    <s v="Male"/>
    <n v="1"/>
    <n v="0"/>
    <n v="48.75"/>
    <n v="77.59"/>
    <n v="31.99"/>
    <n v="65.45"/>
    <x v="1"/>
    <n v="2.0074674701649928"/>
    <n v="0.8815788876645434"/>
    <n v="0.8815788876645434"/>
    <n v="-5.4738818992039209E-2"/>
    <x v="1"/>
  </r>
  <r>
    <n v="64.540000000000006"/>
    <n v="0"/>
    <n v="1"/>
    <n v="0"/>
    <n v="29"/>
    <s v="AID0494"/>
    <s v="Young Adult"/>
    <s v="Black"/>
    <s v="None"/>
    <n v="30.73"/>
    <s v="Slow"/>
    <n v="54.1"/>
    <n v="37.67"/>
    <s v="No"/>
    <n v="53.88"/>
    <n v="0"/>
    <n v="32.72"/>
    <n v="0"/>
    <s v="Female"/>
    <n v="0"/>
    <n v="0"/>
    <n v="15.74"/>
    <n v="55.92"/>
    <n v="40.42"/>
    <n v="38.08"/>
    <x v="0"/>
    <n v="0"/>
    <n v="0.5"/>
    <n v="0.5"/>
    <n v="-0.3010299956639812"/>
    <x v="0"/>
  </r>
  <r>
    <n v="81.95"/>
    <n v="0"/>
    <n v="0"/>
    <n v="1"/>
    <n v="20"/>
    <s v="AID0495"/>
    <s v="Young Adult"/>
    <s v="White"/>
    <s v="Advanced"/>
    <n v="72.260000000000005"/>
    <s v="Average"/>
    <n v="78.27"/>
    <n v="46.48"/>
    <s v="No"/>
    <n v="59.18"/>
    <n v="0"/>
    <n v="65.319999999999993"/>
    <n v="1"/>
    <s v="Male"/>
    <n v="1"/>
    <n v="0"/>
    <n v="50.9"/>
    <n v="26.76"/>
    <n v="46.69"/>
    <n v="74.06"/>
    <x v="0"/>
    <n v="2.0074674701649928"/>
    <n v="0.8815788876645434"/>
    <n v="0.1184211123354566"/>
    <n v="-0.926570863884976"/>
    <x v="1"/>
  </r>
  <r>
    <n v="78.319999999999993"/>
    <n v="0"/>
    <n v="0"/>
    <n v="1"/>
    <n v="48"/>
    <s v="AID0496"/>
    <s v="Middle Age"/>
    <s v="Other"/>
    <s v="Basic"/>
    <n v="51.93"/>
    <s v="Average"/>
    <n v="42.94"/>
    <n v="52.17"/>
    <s v="No"/>
    <n v="54.83"/>
    <n v="1"/>
    <n v="45.01"/>
    <n v="0"/>
    <s v="Male"/>
    <n v="0"/>
    <n v="1"/>
    <n v="49.1"/>
    <n v="64.52"/>
    <n v="47.79"/>
    <n v="59.57"/>
    <x v="0"/>
    <n v="0.284736786602939"/>
    <n v="0.57070712568050852"/>
    <n v="0.42929287431949148"/>
    <n v="-0.36724632016115744"/>
    <x v="0"/>
  </r>
  <r>
    <n v="71.930000000000007"/>
    <n v="0"/>
    <n v="0"/>
    <n v="1"/>
    <n v="20"/>
    <s v="AID0497"/>
    <s v="Young Adult"/>
    <s v="White"/>
    <s v="Basic"/>
    <n v="34.65"/>
    <s v="Average"/>
    <n v="40.9"/>
    <n v="56.48"/>
    <s v="No"/>
    <n v="42.22"/>
    <n v="0"/>
    <n v="48.32"/>
    <n v="1"/>
    <s v="Male"/>
    <n v="0"/>
    <n v="1"/>
    <n v="50.68"/>
    <n v="67.459999999999994"/>
    <n v="63.35"/>
    <n v="45.02"/>
    <x v="0"/>
    <n v="0.284736786602939"/>
    <n v="0.57070712568050852"/>
    <n v="0.42929287431949148"/>
    <n v="-0.36724632016115744"/>
    <x v="0"/>
  </r>
  <r>
    <n v="86.1"/>
    <n v="1"/>
    <n v="0"/>
    <n v="0"/>
    <n v="25"/>
    <s v="AID0498"/>
    <s v="Young Adult"/>
    <s v="Black"/>
    <s v="None"/>
    <n v="34.380000000000003"/>
    <s v="Fast"/>
    <n v="35.79"/>
    <n v="44.86"/>
    <s v="No"/>
    <n v="70.27"/>
    <n v="0"/>
    <n v="31.09"/>
    <n v="0"/>
    <s v="Female"/>
    <n v="0"/>
    <n v="0"/>
    <n v="33.43"/>
    <n v="35.28"/>
    <n v="31.18"/>
    <n v="37.32"/>
    <x v="0"/>
    <n v="0"/>
    <n v="0.5"/>
    <n v="0.5"/>
    <n v="-0.3010299956639812"/>
    <x v="0"/>
  </r>
  <r>
    <n v="85.48"/>
    <n v="0"/>
    <n v="0"/>
    <n v="1"/>
    <n v="35"/>
    <s v="AID0499"/>
    <s v="Middle Age"/>
    <s v="Black"/>
    <s v="Basic"/>
    <n v="64.319999999999993"/>
    <s v="Average"/>
    <n v="60.77"/>
    <n v="57.59"/>
    <s v="No"/>
    <n v="51.41"/>
    <n v="0"/>
    <n v="62.72"/>
    <n v="0"/>
    <s v="Male"/>
    <n v="0"/>
    <n v="1"/>
    <n v="50.07"/>
    <n v="40.68"/>
    <n v="49.6"/>
    <n v="36.53"/>
    <x v="0"/>
    <n v="0.284736786602939"/>
    <n v="0.57070712568050852"/>
    <n v="0.42929287431949148"/>
    <n v="-0.36724632016115744"/>
    <x v="0"/>
  </r>
  <r>
    <n v="77.069999999999993"/>
    <n v="0"/>
    <n v="0"/>
    <n v="0"/>
    <n v="26"/>
    <s v="AID0500"/>
    <s v="Young Adult"/>
    <s v="Black"/>
    <s v="Basic"/>
    <n v="44.9"/>
    <s v="Average"/>
    <n v="47.17"/>
    <n v="52.28"/>
    <s v="No"/>
    <n v="67.98"/>
    <n v="0"/>
    <n v="54.5"/>
    <n v="0"/>
    <s v="Female"/>
    <n v="0"/>
    <n v="1"/>
    <n v="47.38"/>
    <n v="44.44"/>
    <n v="55.87"/>
    <n v="53.95"/>
    <x v="0"/>
    <n v="0.284736786602939"/>
    <n v="0.57070712568050852"/>
    <n v="0.42929287431949148"/>
    <n v="-0.36724632016115744"/>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s v="Young Adult"/>
    <s v="Other"/>
    <x v="0"/>
    <s v="Average"/>
    <x v="0"/>
    <n v="30.29"/>
    <n v="1"/>
    <n v="0"/>
    <x v="0"/>
    <x v="0"/>
    <n v="0"/>
    <n v="0.5"/>
    <n v="0.5"/>
    <n v="-0.3010299956639812"/>
    <n v="23"/>
    <x v="0"/>
    <n v="0"/>
    <n v="0"/>
    <n v="70.680000000000007"/>
    <n v="0"/>
    <n v="0"/>
    <n v="38.479999999999997"/>
    <n v="37.03"/>
    <n v="39.61"/>
    <n v="53.42"/>
    <n v="35.32"/>
    <n v="38.19"/>
    <n v="33.53"/>
    <n v="58.16"/>
    <n v="0"/>
  </r>
  <r>
    <x v="1"/>
    <s v="Young Adult"/>
    <s v="Black"/>
    <x v="0"/>
    <s v="Average"/>
    <x v="0"/>
    <n v="19.13"/>
    <n v="0"/>
    <n v="0"/>
    <x v="1"/>
    <x v="0"/>
    <n v="0"/>
    <n v="0.5"/>
    <n v="0.5"/>
    <n v="-0.3010299956639812"/>
    <n v="26"/>
    <x v="1"/>
    <n v="0"/>
    <n v="0"/>
    <n v="78.180000000000007"/>
    <n v="0"/>
    <n v="0"/>
    <n v="51.76"/>
    <n v="63.05"/>
    <n v="19.559999999999999"/>
    <n v="27.97"/>
    <n v="22.91"/>
    <n v="24.23"/>
    <n v="34.869999999999997"/>
    <n v="16.48"/>
    <n v="0"/>
  </r>
  <r>
    <x v="2"/>
    <s v="Middle Age"/>
    <s v="Black"/>
    <x v="0"/>
    <s v="Fast"/>
    <x v="1"/>
    <n v="48.13"/>
    <n v="0"/>
    <n v="0"/>
    <x v="0"/>
    <x v="1"/>
    <n v="0"/>
    <n v="0.5"/>
    <n v="0.5"/>
    <n v="-0.3010299956639812"/>
    <n v="39"/>
    <x v="0"/>
    <n v="0"/>
    <n v="0"/>
    <n v="79.599999999999994"/>
    <n v="1"/>
    <n v="0"/>
    <n v="30.21"/>
    <n v="43.13"/>
    <n v="60.93"/>
    <n v="28.86"/>
    <n v="32.32"/>
    <n v="44.11"/>
    <n v="42.43"/>
    <n v="20.74"/>
    <n v="0"/>
  </r>
  <r>
    <x v="3"/>
    <s v="Young Adult"/>
    <s v="Other"/>
    <x v="0"/>
    <s v="Average"/>
    <x v="0"/>
    <n v="47.28"/>
    <n v="1"/>
    <n v="0"/>
    <x v="0"/>
    <x v="0"/>
    <n v="0"/>
    <n v="0.5"/>
    <n v="0.5"/>
    <n v="-0.3010299956639812"/>
    <n v="24"/>
    <x v="0"/>
    <n v="0"/>
    <n v="0"/>
    <n v="57.34"/>
    <n v="0"/>
    <n v="0"/>
    <n v="34.75"/>
    <n v="50.49"/>
    <n v="22.52"/>
    <n v="48.52"/>
    <n v="24.9"/>
    <n v="37.56"/>
    <n v="42.1"/>
    <n v="33.869999999999997"/>
    <n v="0"/>
  </r>
  <r>
    <x v="4"/>
    <s v="Teenager"/>
    <s v="Other"/>
    <x v="1"/>
    <s v="Average"/>
    <x v="1"/>
    <n v="83.93"/>
    <n v="1"/>
    <n v="0"/>
    <x v="0"/>
    <x v="1"/>
    <n v="2.0074674701649928"/>
    <n v="0.8815788876645434"/>
    <n v="0.8815788876645434"/>
    <n v="-5.4738818992039209E-2"/>
    <n v="19"/>
    <x v="0"/>
    <n v="1"/>
    <n v="0"/>
    <n v="78.44"/>
    <n v="0"/>
    <n v="0"/>
    <n v="78.52"/>
    <n v="59.79"/>
    <n v="67.47"/>
    <n v="30.31"/>
    <n v="43.85"/>
    <n v="55.91"/>
    <n v="52.68"/>
    <n v="89.24"/>
    <n v="1"/>
  </r>
  <r>
    <x v="5"/>
    <s v="Young Adult"/>
    <s v="Other"/>
    <x v="2"/>
    <s v="Average"/>
    <x v="1"/>
    <n v="59.31"/>
    <n v="1"/>
    <n v="0"/>
    <x v="1"/>
    <x v="1"/>
    <n v="0.284736786602939"/>
    <n v="0.57070712568050852"/>
    <n v="0.57070712568050852"/>
    <n v="-0.24358670494463713"/>
    <n v="21"/>
    <x v="1"/>
    <n v="0"/>
    <n v="1"/>
    <n v="49.4"/>
    <n v="0"/>
    <n v="0"/>
    <n v="56.09"/>
    <n v="64.180000000000007"/>
    <n v="60.92"/>
    <n v="60.88"/>
    <n v="60.91"/>
    <n v="42.64"/>
    <n v="55.77"/>
    <n v="61.85"/>
    <n v="0"/>
  </r>
  <r>
    <x v="6"/>
    <s v="Middle Age"/>
    <s v="Black"/>
    <x v="2"/>
    <s v="Average"/>
    <x v="1"/>
    <n v="45.75"/>
    <n v="0"/>
    <n v="0"/>
    <x v="0"/>
    <x v="1"/>
    <n v="0.284736786602939"/>
    <n v="0.57070712568050852"/>
    <n v="0.57070712568050852"/>
    <n v="-0.24358670494463713"/>
    <n v="46"/>
    <x v="0"/>
    <n v="0"/>
    <n v="1"/>
    <n v="78.36"/>
    <n v="0"/>
    <n v="0"/>
    <n v="62.63"/>
    <n v="53.01"/>
    <n v="62.35"/>
    <n v="44.44"/>
    <n v="47.03"/>
    <n v="51.41"/>
    <n v="31.71"/>
    <n v="41.26"/>
    <n v="0"/>
  </r>
  <r>
    <x v="7"/>
    <s v="Young Adult"/>
    <s v="Other"/>
    <x v="2"/>
    <s v="Average"/>
    <x v="1"/>
    <n v="31.45"/>
    <n v="1"/>
    <n v="0"/>
    <x v="0"/>
    <x v="1"/>
    <n v="0.284736786602939"/>
    <n v="0.57070712568050852"/>
    <n v="0.57070712568050852"/>
    <n v="-0.24358670494463713"/>
    <n v="21"/>
    <x v="0"/>
    <n v="0"/>
    <n v="1"/>
    <n v="92.37"/>
    <n v="0"/>
    <n v="0"/>
    <n v="28.47"/>
    <n v="58.16"/>
    <n v="46.11"/>
    <n v="42.56"/>
    <n v="38.97"/>
    <n v="31.64"/>
    <n v="61.68"/>
    <n v="50.7"/>
    <n v="0"/>
  </r>
  <r>
    <x v="8"/>
    <s v="Young Adult"/>
    <s v="Other"/>
    <x v="0"/>
    <s v="Slow"/>
    <x v="0"/>
    <n v="41.8"/>
    <n v="1"/>
    <n v="0"/>
    <x v="0"/>
    <x v="0"/>
    <n v="0"/>
    <n v="0.5"/>
    <n v="0.5"/>
    <n v="-0.3010299956639812"/>
    <n v="26"/>
    <x v="0"/>
    <n v="0"/>
    <n v="0"/>
    <n v="64.569999999999993"/>
    <n v="0"/>
    <n v="1"/>
    <n v="35.590000000000003"/>
    <n v="45.71"/>
    <n v="10.09"/>
    <n v="27.35"/>
    <n v="36.64"/>
    <n v="31.94"/>
    <n v="32.72"/>
    <n v="34.31"/>
    <n v="0"/>
  </r>
  <r>
    <x v="9"/>
    <s v="Teenager"/>
    <s v="White"/>
    <x v="1"/>
    <s v="Average"/>
    <x v="1"/>
    <n v="50.26"/>
    <n v="0"/>
    <n v="1"/>
    <x v="1"/>
    <x v="1"/>
    <n v="2.0074674701649928"/>
    <n v="0.8815788876645434"/>
    <n v="0.8815788876645434"/>
    <n v="-5.4738818992039209E-2"/>
    <n v="16"/>
    <x v="1"/>
    <n v="1"/>
    <n v="0"/>
    <n v="50.17"/>
    <n v="0"/>
    <n v="0"/>
    <n v="56.62"/>
    <n v="35.119999999999997"/>
    <n v="26.28"/>
    <n v="41.2"/>
    <n v="37.65"/>
    <n v="50.27"/>
    <n v="49.42"/>
    <n v="57.59"/>
    <n v="1"/>
  </r>
  <r>
    <x v="10"/>
    <s v="Young Adult"/>
    <s v="White"/>
    <x v="1"/>
    <s v="Average"/>
    <x v="1"/>
    <n v="67.760000000000005"/>
    <n v="0"/>
    <n v="1"/>
    <x v="0"/>
    <x v="1"/>
    <n v="2.0074674701649928"/>
    <n v="0.8815788876645434"/>
    <n v="0.8815788876645434"/>
    <n v="-5.4738818992039209E-2"/>
    <n v="29"/>
    <x v="0"/>
    <n v="1"/>
    <n v="0"/>
    <n v="85.4"/>
    <n v="0"/>
    <n v="0"/>
    <n v="48.02"/>
    <n v="58.07"/>
    <n v="69.040000000000006"/>
    <n v="47.66"/>
    <n v="46.34"/>
    <n v="65.75"/>
    <n v="40.909999999999997"/>
    <n v="54.91"/>
    <n v="1"/>
  </r>
  <r>
    <x v="11"/>
    <s v="Middle Age"/>
    <s v="Black"/>
    <x v="0"/>
    <s v="Fast"/>
    <x v="1"/>
    <n v="54.69"/>
    <n v="0"/>
    <n v="0"/>
    <x v="0"/>
    <x v="1"/>
    <n v="0"/>
    <n v="0.5"/>
    <n v="0.5"/>
    <n v="-0.3010299956639812"/>
    <n v="40"/>
    <x v="0"/>
    <n v="0"/>
    <n v="0"/>
    <n v="89.95"/>
    <n v="1"/>
    <n v="0"/>
    <n v="10.62"/>
    <n v="46.86"/>
    <n v="54.46"/>
    <n v="56.63"/>
    <n v="34.340000000000003"/>
    <n v="37.4"/>
    <n v="30.81"/>
    <n v="54.09"/>
    <n v="0"/>
  </r>
  <r>
    <x v="12"/>
    <s v="Teenager"/>
    <s v="Other"/>
    <x v="2"/>
    <s v="Average"/>
    <x v="0"/>
    <n v="58.78"/>
    <n v="1"/>
    <n v="0"/>
    <x v="0"/>
    <x v="0"/>
    <n v="0.284736786602939"/>
    <n v="0.57070712568050852"/>
    <n v="0.42929287431949148"/>
    <n v="-0.36724632016115744"/>
    <n v="16"/>
    <x v="0"/>
    <n v="0"/>
    <n v="1"/>
    <n v="92.83"/>
    <n v="0"/>
    <n v="0"/>
    <n v="26.85"/>
    <n v="38.82"/>
    <n v="42.16"/>
    <n v="42.26"/>
    <n v="59.8"/>
    <n v="59.1"/>
    <n v="28.49"/>
    <n v="51.18"/>
    <n v="0"/>
  </r>
  <r>
    <x v="13"/>
    <s v="Young Adult"/>
    <s v="Other"/>
    <x v="1"/>
    <s v="Average"/>
    <x v="1"/>
    <n v="52.13"/>
    <n v="1"/>
    <n v="0"/>
    <x v="0"/>
    <x v="1"/>
    <n v="2.0074674701649928"/>
    <n v="0.8815788876645434"/>
    <n v="0.8815788876645434"/>
    <n v="-5.4738818992039209E-2"/>
    <n v="21"/>
    <x v="0"/>
    <n v="1"/>
    <n v="0"/>
    <n v="76.41"/>
    <n v="0"/>
    <n v="0"/>
    <n v="62.92"/>
    <n v="57.03"/>
    <n v="47.35"/>
    <n v="74.88"/>
    <n v="62.7"/>
    <n v="52.64"/>
    <n v="56.83"/>
    <n v="63.33"/>
    <n v="1"/>
  </r>
  <r>
    <x v="14"/>
    <s v="Middle Age"/>
    <s v="White"/>
    <x v="1"/>
    <s v="Average"/>
    <x v="1"/>
    <n v="94.41"/>
    <n v="0"/>
    <n v="1"/>
    <x v="1"/>
    <x v="1"/>
    <n v="2.0074674701649928"/>
    <n v="0.8815788876645434"/>
    <n v="0.8815788876645434"/>
    <n v="-5.4738818992039209E-2"/>
    <n v="38"/>
    <x v="1"/>
    <n v="1"/>
    <n v="0"/>
    <n v="91.64"/>
    <n v="0"/>
    <n v="0"/>
    <n v="64.16"/>
    <n v="50.09"/>
    <n v="57.35"/>
    <n v="76.34"/>
    <n v="35.590000000000003"/>
    <n v="70.8"/>
    <n v="70.92"/>
    <n v="81.14"/>
    <n v="1"/>
  </r>
  <r>
    <x v="15"/>
    <s v="Middle Age"/>
    <s v="Black"/>
    <x v="2"/>
    <s v="Slow"/>
    <x v="1"/>
    <n v="66.2"/>
    <n v="0"/>
    <n v="0"/>
    <x v="0"/>
    <x v="1"/>
    <n v="0.284736786602939"/>
    <n v="0.57070712568050852"/>
    <n v="0.57070712568050852"/>
    <n v="-0.24358670494463713"/>
    <n v="32"/>
    <x v="0"/>
    <n v="0"/>
    <n v="1"/>
    <n v="40.92"/>
    <n v="0"/>
    <n v="1"/>
    <n v="62.81"/>
    <n v="51.39"/>
    <n v="51.59"/>
    <n v="71.62"/>
    <n v="53.79"/>
    <n v="39.53"/>
    <n v="55.77"/>
    <n v="72.709999999999994"/>
    <n v="0"/>
  </r>
  <r>
    <x v="16"/>
    <s v="Young Adult"/>
    <s v="White"/>
    <x v="2"/>
    <s v="Fast"/>
    <x v="1"/>
    <n v="44.77"/>
    <n v="0"/>
    <n v="1"/>
    <x v="1"/>
    <x v="1"/>
    <n v="0.284736786602939"/>
    <n v="0.57070712568050852"/>
    <n v="0.57070712568050852"/>
    <n v="-0.24358670494463713"/>
    <n v="23"/>
    <x v="1"/>
    <n v="0"/>
    <n v="1"/>
    <n v="46.43"/>
    <n v="1"/>
    <n v="0"/>
    <n v="48.27"/>
    <n v="45.77"/>
    <n v="32.880000000000003"/>
    <n v="47.02"/>
    <n v="41.15"/>
    <n v="40.67"/>
    <n v="51.34"/>
    <n v="33.700000000000003"/>
    <n v="0"/>
  </r>
  <r>
    <x v="17"/>
    <s v="Middle Age"/>
    <s v="White"/>
    <x v="0"/>
    <s v="Average"/>
    <x v="0"/>
    <n v="75.72"/>
    <n v="0"/>
    <n v="1"/>
    <x v="1"/>
    <x v="0"/>
    <n v="0"/>
    <n v="0.5"/>
    <n v="0.5"/>
    <n v="-0.3010299956639812"/>
    <n v="42"/>
    <x v="1"/>
    <n v="0"/>
    <n v="0"/>
    <n v="45.55"/>
    <n v="0"/>
    <n v="0"/>
    <n v="60.9"/>
    <n v="47.1"/>
    <n v="42.5"/>
    <n v="45.94"/>
    <n v="54.35"/>
    <n v="24.89"/>
    <n v="33.44"/>
    <n v="51.04"/>
    <n v="0"/>
  </r>
  <r>
    <x v="18"/>
    <s v="Young Adult"/>
    <s v="White"/>
    <x v="1"/>
    <s v="Average"/>
    <x v="1"/>
    <n v="42.91"/>
    <n v="0"/>
    <n v="1"/>
    <x v="1"/>
    <x v="1"/>
    <n v="2.0074674701649928"/>
    <n v="0.8815788876645434"/>
    <n v="0.8815788876645434"/>
    <n v="-5.4738818992039209E-2"/>
    <n v="23"/>
    <x v="1"/>
    <n v="1"/>
    <n v="0"/>
    <n v="82.76"/>
    <n v="0"/>
    <n v="0"/>
    <n v="55.81"/>
    <n v="70.400000000000006"/>
    <n v="69.56"/>
    <n v="44.48"/>
    <n v="79.599999999999994"/>
    <n v="53.63"/>
    <n v="55.93"/>
    <n v="40.65"/>
    <n v="1"/>
  </r>
  <r>
    <x v="19"/>
    <s v="Young Adult"/>
    <s v="White"/>
    <x v="0"/>
    <s v="Average"/>
    <x v="0"/>
    <n v="63.14"/>
    <n v="0"/>
    <n v="1"/>
    <x v="0"/>
    <x v="0"/>
    <n v="0"/>
    <n v="0.5"/>
    <n v="0.5"/>
    <n v="-0.3010299956639812"/>
    <n v="22"/>
    <x v="0"/>
    <n v="0"/>
    <n v="0"/>
    <n v="44.17"/>
    <n v="0"/>
    <n v="0"/>
    <n v="20.76"/>
    <n v="27.69"/>
    <n v="18.489999999999998"/>
    <n v="39.229999999999997"/>
    <n v="27.55"/>
    <n v="26.64"/>
    <n v="32.1"/>
    <n v="38.17"/>
    <n v="0"/>
  </r>
  <r>
    <x v="20"/>
    <s v="Middle Age"/>
    <s v="Other"/>
    <x v="1"/>
    <s v="Average"/>
    <x v="1"/>
    <n v="72.150000000000006"/>
    <n v="1"/>
    <n v="0"/>
    <x v="1"/>
    <x v="1"/>
    <n v="2.0074674701649928"/>
    <n v="0.8815788876645434"/>
    <n v="0.8815788876645434"/>
    <n v="-5.4738818992039209E-2"/>
    <n v="50"/>
    <x v="1"/>
    <n v="1"/>
    <n v="0"/>
    <n v="69.78"/>
    <n v="0"/>
    <n v="0"/>
    <n v="57.42"/>
    <n v="79.22"/>
    <n v="40.99"/>
    <n v="61.98"/>
    <n v="54.73"/>
    <n v="75.98"/>
    <n v="59.34"/>
    <n v="77.599999999999994"/>
    <n v="1"/>
  </r>
  <r>
    <x v="21"/>
    <s v="Middle Age"/>
    <s v="Other"/>
    <x v="2"/>
    <s v="Fast"/>
    <x v="1"/>
    <n v="63.5"/>
    <n v="1"/>
    <n v="0"/>
    <x v="0"/>
    <x v="1"/>
    <n v="0.284736786602939"/>
    <n v="0.57070712568050852"/>
    <n v="0.57070712568050852"/>
    <n v="-0.24358670494463713"/>
    <n v="40"/>
    <x v="0"/>
    <n v="0"/>
    <n v="1"/>
    <n v="68.36"/>
    <n v="1"/>
    <n v="0"/>
    <n v="66.78"/>
    <n v="78.150000000000006"/>
    <n v="49.95"/>
    <n v="46.6"/>
    <n v="46.42"/>
    <n v="61.99"/>
    <n v="39.35"/>
    <n v="58.76"/>
    <n v="0"/>
  </r>
  <r>
    <x v="22"/>
    <s v="Middle Age"/>
    <s v="White"/>
    <x v="2"/>
    <s v="Average"/>
    <x v="1"/>
    <n v="45.62"/>
    <n v="0"/>
    <n v="1"/>
    <x v="1"/>
    <x v="1"/>
    <n v="0.284736786602939"/>
    <n v="0.57070712568050852"/>
    <n v="0.57070712568050852"/>
    <n v="-0.24358670494463713"/>
    <n v="31"/>
    <x v="1"/>
    <n v="0"/>
    <n v="1"/>
    <n v="58.64"/>
    <n v="0"/>
    <n v="0"/>
    <n v="46.14"/>
    <n v="49.78"/>
    <n v="73.33"/>
    <n v="33.42"/>
    <n v="52.92"/>
    <n v="65.83"/>
    <n v="52.47"/>
    <n v="54.91"/>
    <n v="0"/>
  </r>
  <r>
    <x v="23"/>
    <s v="Middle Age"/>
    <s v="Black"/>
    <x v="2"/>
    <s v="Average"/>
    <x v="1"/>
    <n v="63.98"/>
    <n v="0"/>
    <n v="0"/>
    <x v="1"/>
    <x v="1"/>
    <n v="0.284736786602939"/>
    <n v="0.57070712568050852"/>
    <n v="0.57070712568050852"/>
    <n v="-0.24358670494463713"/>
    <n v="38"/>
    <x v="1"/>
    <n v="0"/>
    <n v="1"/>
    <n v="92.22"/>
    <n v="0"/>
    <n v="0"/>
    <n v="45.04"/>
    <n v="63.96"/>
    <n v="60.34"/>
    <n v="61.23"/>
    <n v="66.53"/>
    <n v="58.08"/>
    <n v="58.26"/>
    <n v="67.290000000000006"/>
    <n v="0"/>
  </r>
  <r>
    <x v="24"/>
    <s v="Young Adult"/>
    <s v="Black"/>
    <x v="0"/>
    <s v="Fast"/>
    <x v="0"/>
    <n v="61.98"/>
    <n v="0"/>
    <n v="0"/>
    <x v="1"/>
    <x v="0"/>
    <n v="0"/>
    <n v="0.5"/>
    <n v="0.5"/>
    <n v="-0.3010299956639812"/>
    <n v="24"/>
    <x v="1"/>
    <n v="0"/>
    <n v="0"/>
    <n v="50.23"/>
    <n v="1"/>
    <n v="0"/>
    <n v="32.01"/>
    <n v="37.11"/>
    <n v="36.4"/>
    <n v="22.5"/>
    <n v="43.33"/>
    <n v="49.34"/>
    <n v="33.1"/>
    <n v="34.47"/>
    <n v="0"/>
  </r>
  <r>
    <x v="25"/>
    <s v="Young Adult"/>
    <s v="Black"/>
    <x v="0"/>
    <s v="Fast"/>
    <x v="0"/>
    <n v="14.54"/>
    <n v="0"/>
    <n v="0"/>
    <x v="1"/>
    <x v="0"/>
    <n v="0"/>
    <n v="0.5"/>
    <n v="0.5"/>
    <n v="-0.3010299956639812"/>
    <n v="29"/>
    <x v="1"/>
    <n v="0"/>
    <n v="0"/>
    <n v="61.15"/>
    <n v="1"/>
    <n v="0"/>
    <n v="40.659999999999997"/>
    <n v="31.03"/>
    <n v="36.58"/>
    <n v="35.67"/>
    <n v="35.04"/>
    <n v="50.14"/>
    <n v="18.13"/>
    <n v="56.55"/>
    <n v="0"/>
  </r>
  <r>
    <x v="26"/>
    <s v="Middle Age"/>
    <s v="Black"/>
    <x v="0"/>
    <s v="Slow"/>
    <x v="0"/>
    <n v="33.14"/>
    <n v="0"/>
    <n v="0"/>
    <x v="1"/>
    <x v="0"/>
    <n v="0"/>
    <n v="0.5"/>
    <n v="0.5"/>
    <n v="-0.3010299956639812"/>
    <n v="36"/>
    <x v="1"/>
    <n v="0"/>
    <n v="0"/>
    <n v="86.45"/>
    <n v="0"/>
    <n v="1"/>
    <n v="48.42"/>
    <n v="52.11"/>
    <n v="58.67"/>
    <n v="46.92"/>
    <n v="45.33"/>
    <n v="56.31"/>
    <n v="37.71"/>
    <n v="35.99"/>
    <n v="0"/>
  </r>
  <r>
    <x v="27"/>
    <s v="Young Adult"/>
    <s v="White"/>
    <x v="0"/>
    <s v="Slow"/>
    <x v="0"/>
    <n v="43.96"/>
    <n v="0"/>
    <n v="1"/>
    <x v="1"/>
    <x v="0"/>
    <n v="0"/>
    <n v="0.5"/>
    <n v="0.5"/>
    <n v="-0.3010299956639812"/>
    <n v="22"/>
    <x v="1"/>
    <n v="0"/>
    <n v="0"/>
    <n v="41.83"/>
    <n v="0"/>
    <n v="1"/>
    <n v="31.47"/>
    <n v="37.81"/>
    <n v="21.64"/>
    <n v="42.96"/>
    <n v="29.07"/>
    <n v="36.450000000000003"/>
    <n v="25.21"/>
    <n v="32.86"/>
    <n v="0"/>
  </r>
  <r>
    <x v="28"/>
    <s v="Middle Age"/>
    <s v="Other"/>
    <x v="1"/>
    <s v="Slow"/>
    <x v="1"/>
    <n v="56.05"/>
    <n v="1"/>
    <n v="0"/>
    <x v="1"/>
    <x v="1"/>
    <n v="2.0074674701649928"/>
    <n v="0.8815788876645434"/>
    <n v="0.8815788876645434"/>
    <n v="-5.4738818992039209E-2"/>
    <n v="49"/>
    <x v="1"/>
    <n v="1"/>
    <n v="0"/>
    <n v="80.38"/>
    <n v="0"/>
    <n v="1"/>
    <n v="62.07"/>
    <n v="58.79"/>
    <n v="62.4"/>
    <n v="65.5"/>
    <n v="63.79"/>
    <n v="64.7"/>
    <n v="70.72"/>
    <n v="74.349999999999994"/>
    <n v="1"/>
  </r>
  <r>
    <x v="29"/>
    <s v="Middle Age"/>
    <s v="Black"/>
    <x v="2"/>
    <s v="Average"/>
    <x v="1"/>
    <n v="68.819999999999993"/>
    <n v="0"/>
    <n v="0"/>
    <x v="1"/>
    <x v="1"/>
    <n v="0.284736786602939"/>
    <n v="0.57070712568050852"/>
    <n v="0.57070712568050852"/>
    <n v="-0.24358670494463713"/>
    <n v="47"/>
    <x v="1"/>
    <n v="0"/>
    <n v="1"/>
    <n v="88.98"/>
    <n v="0"/>
    <n v="0"/>
    <n v="37.6"/>
    <n v="59.93"/>
    <n v="72.709999999999994"/>
    <n v="45.46"/>
    <n v="47.42"/>
    <n v="56.18"/>
    <n v="59.08"/>
    <n v="66.14"/>
    <n v="0"/>
  </r>
  <r>
    <x v="30"/>
    <s v="Middle Age"/>
    <s v="White"/>
    <x v="0"/>
    <s v="Fast"/>
    <x v="0"/>
    <n v="55.29"/>
    <n v="0"/>
    <n v="1"/>
    <x v="0"/>
    <x v="0"/>
    <n v="0"/>
    <n v="0.5"/>
    <n v="0.5"/>
    <n v="-0.3010299956639812"/>
    <n v="41"/>
    <x v="0"/>
    <n v="0"/>
    <n v="0"/>
    <n v="95.94"/>
    <n v="1"/>
    <n v="0"/>
    <n v="54.96"/>
    <n v="45.83"/>
    <n v="16.7"/>
    <n v="22.69"/>
    <n v="62.78"/>
    <n v="35.700000000000003"/>
    <n v="45.81"/>
    <n v="27.94"/>
    <n v="0"/>
  </r>
  <r>
    <x v="31"/>
    <s v="Young Adult"/>
    <s v="Black"/>
    <x v="1"/>
    <s v="Average"/>
    <x v="1"/>
    <n v="70.989999999999995"/>
    <n v="0"/>
    <n v="0"/>
    <x v="0"/>
    <x v="1"/>
    <n v="2.0074674701649928"/>
    <n v="0.8815788876645434"/>
    <n v="0.8815788876645434"/>
    <n v="-5.4738818992039209E-2"/>
    <n v="21"/>
    <x v="0"/>
    <n v="1"/>
    <n v="0"/>
    <n v="92.58"/>
    <n v="0"/>
    <n v="0"/>
    <n v="53.64"/>
    <n v="62.2"/>
    <n v="48.86"/>
    <n v="52.38"/>
    <n v="55.81"/>
    <n v="54.7"/>
    <n v="63.99"/>
    <n v="63.67"/>
    <n v="1"/>
  </r>
  <r>
    <x v="32"/>
    <s v="Young Adult"/>
    <s v="Black"/>
    <x v="1"/>
    <s v="Average"/>
    <x v="1"/>
    <n v="66.7"/>
    <n v="0"/>
    <n v="0"/>
    <x v="1"/>
    <x v="1"/>
    <n v="2.0074674701649928"/>
    <n v="0.8815788876645434"/>
    <n v="0.8815788876645434"/>
    <n v="-5.4738818992039209E-2"/>
    <n v="20"/>
    <x v="1"/>
    <n v="1"/>
    <n v="0"/>
    <n v="59.16"/>
    <n v="0"/>
    <n v="0"/>
    <n v="51.63"/>
    <n v="58.08"/>
    <n v="57.36"/>
    <n v="40.4"/>
    <n v="34.65"/>
    <n v="64.75"/>
    <n v="81.349999999999994"/>
    <n v="58.58"/>
    <n v="1"/>
  </r>
  <r>
    <x v="33"/>
    <s v="Teenager"/>
    <s v="White"/>
    <x v="1"/>
    <s v="Fast"/>
    <x v="0"/>
    <n v="37.82"/>
    <n v="0"/>
    <n v="1"/>
    <x v="1"/>
    <x v="0"/>
    <n v="2.0074674701649928"/>
    <n v="0.8815788876645434"/>
    <n v="0.1184211123354566"/>
    <n v="-0.926570863884976"/>
    <n v="18"/>
    <x v="1"/>
    <n v="1"/>
    <n v="0"/>
    <n v="75.180000000000007"/>
    <n v="1"/>
    <n v="0"/>
    <n v="32.46"/>
    <n v="45.51"/>
    <n v="49.84"/>
    <n v="55.42"/>
    <n v="49.76"/>
    <n v="61.33"/>
    <n v="29.12"/>
    <n v="50.36"/>
    <n v="1"/>
  </r>
  <r>
    <x v="34"/>
    <s v="Young Adult"/>
    <s v="Other"/>
    <x v="1"/>
    <s v="Average"/>
    <x v="1"/>
    <n v="56.27"/>
    <n v="1"/>
    <n v="0"/>
    <x v="1"/>
    <x v="1"/>
    <n v="2.0074674701649928"/>
    <n v="0.8815788876645434"/>
    <n v="0.8815788876645434"/>
    <n v="-5.4738818992039209E-2"/>
    <n v="22"/>
    <x v="1"/>
    <n v="1"/>
    <n v="0"/>
    <n v="44.64"/>
    <n v="0"/>
    <n v="0"/>
    <n v="64.400000000000006"/>
    <n v="59.61"/>
    <n v="55.81"/>
    <n v="33.56"/>
    <n v="47.63"/>
    <n v="60.49"/>
    <n v="65.55"/>
    <n v="42.55"/>
    <n v="1"/>
  </r>
  <r>
    <x v="35"/>
    <s v="Teenager"/>
    <s v="Other"/>
    <x v="0"/>
    <s v="Average"/>
    <x v="0"/>
    <n v="43.47"/>
    <n v="1"/>
    <n v="0"/>
    <x v="0"/>
    <x v="0"/>
    <n v="0"/>
    <n v="0.5"/>
    <n v="0.5"/>
    <n v="-0.3010299956639812"/>
    <n v="17"/>
    <x v="0"/>
    <n v="0"/>
    <n v="0"/>
    <n v="55.47"/>
    <n v="0"/>
    <n v="0"/>
    <n v="41.27"/>
    <n v="0"/>
    <n v="15.52"/>
    <n v="42.72"/>
    <n v="24.29"/>
    <n v="7.74"/>
    <n v="34.340000000000003"/>
    <n v="34.549999999999997"/>
    <n v="0"/>
  </r>
  <r>
    <x v="36"/>
    <s v="Young Adult"/>
    <s v="White"/>
    <x v="2"/>
    <s v="Fast"/>
    <x v="1"/>
    <n v="59.62"/>
    <n v="0"/>
    <n v="1"/>
    <x v="1"/>
    <x v="1"/>
    <n v="0.284736786602939"/>
    <n v="0.57070712568050852"/>
    <n v="0.57070712568050852"/>
    <n v="-0.24358670494463713"/>
    <n v="27"/>
    <x v="1"/>
    <n v="0"/>
    <n v="1"/>
    <n v="45.65"/>
    <n v="1"/>
    <n v="0"/>
    <n v="49"/>
    <n v="59.85"/>
    <n v="52.04"/>
    <n v="53"/>
    <n v="62.27"/>
    <n v="53.02"/>
    <n v="57.83"/>
    <n v="52.2"/>
    <n v="0"/>
  </r>
  <r>
    <x v="37"/>
    <s v="Young Adult"/>
    <s v="Other"/>
    <x v="1"/>
    <s v="Fast"/>
    <x v="1"/>
    <n v="71.680000000000007"/>
    <n v="1"/>
    <n v="0"/>
    <x v="0"/>
    <x v="1"/>
    <n v="2.0074674701649928"/>
    <n v="0.8815788876645434"/>
    <n v="0.8815788876645434"/>
    <n v="-5.4738818992039209E-2"/>
    <n v="23"/>
    <x v="0"/>
    <n v="1"/>
    <n v="0"/>
    <n v="58.91"/>
    <n v="1"/>
    <n v="0"/>
    <n v="53.4"/>
    <n v="58.81"/>
    <n v="52.94"/>
    <n v="66.290000000000006"/>
    <n v="84.27"/>
    <n v="69.31"/>
    <n v="54.3"/>
    <n v="66.290000000000006"/>
    <n v="1"/>
  </r>
  <r>
    <x v="38"/>
    <s v="Young Adult"/>
    <s v="White"/>
    <x v="2"/>
    <s v="Fast"/>
    <x v="1"/>
    <n v="69.94"/>
    <n v="0"/>
    <n v="1"/>
    <x v="0"/>
    <x v="1"/>
    <n v="0.284736786602939"/>
    <n v="0.57070712568050852"/>
    <n v="0.57070712568050852"/>
    <n v="-0.24358670494463713"/>
    <n v="29"/>
    <x v="0"/>
    <n v="0"/>
    <n v="1"/>
    <n v="92.51"/>
    <n v="1"/>
    <n v="0"/>
    <n v="34.369999999999997"/>
    <n v="48.86"/>
    <n v="55.29"/>
    <n v="57.44"/>
    <n v="55.16"/>
    <n v="47.19"/>
    <n v="42.69"/>
    <n v="75.44"/>
    <n v="0"/>
  </r>
  <r>
    <x v="39"/>
    <s v="Young Adult"/>
    <s v="White"/>
    <x v="0"/>
    <s v="Average"/>
    <x v="0"/>
    <n v="55.49"/>
    <n v="0"/>
    <n v="1"/>
    <x v="0"/>
    <x v="0"/>
    <n v="0"/>
    <n v="0.5"/>
    <n v="0.5"/>
    <n v="-0.3010299956639812"/>
    <n v="20"/>
    <x v="0"/>
    <n v="0"/>
    <n v="0"/>
    <n v="60.83"/>
    <n v="0"/>
    <n v="0"/>
    <n v="52.26"/>
    <n v="30.32"/>
    <n v="42.04"/>
    <n v="46.7"/>
    <n v="19.170000000000002"/>
    <n v="39.78"/>
    <n v="52.25"/>
    <n v="36.799999999999997"/>
    <n v="0"/>
  </r>
  <r>
    <x v="40"/>
    <s v="Teenager"/>
    <s v="White"/>
    <x v="1"/>
    <s v="Fast"/>
    <x v="1"/>
    <n v="51.74"/>
    <n v="0"/>
    <n v="1"/>
    <x v="0"/>
    <x v="1"/>
    <n v="2.0074674701649928"/>
    <n v="0.8815788876645434"/>
    <n v="0.8815788876645434"/>
    <n v="-5.4738818992039209E-2"/>
    <n v="17"/>
    <x v="0"/>
    <n v="1"/>
    <n v="0"/>
    <n v="73.709999999999994"/>
    <n v="1"/>
    <n v="0"/>
    <n v="44.48"/>
    <n v="61.35"/>
    <n v="54.74"/>
    <n v="41.98"/>
    <n v="39.65"/>
    <n v="55.75"/>
    <n v="60.74"/>
    <n v="47.78"/>
    <n v="1"/>
  </r>
  <r>
    <x v="41"/>
    <s v="Teenager"/>
    <s v="Other"/>
    <x v="0"/>
    <s v="Slow"/>
    <x v="0"/>
    <n v="16.62"/>
    <n v="1"/>
    <n v="0"/>
    <x v="0"/>
    <x v="0"/>
    <n v="0"/>
    <n v="0.5"/>
    <n v="0.5"/>
    <n v="-0.3010299956639812"/>
    <n v="16"/>
    <x v="0"/>
    <n v="0"/>
    <n v="0"/>
    <n v="66"/>
    <n v="0"/>
    <n v="1"/>
    <n v="16.73"/>
    <n v="51.19"/>
    <n v="19.5"/>
    <n v="28.32"/>
    <n v="10.65"/>
    <n v="16.03"/>
    <n v="52.5"/>
    <n v="28.24"/>
    <n v="0"/>
  </r>
  <r>
    <x v="42"/>
    <s v="Middle Age"/>
    <s v="White"/>
    <x v="0"/>
    <s v="Average"/>
    <x v="0"/>
    <n v="28.33"/>
    <n v="0"/>
    <n v="1"/>
    <x v="1"/>
    <x v="0"/>
    <n v="0"/>
    <n v="0.5"/>
    <n v="0.5"/>
    <n v="-0.3010299956639812"/>
    <n v="38"/>
    <x v="1"/>
    <n v="0"/>
    <n v="0"/>
    <n v="67.53"/>
    <n v="0"/>
    <n v="0"/>
    <n v="37.96"/>
    <n v="25.68"/>
    <n v="60.11"/>
    <n v="61.42"/>
    <n v="34.299999999999997"/>
    <n v="67.27"/>
    <n v="45.69"/>
    <n v="33.39"/>
    <n v="0"/>
  </r>
  <r>
    <x v="43"/>
    <s v="Young Adult"/>
    <s v="Black"/>
    <x v="2"/>
    <s v="Fast"/>
    <x v="0"/>
    <n v="33.03"/>
    <n v="0"/>
    <n v="0"/>
    <x v="1"/>
    <x v="0"/>
    <n v="0.284736786602939"/>
    <n v="0.57070712568050852"/>
    <n v="0.42929287431949148"/>
    <n v="-0.36724632016115744"/>
    <n v="26"/>
    <x v="1"/>
    <n v="0"/>
    <n v="1"/>
    <n v="98.17"/>
    <n v="1"/>
    <n v="0"/>
    <n v="49.22"/>
    <n v="35.450000000000003"/>
    <n v="51.8"/>
    <n v="28.46"/>
    <n v="58.83"/>
    <n v="47.08"/>
    <n v="56.24"/>
    <n v="47.21"/>
    <n v="0"/>
  </r>
  <r>
    <x v="44"/>
    <s v="Teenager"/>
    <s v="Other"/>
    <x v="2"/>
    <s v="Average"/>
    <x v="1"/>
    <n v="29.16"/>
    <n v="1"/>
    <n v="0"/>
    <x v="1"/>
    <x v="1"/>
    <n v="0.284736786602939"/>
    <n v="0.57070712568050852"/>
    <n v="0.57070712568050852"/>
    <n v="-0.24358670494463713"/>
    <n v="19"/>
    <x v="1"/>
    <n v="0"/>
    <n v="1"/>
    <n v="57.77"/>
    <n v="0"/>
    <n v="0"/>
    <n v="51.58"/>
    <n v="43.92"/>
    <n v="52.17"/>
    <n v="28.96"/>
    <n v="31.43"/>
    <n v="43.57"/>
    <n v="46.62"/>
    <n v="32.950000000000003"/>
    <n v="0"/>
  </r>
  <r>
    <x v="45"/>
    <s v="Young Adult"/>
    <s v="Other"/>
    <x v="2"/>
    <s v="Fast"/>
    <x v="1"/>
    <n v="36.99"/>
    <n v="1"/>
    <n v="0"/>
    <x v="1"/>
    <x v="1"/>
    <n v="0.284736786602939"/>
    <n v="0.57070712568050852"/>
    <n v="0.57070712568050852"/>
    <n v="-0.24358670494463713"/>
    <n v="29"/>
    <x v="1"/>
    <n v="0"/>
    <n v="1"/>
    <n v="77.64"/>
    <n v="1"/>
    <n v="0"/>
    <n v="41.54"/>
    <n v="55.17"/>
    <n v="56.44"/>
    <n v="43.32"/>
    <n v="54.85"/>
    <n v="50.68"/>
    <n v="35.5"/>
    <n v="43.96"/>
    <n v="0"/>
  </r>
  <r>
    <x v="46"/>
    <s v="Middle Age"/>
    <s v="Other"/>
    <x v="0"/>
    <s v="Average"/>
    <x v="0"/>
    <n v="39.85"/>
    <n v="1"/>
    <n v="0"/>
    <x v="1"/>
    <x v="0"/>
    <n v="0"/>
    <n v="0.5"/>
    <n v="0.5"/>
    <n v="-0.3010299956639812"/>
    <n v="30"/>
    <x v="1"/>
    <n v="0"/>
    <n v="0"/>
    <n v="65.2"/>
    <n v="0"/>
    <n v="0"/>
    <n v="50.53"/>
    <n v="70.510000000000005"/>
    <n v="19.239999999999998"/>
    <n v="44.05"/>
    <n v="26.02"/>
    <n v="28.4"/>
    <n v="44.14"/>
    <n v="34.770000000000003"/>
    <n v="0"/>
  </r>
  <r>
    <x v="47"/>
    <s v="Young Adult"/>
    <s v="Other"/>
    <x v="1"/>
    <s v="Slow"/>
    <x v="1"/>
    <n v="47.01"/>
    <n v="1"/>
    <n v="0"/>
    <x v="0"/>
    <x v="1"/>
    <n v="2.0074674701649928"/>
    <n v="0.8815788876645434"/>
    <n v="0.8815788876645434"/>
    <n v="-5.4738818992039209E-2"/>
    <n v="29"/>
    <x v="0"/>
    <n v="1"/>
    <n v="0"/>
    <n v="43.67"/>
    <n v="0"/>
    <n v="1"/>
    <n v="88.5"/>
    <n v="61.39"/>
    <n v="58.35"/>
    <n v="65.13"/>
    <n v="70.06"/>
    <n v="57.21"/>
    <n v="55.42"/>
    <n v="53.91"/>
    <n v="1"/>
  </r>
  <r>
    <x v="48"/>
    <s v="Young Adult"/>
    <s v="Black"/>
    <x v="0"/>
    <s v="Fast"/>
    <x v="0"/>
    <n v="29.22"/>
    <n v="0"/>
    <n v="0"/>
    <x v="1"/>
    <x v="0"/>
    <n v="0"/>
    <n v="0.5"/>
    <n v="0.5"/>
    <n v="-0.3010299956639812"/>
    <n v="22"/>
    <x v="1"/>
    <n v="0"/>
    <n v="0"/>
    <n v="69.36"/>
    <n v="1"/>
    <n v="0"/>
    <n v="42.35"/>
    <n v="29.03"/>
    <n v="23.23"/>
    <n v="30.14"/>
    <n v="49.69"/>
    <n v="38.619999999999997"/>
    <n v="35.729999999999997"/>
    <n v="43.54"/>
    <n v="0"/>
  </r>
  <r>
    <x v="49"/>
    <s v="Teenager"/>
    <s v="Other"/>
    <x v="0"/>
    <s v="Slow"/>
    <x v="0"/>
    <n v="0"/>
    <n v="1"/>
    <n v="0"/>
    <x v="1"/>
    <x v="0"/>
    <n v="0"/>
    <n v="0.5"/>
    <n v="0.5"/>
    <n v="-0.3010299956639812"/>
    <n v="16"/>
    <x v="1"/>
    <n v="0"/>
    <n v="0"/>
    <n v="88.8"/>
    <n v="0"/>
    <n v="1"/>
    <n v="15.79"/>
    <n v="27.16"/>
    <n v="29.34"/>
    <n v="57.18"/>
    <n v="17"/>
    <n v="43.14"/>
    <n v="31.17"/>
    <n v="15.24"/>
    <n v="0"/>
  </r>
  <r>
    <x v="50"/>
    <s v="Teenager"/>
    <s v="Other"/>
    <x v="1"/>
    <s v="Average"/>
    <x v="1"/>
    <n v="40.590000000000003"/>
    <n v="1"/>
    <n v="0"/>
    <x v="0"/>
    <x v="1"/>
    <n v="2.0074674701649928"/>
    <n v="0.8815788876645434"/>
    <n v="0.8815788876645434"/>
    <n v="-5.4738818992039209E-2"/>
    <n v="17"/>
    <x v="0"/>
    <n v="1"/>
    <n v="0"/>
    <n v="45.93"/>
    <n v="0"/>
    <n v="0"/>
    <n v="57.56"/>
    <n v="71.12"/>
    <n v="32.380000000000003"/>
    <n v="51.51"/>
    <n v="46.48"/>
    <n v="35.020000000000003"/>
    <n v="47.88"/>
    <n v="53.31"/>
    <n v="1"/>
  </r>
  <r>
    <x v="51"/>
    <s v="Young Adult"/>
    <s v="White"/>
    <x v="1"/>
    <s v="Slow"/>
    <x v="1"/>
    <n v="65.41"/>
    <n v="0"/>
    <n v="1"/>
    <x v="1"/>
    <x v="1"/>
    <n v="2.0074674701649928"/>
    <n v="0.8815788876645434"/>
    <n v="0.8815788876645434"/>
    <n v="-5.4738818992039209E-2"/>
    <n v="23"/>
    <x v="1"/>
    <n v="1"/>
    <n v="0"/>
    <n v="44.18"/>
    <n v="0"/>
    <n v="1"/>
    <n v="65.83"/>
    <n v="63.77"/>
    <n v="69.25"/>
    <n v="56.45"/>
    <n v="45.13"/>
    <n v="45.76"/>
    <n v="60.38"/>
    <n v="69.849999999999994"/>
    <n v="1"/>
  </r>
  <r>
    <x v="52"/>
    <s v="Young Adult"/>
    <s v="Other"/>
    <x v="1"/>
    <s v="Fast"/>
    <x v="1"/>
    <n v="66.27"/>
    <n v="1"/>
    <n v="0"/>
    <x v="0"/>
    <x v="1"/>
    <n v="2.0074674701649928"/>
    <n v="0.8815788876645434"/>
    <n v="0.8815788876645434"/>
    <n v="-5.4738818992039209E-2"/>
    <n v="27"/>
    <x v="0"/>
    <n v="1"/>
    <n v="0"/>
    <n v="49.22"/>
    <n v="1"/>
    <n v="0"/>
    <n v="64.760000000000005"/>
    <n v="65.45"/>
    <n v="47.94"/>
    <n v="64.87"/>
    <n v="40.590000000000003"/>
    <n v="58.64"/>
    <n v="50.99"/>
    <n v="56.08"/>
    <n v="1"/>
  </r>
  <r>
    <x v="53"/>
    <s v="Young Adult"/>
    <s v="Black"/>
    <x v="1"/>
    <s v="Average"/>
    <x v="1"/>
    <n v="63.04"/>
    <n v="0"/>
    <n v="0"/>
    <x v="1"/>
    <x v="1"/>
    <n v="2.0074674701649928"/>
    <n v="0.8815788876645434"/>
    <n v="0.8815788876645434"/>
    <n v="-5.4738818992039209E-2"/>
    <n v="24"/>
    <x v="1"/>
    <n v="1"/>
    <n v="0"/>
    <n v="85.86"/>
    <n v="0"/>
    <n v="0"/>
    <n v="66.45"/>
    <n v="62.58"/>
    <n v="54.79"/>
    <n v="66.239999999999995"/>
    <n v="71.989999999999995"/>
    <n v="53.77"/>
    <n v="54.14"/>
    <n v="58.13"/>
    <n v="1"/>
  </r>
  <r>
    <x v="54"/>
    <s v="Middle Age"/>
    <s v="Black"/>
    <x v="2"/>
    <s v="Average"/>
    <x v="1"/>
    <n v="63.06"/>
    <n v="0"/>
    <n v="0"/>
    <x v="0"/>
    <x v="1"/>
    <n v="0.284736786602939"/>
    <n v="0.57070712568050852"/>
    <n v="0.57070712568050852"/>
    <n v="-0.24358670494463713"/>
    <n v="33"/>
    <x v="0"/>
    <n v="0"/>
    <n v="1"/>
    <n v="83.44"/>
    <n v="0"/>
    <n v="0"/>
    <n v="36.21"/>
    <n v="68.63"/>
    <n v="46.61"/>
    <n v="42.26"/>
    <n v="50.08"/>
    <n v="47.08"/>
    <n v="53.4"/>
    <n v="46.18"/>
    <n v="0"/>
  </r>
  <r>
    <x v="55"/>
    <s v="Middle Age"/>
    <s v="Black"/>
    <x v="2"/>
    <s v="Slow"/>
    <x v="1"/>
    <n v="58.42"/>
    <n v="0"/>
    <n v="0"/>
    <x v="1"/>
    <x v="1"/>
    <n v="0.284736786602939"/>
    <n v="0.57070712568050852"/>
    <n v="0.57070712568050852"/>
    <n v="-0.24358670494463713"/>
    <n v="41"/>
    <x v="1"/>
    <n v="0"/>
    <n v="1"/>
    <n v="73.900000000000006"/>
    <n v="0"/>
    <n v="1"/>
    <n v="55.71"/>
    <n v="57.29"/>
    <n v="50.48"/>
    <n v="55.28"/>
    <n v="60.11"/>
    <n v="60.93"/>
    <n v="52.62"/>
    <n v="57.87"/>
    <n v="0"/>
  </r>
  <r>
    <x v="56"/>
    <s v="Young Adult"/>
    <s v="Black"/>
    <x v="0"/>
    <s v="Fast"/>
    <x v="0"/>
    <n v="52.28"/>
    <n v="0"/>
    <n v="0"/>
    <x v="1"/>
    <x v="0"/>
    <n v="0"/>
    <n v="0.5"/>
    <n v="0.5"/>
    <n v="-0.3010299956639812"/>
    <n v="26"/>
    <x v="1"/>
    <n v="0"/>
    <n v="0"/>
    <n v="68.09"/>
    <n v="1"/>
    <n v="0"/>
    <n v="23.62"/>
    <n v="49.75"/>
    <n v="34.159999999999997"/>
    <n v="32.71"/>
    <n v="44.15"/>
    <n v="52.59"/>
    <n v="42.93"/>
    <n v="33.82"/>
    <n v="0"/>
  </r>
  <r>
    <x v="57"/>
    <s v="Young Adult"/>
    <s v="Other"/>
    <x v="2"/>
    <s v="Fast"/>
    <x v="1"/>
    <n v="58.09"/>
    <n v="1"/>
    <n v="0"/>
    <x v="0"/>
    <x v="1"/>
    <n v="0.284736786602939"/>
    <n v="0.57070712568050852"/>
    <n v="0.57070712568050852"/>
    <n v="-0.24358670494463713"/>
    <n v="21"/>
    <x v="0"/>
    <n v="0"/>
    <n v="1"/>
    <n v="93.3"/>
    <n v="1"/>
    <n v="0"/>
    <n v="67.11"/>
    <n v="43.56"/>
    <n v="51.04"/>
    <n v="46.78"/>
    <n v="59.5"/>
    <n v="39.46"/>
    <n v="68.27"/>
    <n v="52.15"/>
    <n v="0"/>
  </r>
  <r>
    <x v="58"/>
    <s v="Middle Age"/>
    <s v="Other"/>
    <x v="2"/>
    <s v="Fast"/>
    <x v="1"/>
    <n v="69.209999999999994"/>
    <n v="1"/>
    <n v="0"/>
    <x v="0"/>
    <x v="1"/>
    <n v="0.284736786602939"/>
    <n v="0.57070712568050852"/>
    <n v="0.57070712568050852"/>
    <n v="-0.24358670494463713"/>
    <n v="47"/>
    <x v="0"/>
    <n v="0"/>
    <n v="1"/>
    <n v="86"/>
    <n v="1"/>
    <n v="0"/>
    <n v="55.57"/>
    <n v="66.37"/>
    <n v="47.06"/>
    <n v="54.06"/>
    <n v="59.88"/>
    <n v="54.61"/>
    <n v="61.88"/>
    <n v="42.67"/>
    <n v="0"/>
  </r>
  <r>
    <x v="59"/>
    <s v="Young Adult"/>
    <s v="Black"/>
    <x v="0"/>
    <s v="Average"/>
    <x v="0"/>
    <n v="23.39"/>
    <n v="0"/>
    <n v="0"/>
    <x v="0"/>
    <x v="0"/>
    <n v="0"/>
    <n v="0.5"/>
    <n v="0.5"/>
    <n v="-0.3010299956639812"/>
    <n v="23"/>
    <x v="0"/>
    <n v="0"/>
    <n v="0"/>
    <n v="88.72"/>
    <n v="0"/>
    <n v="0"/>
    <n v="45.32"/>
    <n v="53.92"/>
    <n v="18.350000000000001"/>
    <n v="22.73"/>
    <n v="41.81"/>
    <n v="45.16"/>
    <n v="49.21"/>
    <n v="36.799999999999997"/>
    <n v="0"/>
  </r>
  <r>
    <x v="60"/>
    <s v="Young Adult"/>
    <s v="Black"/>
    <x v="1"/>
    <s v="Average"/>
    <x v="1"/>
    <n v="49.01"/>
    <n v="0"/>
    <n v="0"/>
    <x v="0"/>
    <x v="1"/>
    <n v="2.0074674701649928"/>
    <n v="0.8815788876645434"/>
    <n v="0.8815788876645434"/>
    <n v="-5.4738818992039209E-2"/>
    <n v="20"/>
    <x v="0"/>
    <n v="1"/>
    <n v="0"/>
    <n v="88.8"/>
    <n v="0"/>
    <n v="0"/>
    <n v="95.61"/>
    <n v="50.66"/>
    <n v="51.37"/>
    <n v="54.43"/>
    <n v="43.84"/>
    <n v="34.07"/>
    <n v="63.54"/>
    <n v="44.14"/>
    <n v="1"/>
  </r>
  <r>
    <x v="61"/>
    <s v="Teenager"/>
    <s v="Other"/>
    <x v="2"/>
    <s v="Slow"/>
    <x v="0"/>
    <n v="32.31"/>
    <n v="1"/>
    <n v="0"/>
    <x v="0"/>
    <x v="0"/>
    <n v="0.284736786602939"/>
    <n v="0.57070712568050852"/>
    <n v="0.42929287431949148"/>
    <n v="-0.36724632016115744"/>
    <n v="16"/>
    <x v="0"/>
    <n v="0"/>
    <n v="1"/>
    <n v="78.56"/>
    <n v="0"/>
    <n v="1"/>
    <n v="34.299999999999997"/>
    <n v="32.15"/>
    <n v="42.7"/>
    <n v="27.25"/>
    <n v="33.81"/>
    <n v="45.28"/>
    <n v="25.65"/>
    <n v="27.81"/>
    <n v="0"/>
  </r>
  <r>
    <x v="62"/>
    <s v="Teenager"/>
    <s v="Black"/>
    <x v="0"/>
    <s v="Average"/>
    <x v="0"/>
    <n v="19.53"/>
    <n v="0"/>
    <n v="0"/>
    <x v="0"/>
    <x v="0"/>
    <n v="0"/>
    <n v="0.5"/>
    <n v="0.5"/>
    <n v="-0.3010299956639812"/>
    <n v="19"/>
    <x v="0"/>
    <n v="0"/>
    <n v="0"/>
    <n v="67.48"/>
    <n v="0"/>
    <n v="0"/>
    <n v="29.48"/>
    <n v="14.6"/>
    <n v="44.05"/>
    <n v="35.28"/>
    <n v="24.03"/>
    <n v="13.5"/>
    <n v="28.83"/>
    <n v="25.02"/>
    <n v="0"/>
  </r>
  <r>
    <x v="63"/>
    <s v="Middle Age"/>
    <s v="White"/>
    <x v="0"/>
    <s v="Average"/>
    <x v="0"/>
    <n v="44.12"/>
    <n v="0"/>
    <n v="1"/>
    <x v="0"/>
    <x v="0"/>
    <n v="0"/>
    <n v="0.5"/>
    <n v="0.5"/>
    <n v="-0.3010299956639812"/>
    <n v="30"/>
    <x v="0"/>
    <n v="0"/>
    <n v="0"/>
    <n v="91.88"/>
    <n v="0"/>
    <n v="0"/>
    <n v="40.98"/>
    <n v="49.39"/>
    <n v="42.08"/>
    <n v="45.62"/>
    <n v="38.96"/>
    <n v="15.01"/>
    <n v="22.82"/>
    <n v="41.75"/>
    <n v="0"/>
  </r>
  <r>
    <x v="64"/>
    <s v="Middle Age"/>
    <s v="Black"/>
    <x v="2"/>
    <s v="Fast"/>
    <x v="1"/>
    <n v="60.35"/>
    <n v="0"/>
    <n v="0"/>
    <x v="0"/>
    <x v="1"/>
    <n v="0.284736786602939"/>
    <n v="0.57070712568050852"/>
    <n v="0.57070712568050852"/>
    <n v="-0.24358670494463713"/>
    <n v="49"/>
    <x v="0"/>
    <n v="0"/>
    <n v="1"/>
    <n v="95.56"/>
    <n v="1"/>
    <n v="0"/>
    <n v="49.48"/>
    <n v="70.59"/>
    <n v="68.819999999999993"/>
    <n v="68.91"/>
    <n v="54.1"/>
    <n v="49.8"/>
    <n v="40.869999999999997"/>
    <n v="51.59"/>
    <n v="0"/>
  </r>
  <r>
    <x v="65"/>
    <s v="Young Adult"/>
    <s v="Black"/>
    <x v="0"/>
    <s v="Fast"/>
    <x v="0"/>
    <n v="42.26"/>
    <n v="0"/>
    <n v="0"/>
    <x v="1"/>
    <x v="0"/>
    <n v="0"/>
    <n v="0.5"/>
    <n v="0.5"/>
    <n v="-0.3010299956639812"/>
    <n v="26"/>
    <x v="1"/>
    <n v="0"/>
    <n v="0"/>
    <n v="41.43"/>
    <n v="1"/>
    <n v="0"/>
    <n v="34.15"/>
    <n v="47.21"/>
    <n v="8.5500000000000007"/>
    <n v="42.64"/>
    <n v="38.130000000000003"/>
    <n v="24.94"/>
    <n v="36.880000000000003"/>
    <n v="49.63"/>
    <n v="0"/>
  </r>
  <r>
    <x v="66"/>
    <s v="Young Adult"/>
    <s v="White"/>
    <x v="1"/>
    <s v="Average"/>
    <x v="1"/>
    <n v="56.75"/>
    <n v="0"/>
    <n v="1"/>
    <x v="1"/>
    <x v="1"/>
    <n v="2.0074674701649928"/>
    <n v="0.8815788876645434"/>
    <n v="0.8815788876645434"/>
    <n v="-5.4738818992039209E-2"/>
    <n v="20"/>
    <x v="1"/>
    <n v="1"/>
    <n v="0"/>
    <n v="43.09"/>
    <n v="0"/>
    <n v="0"/>
    <n v="65.2"/>
    <n v="60.42"/>
    <n v="55.16"/>
    <n v="75.430000000000007"/>
    <n v="47.8"/>
    <n v="49.67"/>
    <n v="83.94"/>
    <n v="69.12"/>
    <n v="1"/>
  </r>
  <r>
    <x v="67"/>
    <s v="Teenager"/>
    <s v="White"/>
    <x v="2"/>
    <s v="Slow"/>
    <x v="1"/>
    <n v="52.22"/>
    <n v="0"/>
    <n v="1"/>
    <x v="0"/>
    <x v="1"/>
    <n v="0.284736786602939"/>
    <n v="0.57070712568050852"/>
    <n v="0.57070712568050852"/>
    <n v="-0.24358670494463713"/>
    <n v="19"/>
    <x v="0"/>
    <n v="0"/>
    <n v="1"/>
    <n v="97.52"/>
    <n v="0"/>
    <n v="1"/>
    <n v="53.28"/>
    <n v="59.31"/>
    <n v="34.549999999999997"/>
    <n v="43.83"/>
    <n v="36.49"/>
    <n v="26.46"/>
    <n v="31.61"/>
    <n v="53.62"/>
    <n v="0"/>
  </r>
  <r>
    <x v="68"/>
    <s v="Teenager"/>
    <s v="Other"/>
    <x v="2"/>
    <s v="Fast"/>
    <x v="1"/>
    <n v="36.79"/>
    <n v="1"/>
    <n v="0"/>
    <x v="1"/>
    <x v="1"/>
    <n v="0.284736786602939"/>
    <n v="0.57070712568050852"/>
    <n v="0.57070712568050852"/>
    <n v="-0.24358670494463713"/>
    <n v="18"/>
    <x v="1"/>
    <n v="0"/>
    <n v="1"/>
    <n v="56.63"/>
    <n v="1"/>
    <n v="0"/>
    <n v="49.17"/>
    <n v="37.31"/>
    <n v="38.159999999999997"/>
    <n v="35.92"/>
    <n v="43.39"/>
    <n v="54.88"/>
    <n v="44.21"/>
    <n v="35.19"/>
    <n v="0"/>
  </r>
  <r>
    <x v="69"/>
    <s v="Young Adult"/>
    <s v="Other"/>
    <x v="2"/>
    <s v="Slow"/>
    <x v="1"/>
    <n v="57.26"/>
    <n v="1"/>
    <n v="0"/>
    <x v="1"/>
    <x v="1"/>
    <n v="0.284736786602939"/>
    <n v="0.57070712568050852"/>
    <n v="0.57070712568050852"/>
    <n v="-0.24358670494463713"/>
    <n v="20"/>
    <x v="1"/>
    <n v="0"/>
    <n v="1"/>
    <n v="92.4"/>
    <n v="0"/>
    <n v="1"/>
    <n v="41.34"/>
    <n v="39.799999999999997"/>
    <n v="40.31"/>
    <n v="65.02"/>
    <n v="62.66"/>
    <n v="51.6"/>
    <n v="51.59"/>
    <n v="69.02"/>
    <n v="0"/>
  </r>
  <r>
    <x v="70"/>
    <s v="Young Adult"/>
    <s v="White"/>
    <x v="1"/>
    <s v="Slow"/>
    <x v="1"/>
    <n v="74.63"/>
    <n v="0"/>
    <n v="1"/>
    <x v="1"/>
    <x v="1"/>
    <n v="2.0074674701649928"/>
    <n v="0.8815788876645434"/>
    <n v="0.8815788876645434"/>
    <n v="-5.4738818992039209E-2"/>
    <n v="27"/>
    <x v="1"/>
    <n v="1"/>
    <n v="0"/>
    <n v="63.33"/>
    <n v="0"/>
    <n v="1"/>
    <n v="75.599999999999994"/>
    <n v="77.45"/>
    <n v="59.4"/>
    <n v="45.87"/>
    <n v="47.38"/>
    <n v="74.17"/>
    <n v="63.66"/>
    <n v="59.54"/>
    <n v="1"/>
  </r>
  <r>
    <x v="71"/>
    <s v="Middle Age"/>
    <s v="White"/>
    <x v="2"/>
    <s v="Average"/>
    <x v="1"/>
    <n v="49.67"/>
    <n v="0"/>
    <n v="1"/>
    <x v="1"/>
    <x v="1"/>
    <n v="0.284736786602939"/>
    <n v="0.57070712568050852"/>
    <n v="0.57070712568050852"/>
    <n v="-0.24358670494463713"/>
    <n v="34"/>
    <x v="1"/>
    <n v="0"/>
    <n v="1"/>
    <n v="47.15"/>
    <n v="0"/>
    <n v="0"/>
    <n v="36.28"/>
    <n v="34.93"/>
    <n v="44.17"/>
    <n v="47.58"/>
    <n v="70.47"/>
    <n v="60.39"/>
    <n v="47.57"/>
    <n v="58.7"/>
    <n v="0"/>
  </r>
  <r>
    <x v="72"/>
    <s v="Young Adult"/>
    <s v="Other"/>
    <x v="2"/>
    <s v="Average"/>
    <x v="1"/>
    <n v="55.74"/>
    <n v="1"/>
    <n v="0"/>
    <x v="0"/>
    <x v="1"/>
    <n v="0.284736786602939"/>
    <n v="0.57070712568050852"/>
    <n v="0.57070712568050852"/>
    <n v="-0.24358670494463713"/>
    <n v="27"/>
    <x v="0"/>
    <n v="0"/>
    <n v="1"/>
    <n v="44.83"/>
    <n v="0"/>
    <n v="0"/>
    <n v="63.1"/>
    <n v="49.69"/>
    <n v="36.04"/>
    <n v="61.55"/>
    <n v="57.8"/>
    <n v="47.85"/>
    <n v="61.47"/>
    <n v="57.93"/>
    <n v="0"/>
  </r>
  <r>
    <x v="73"/>
    <s v="Young Adult"/>
    <s v="Black"/>
    <x v="2"/>
    <s v="Fast"/>
    <x v="1"/>
    <n v="38.700000000000003"/>
    <n v="0"/>
    <n v="0"/>
    <x v="1"/>
    <x v="1"/>
    <n v="0.284736786602939"/>
    <n v="0.57070712568050852"/>
    <n v="0.57070712568050852"/>
    <n v="-0.24358670494463713"/>
    <n v="27"/>
    <x v="1"/>
    <n v="0"/>
    <n v="1"/>
    <n v="49.39"/>
    <n v="1"/>
    <n v="0"/>
    <n v="44.08"/>
    <n v="67.63"/>
    <n v="50.26"/>
    <n v="62.51"/>
    <n v="37.659999999999997"/>
    <n v="59.65"/>
    <n v="53.9"/>
    <n v="53.01"/>
    <n v="0"/>
  </r>
  <r>
    <x v="74"/>
    <s v="Middle Age"/>
    <s v="White"/>
    <x v="0"/>
    <s v="Average"/>
    <x v="0"/>
    <n v="56.49"/>
    <n v="0"/>
    <n v="1"/>
    <x v="0"/>
    <x v="0"/>
    <n v="0"/>
    <n v="0.5"/>
    <n v="0.5"/>
    <n v="-0.3010299956639812"/>
    <n v="47"/>
    <x v="0"/>
    <n v="0"/>
    <n v="0"/>
    <n v="54.99"/>
    <n v="0"/>
    <n v="0"/>
    <n v="26.93"/>
    <n v="46.17"/>
    <n v="35.299999999999997"/>
    <n v="41.59"/>
    <n v="36.9"/>
    <n v="36.78"/>
    <n v="41.32"/>
    <n v="61.72"/>
    <n v="0"/>
  </r>
  <r>
    <x v="75"/>
    <s v="Middle Age"/>
    <s v="Other"/>
    <x v="1"/>
    <s v="Slow"/>
    <x v="1"/>
    <n v="65.81"/>
    <n v="1"/>
    <n v="0"/>
    <x v="1"/>
    <x v="1"/>
    <n v="2.0074674701649928"/>
    <n v="0.8815788876645434"/>
    <n v="0.8815788876645434"/>
    <n v="-5.4738818992039209E-2"/>
    <n v="32"/>
    <x v="1"/>
    <n v="1"/>
    <n v="0"/>
    <n v="69.31"/>
    <n v="0"/>
    <n v="1"/>
    <n v="64.03"/>
    <n v="59.02"/>
    <n v="56.9"/>
    <n v="71.66"/>
    <n v="68.790000000000006"/>
    <n v="74.790000000000006"/>
    <n v="57.32"/>
    <n v="68.37"/>
    <n v="1"/>
  </r>
  <r>
    <x v="76"/>
    <s v="Young Adult"/>
    <s v="Black"/>
    <x v="1"/>
    <s v="Average"/>
    <x v="1"/>
    <n v="67.47"/>
    <n v="0"/>
    <n v="0"/>
    <x v="1"/>
    <x v="1"/>
    <n v="2.0074674701649928"/>
    <n v="0.8815788876645434"/>
    <n v="0.8815788876645434"/>
    <n v="-5.4738818992039209E-2"/>
    <n v="29"/>
    <x v="1"/>
    <n v="1"/>
    <n v="0"/>
    <n v="82.09"/>
    <n v="0"/>
    <n v="0"/>
    <n v="70.48"/>
    <n v="50.94"/>
    <n v="40.14"/>
    <n v="62.93"/>
    <n v="69.19"/>
    <n v="53.14"/>
    <n v="84.48"/>
    <n v="57.32"/>
    <n v="1"/>
  </r>
  <r>
    <x v="77"/>
    <s v="Young Adult"/>
    <s v="White"/>
    <x v="2"/>
    <s v="Fast"/>
    <x v="1"/>
    <n v="31.97"/>
    <n v="0"/>
    <n v="1"/>
    <x v="1"/>
    <x v="1"/>
    <n v="0.284736786602939"/>
    <n v="0.57070712568050852"/>
    <n v="0.57070712568050852"/>
    <n v="-0.24358670494463713"/>
    <n v="26"/>
    <x v="1"/>
    <n v="0"/>
    <n v="1"/>
    <n v="99.18"/>
    <n v="1"/>
    <n v="0"/>
    <n v="45.28"/>
    <n v="45.29"/>
    <n v="69.790000000000006"/>
    <n v="57.44"/>
    <n v="48.32"/>
    <n v="42.12"/>
    <n v="56.77"/>
    <n v="48.23"/>
    <n v="0"/>
  </r>
  <r>
    <x v="78"/>
    <s v="Young Adult"/>
    <s v="Black"/>
    <x v="1"/>
    <s v="Average"/>
    <x v="1"/>
    <n v="70.5"/>
    <n v="0"/>
    <n v="0"/>
    <x v="0"/>
    <x v="1"/>
    <n v="2.0074674701649928"/>
    <n v="0.8815788876645434"/>
    <n v="0.8815788876645434"/>
    <n v="-5.4738818992039209E-2"/>
    <n v="24"/>
    <x v="0"/>
    <n v="1"/>
    <n v="0"/>
    <n v="66.489999999999995"/>
    <n v="0"/>
    <n v="0"/>
    <n v="67.2"/>
    <n v="31.15"/>
    <n v="48.88"/>
    <n v="55.13"/>
    <n v="58.84"/>
    <n v="49.07"/>
    <n v="42.5"/>
    <n v="65.930000000000007"/>
    <n v="1"/>
  </r>
  <r>
    <x v="79"/>
    <s v="Young Adult"/>
    <s v="Other"/>
    <x v="1"/>
    <s v="Average"/>
    <x v="1"/>
    <n v="51.36"/>
    <n v="1"/>
    <n v="0"/>
    <x v="1"/>
    <x v="1"/>
    <n v="2.0074674701649928"/>
    <n v="0.8815788876645434"/>
    <n v="0.8815788876645434"/>
    <n v="-5.4738818992039209E-2"/>
    <n v="20"/>
    <x v="1"/>
    <n v="1"/>
    <n v="0"/>
    <n v="71.09"/>
    <n v="0"/>
    <n v="0"/>
    <n v="64.3"/>
    <n v="49.71"/>
    <n v="50.56"/>
    <n v="59.57"/>
    <n v="62.64"/>
    <n v="82.43"/>
    <n v="70.27"/>
    <n v="54.09"/>
    <n v="1"/>
  </r>
  <r>
    <x v="80"/>
    <s v="Young Adult"/>
    <s v="White"/>
    <x v="1"/>
    <s v="Fast"/>
    <x v="1"/>
    <n v="54.47"/>
    <n v="0"/>
    <n v="1"/>
    <x v="0"/>
    <x v="1"/>
    <n v="2.0074674701649928"/>
    <n v="0.8815788876645434"/>
    <n v="0.8815788876645434"/>
    <n v="-5.4738818992039209E-2"/>
    <n v="24"/>
    <x v="0"/>
    <n v="1"/>
    <n v="0"/>
    <n v="71.31"/>
    <n v="1"/>
    <n v="0"/>
    <n v="66.67"/>
    <n v="73.08"/>
    <n v="56.86"/>
    <n v="52.96"/>
    <n v="59.78"/>
    <n v="53.99"/>
    <n v="62.16"/>
    <n v="65.56"/>
    <n v="1"/>
  </r>
  <r>
    <x v="81"/>
    <s v="Middle Age"/>
    <s v="Black"/>
    <x v="1"/>
    <s v="Fast"/>
    <x v="1"/>
    <n v="48.06"/>
    <n v="0"/>
    <n v="0"/>
    <x v="1"/>
    <x v="1"/>
    <n v="2.0074674701649928"/>
    <n v="0.8815788876645434"/>
    <n v="0.8815788876645434"/>
    <n v="-5.4738818992039209E-2"/>
    <n v="32"/>
    <x v="1"/>
    <n v="1"/>
    <n v="0"/>
    <n v="72.37"/>
    <n v="1"/>
    <n v="0"/>
    <n v="77.63"/>
    <n v="47.49"/>
    <n v="87.81"/>
    <n v="66.87"/>
    <n v="47.29"/>
    <n v="52.95"/>
    <n v="54.87"/>
    <n v="73.989999999999995"/>
    <n v="1"/>
  </r>
  <r>
    <x v="82"/>
    <s v="Teenager"/>
    <s v="White"/>
    <x v="2"/>
    <s v="Fast"/>
    <x v="0"/>
    <n v="31.79"/>
    <n v="0"/>
    <n v="1"/>
    <x v="0"/>
    <x v="0"/>
    <n v="0.284736786602939"/>
    <n v="0.57070712568050852"/>
    <n v="0.42929287431949148"/>
    <n v="-0.36724632016115744"/>
    <n v="18"/>
    <x v="0"/>
    <n v="0"/>
    <n v="1"/>
    <n v="71.06"/>
    <n v="1"/>
    <n v="0"/>
    <n v="40"/>
    <n v="38.18"/>
    <n v="32.369999999999997"/>
    <n v="24.7"/>
    <n v="46.56"/>
    <n v="39.32"/>
    <n v="40.78"/>
    <n v="30.45"/>
    <n v="0"/>
  </r>
  <r>
    <x v="83"/>
    <s v="Teenager"/>
    <s v="Black"/>
    <x v="2"/>
    <s v="Fast"/>
    <x v="0"/>
    <n v="41.63"/>
    <n v="0"/>
    <n v="0"/>
    <x v="1"/>
    <x v="0"/>
    <n v="0.284736786602939"/>
    <n v="0.57070712568050852"/>
    <n v="0.42929287431949148"/>
    <n v="-0.36724632016115744"/>
    <n v="18"/>
    <x v="1"/>
    <n v="0"/>
    <n v="1"/>
    <n v="40.53"/>
    <n v="1"/>
    <n v="0"/>
    <n v="34.57"/>
    <n v="7.63"/>
    <n v="40.85"/>
    <n v="32.700000000000003"/>
    <n v="48.91"/>
    <n v="45.14"/>
    <n v="29.69"/>
    <n v="46.52"/>
    <n v="0"/>
  </r>
  <r>
    <x v="84"/>
    <s v="Teenager"/>
    <s v="Other"/>
    <x v="2"/>
    <s v="Slow"/>
    <x v="0"/>
    <n v="39.82"/>
    <n v="1"/>
    <n v="0"/>
    <x v="0"/>
    <x v="0"/>
    <n v="0.284736786602939"/>
    <n v="0.57070712568050852"/>
    <n v="0.42929287431949148"/>
    <n v="-0.36724632016115744"/>
    <n v="18"/>
    <x v="0"/>
    <n v="0"/>
    <n v="1"/>
    <n v="40.1"/>
    <n v="0"/>
    <n v="1"/>
    <n v="27.95"/>
    <n v="37.49"/>
    <n v="40.340000000000003"/>
    <n v="22.15"/>
    <n v="27.55"/>
    <n v="51.79"/>
    <n v="48.59"/>
    <n v="34.700000000000003"/>
    <n v="0"/>
  </r>
  <r>
    <x v="85"/>
    <s v="Teenager"/>
    <s v="Other"/>
    <x v="1"/>
    <s v="Average"/>
    <x v="1"/>
    <n v="40.14"/>
    <n v="1"/>
    <n v="0"/>
    <x v="0"/>
    <x v="1"/>
    <n v="2.0074674701649928"/>
    <n v="0.8815788876645434"/>
    <n v="0.8815788876645434"/>
    <n v="-5.4738818992039209E-2"/>
    <n v="17"/>
    <x v="0"/>
    <n v="1"/>
    <n v="0"/>
    <n v="45.86"/>
    <n v="0"/>
    <n v="0"/>
    <n v="46.46"/>
    <n v="52.42"/>
    <n v="39.47"/>
    <n v="49.39"/>
    <n v="57.45"/>
    <n v="36.53"/>
    <n v="42.72"/>
    <n v="37.799999999999997"/>
    <n v="1"/>
  </r>
  <r>
    <x v="86"/>
    <s v="Middle Age"/>
    <s v="White"/>
    <x v="0"/>
    <s v="Average"/>
    <x v="0"/>
    <n v="57.26"/>
    <n v="0"/>
    <n v="1"/>
    <x v="1"/>
    <x v="0"/>
    <n v="0"/>
    <n v="0.5"/>
    <n v="0.5"/>
    <n v="-0.3010299956639812"/>
    <n v="50"/>
    <x v="1"/>
    <n v="0"/>
    <n v="0"/>
    <n v="46.09"/>
    <n v="0"/>
    <n v="0"/>
    <n v="29.25"/>
    <n v="22.93"/>
    <n v="39.03"/>
    <n v="13.36"/>
    <n v="43.23"/>
    <n v="34.799999999999997"/>
    <n v="30.18"/>
    <n v="26.66"/>
    <n v="0"/>
  </r>
  <r>
    <x v="87"/>
    <s v="Middle Age"/>
    <s v="Black"/>
    <x v="1"/>
    <s v="Average"/>
    <x v="1"/>
    <n v="48.42"/>
    <n v="0"/>
    <n v="0"/>
    <x v="0"/>
    <x v="1"/>
    <n v="2.0074674701649928"/>
    <n v="0.8815788876645434"/>
    <n v="0.8815788876645434"/>
    <n v="-5.4738818992039209E-2"/>
    <n v="30"/>
    <x v="0"/>
    <n v="1"/>
    <n v="0"/>
    <n v="82.29"/>
    <n v="0"/>
    <n v="0"/>
    <n v="69.44"/>
    <n v="59.94"/>
    <n v="75.3"/>
    <n v="81.62"/>
    <n v="77.87"/>
    <n v="56.68"/>
    <n v="62.83"/>
    <n v="54.98"/>
    <n v="1"/>
  </r>
  <r>
    <x v="88"/>
    <s v="Young Adult"/>
    <s v="White"/>
    <x v="1"/>
    <s v="Fast"/>
    <x v="1"/>
    <n v="58.01"/>
    <n v="0"/>
    <n v="1"/>
    <x v="1"/>
    <x v="1"/>
    <n v="2.0074674701649928"/>
    <n v="0.8815788876645434"/>
    <n v="0.8815788876645434"/>
    <n v="-5.4738818992039209E-2"/>
    <n v="27"/>
    <x v="1"/>
    <n v="1"/>
    <n v="0"/>
    <n v="52.29"/>
    <n v="1"/>
    <n v="0"/>
    <n v="64.37"/>
    <n v="49.93"/>
    <n v="68.13"/>
    <n v="66.62"/>
    <n v="48.95"/>
    <n v="60.83"/>
    <n v="61.58"/>
    <n v="63.99"/>
    <n v="1"/>
  </r>
  <r>
    <x v="89"/>
    <s v="Teenager"/>
    <s v="White"/>
    <x v="0"/>
    <s v="Fast"/>
    <x v="0"/>
    <n v="17.86"/>
    <n v="0"/>
    <n v="1"/>
    <x v="1"/>
    <x v="0"/>
    <n v="0"/>
    <n v="0.5"/>
    <n v="0.5"/>
    <n v="-0.3010299956639812"/>
    <n v="17"/>
    <x v="1"/>
    <n v="0"/>
    <n v="0"/>
    <n v="93.68"/>
    <n v="1"/>
    <n v="0"/>
    <n v="50.96"/>
    <n v="29.73"/>
    <n v="18.79"/>
    <n v="7.16"/>
    <n v="64.680000000000007"/>
    <n v="0"/>
    <n v="33.869999999999997"/>
    <n v="28.71"/>
    <n v="0"/>
  </r>
  <r>
    <x v="90"/>
    <s v="Young Adult"/>
    <s v="Black"/>
    <x v="1"/>
    <s v="Fast"/>
    <x v="1"/>
    <n v="41.64"/>
    <n v="0"/>
    <n v="0"/>
    <x v="1"/>
    <x v="1"/>
    <n v="2.0074674701649928"/>
    <n v="0.8815788876645434"/>
    <n v="0.8815788876645434"/>
    <n v="-5.4738818992039209E-2"/>
    <n v="25"/>
    <x v="1"/>
    <n v="1"/>
    <n v="0"/>
    <n v="95.72"/>
    <n v="1"/>
    <n v="0"/>
    <n v="59.3"/>
    <n v="68.06"/>
    <n v="68.599999999999994"/>
    <n v="58.35"/>
    <n v="89.44"/>
    <n v="65.680000000000007"/>
    <n v="54.74"/>
    <n v="53.65"/>
    <n v="1"/>
  </r>
  <r>
    <x v="91"/>
    <s v="Young Adult"/>
    <s v="Black"/>
    <x v="0"/>
    <s v="Slow"/>
    <x v="0"/>
    <n v="36.229999999999997"/>
    <n v="0"/>
    <n v="0"/>
    <x v="1"/>
    <x v="0"/>
    <n v="0"/>
    <n v="0.5"/>
    <n v="0.5"/>
    <n v="-0.3010299956639812"/>
    <n v="21"/>
    <x v="1"/>
    <n v="0"/>
    <n v="0"/>
    <n v="98.55"/>
    <n v="0"/>
    <n v="1"/>
    <n v="39.659999999999997"/>
    <n v="37.26"/>
    <n v="39.57"/>
    <n v="53.7"/>
    <n v="24.9"/>
    <n v="24.75"/>
    <n v="44.88"/>
    <n v="55.16"/>
    <n v="0"/>
  </r>
  <r>
    <x v="92"/>
    <s v="Teenager"/>
    <s v="Black"/>
    <x v="2"/>
    <s v="Fast"/>
    <x v="0"/>
    <n v="44.45"/>
    <n v="0"/>
    <n v="0"/>
    <x v="1"/>
    <x v="0"/>
    <n v="0.284736786602939"/>
    <n v="0.57070712568050852"/>
    <n v="0.42929287431949148"/>
    <n v="-0.36724632016115744"/>
    <n v="18"/>
    <x v="1"/>
    <n v="0"/>
    <n v="1"/>
    <n v="96.34"/>
    <n v="1"/>
    <n v="0"/>
    <n v="26.8"/>
    <n v="30.9"/>
    <n v="52.82"/>
    <n v="45.81"/>
    <n v="34.6"/>
    <n v="34.840000000000003"/>
    <n v="36.17"/>
    <n v="49.98"/>
    <n v="0"/>
  </r>
  <r>
    <x v="93"/>
    <s v="Young Adult"/>
    <s v="Other"/>
    <x v="1"/>
    <s v="Fast"/>
    <x v="1"/>
    <n v="60.05"/>
    <n v="1"/>
    <n v="0"/>
    <x v="1"/>
    <x v="1"/>
    <n v="2.0074674701649928"/>
    <n v="0.8815788876645434"/>
    <n v="0.8815788876645434"/>
    <n v="-5.4738818992039209E-2"/>
    <n v="20"/>
    <x v="1"/>
    <n v="1"/>
    <n v="0"/>
    <n v="56.31"/>
    <n v="1"/>
    <n v="0"/>
    <n v="57.78"/>
    <n v="60.8"/>
    <n v="62.33"/>
    <n v="48.36"/>
    <n v="59.79"/>
    <n v="74.459999999999994"/>
    <n v="53.06"/>
    <n v="55.33"/>
    <n v="1"/>
  </r>
  <r>
    <x v="94"/>
    <s v="Young Adult"/>
    <s v="White"/>
    <x v="0"/>
    <s v="Slow"/>
    <x v="0"/>
    <n v="67.19"/>
    <n v="0"/>
    <n v="1"/>
    <x v="1"/>
    <x v="0"/>
    <n v="0"/>
    <n v="0.5"/>
    <n v="0.5"/>
    <n v="-0.3010299956639812"/>
    <n v="24"/>
    <x v="1"/>
    <n v="0"/>
    <n v="0"/>
    <n v="70.59"/>
    <n v="0"/>
    <n v="1"/>
    <n v="36.909999999999997"/>
    <n v="50.71"/>
    <n v="41.17"/>
    <n v="53.33"/>
    <n v="37.130000000000003"/>
    <n v="46.3"/>
    <n v="20.6"/>
    <n v="58.06"/>
    <n v="0"/>
  </r>
  <r>
    <x v="95"/>
    <s v="Young Adult"/>
    <s v="White"/>
    <x v="1"/>
    <s v="Fast"/>
    <x v="1"/>
    <n v="79.78"/>
    <n v="0"/>
    <n v="1"/>
    <x v="1"/>
    <x v="1"/>
    <n v="2.0074674701649928"/>
    <n v="0.8815788876645434"/>
    <n v="0.8815788876645434"/>
    <n v="-5.4738818992039209E-2"/>
    <n v="29"/>
    <x v="1"/>
    <n v="1"/>
    <n v="0"/>
    <n v="50.53"/>
    <n v="1"/>
    <n v="0"/>
    <n v="71.37"/>
    <n v="59.88"/>
    <n v="64.62"/>
    <n v="69.17"/>
    <n v="59.6"/>
    <n v="67.33"/>
    <n v="50.84"/>
    <n v="56.44"/>
    <n v="1"/>
  </r>
  <r>
    <x v="96"/>
    <s v="Young Adult"/>
    <s v="Other"/>
    <x v="1"/>
    <s v="Average"/>
    <x v="1"/>
    <n v="56.12"/>
    <n v="1"/>
    <n v="0"/>
    <x v="1"/>
    <x v="1"/>
    <n v="2.0074674701649928"/>
    <n v="0.8815788876645434"/>
    <n v="0.8815788876645434"/>
    <n v="-5.4738818992039209E-2"/>
    <n v="20"/>
    <x v="1"/>
    <n v="1"/>
    <n v="0"/>
    <n v="88.37"/>
    <n v="0"/>
    <n v="0"/>
    <n v="67.569999999999993"/>
    <n v="62.27"/>
    <n v="44.53"/>
    <n v="76.53"/>
    <n v="70.489999999999995"/>
    <n v="57.4"/>
    <n v="67.7"/>
    <n v="64.97"/>
    <n v="1"/>
  </r>
  <r>
    <x v="97"/>
    <s v="Teenager"/>
    <s v="Black"/>
    <x v="2"/>
    <s v="Slow"/>
    <x v="0"/>
    <n v="48.31"/>
    <n v="0"/>
    <n v="0"/>
    <x v="1"/>
    <x v="0"/>
    <n v="0.284736786602939"/>
    <n v="0.57070712568050852"/>
    <n v="0.42929287431949148"/>
    <n v="-0.36724632016115744"/>
    <n v="18"/>
    <x v="1"/>
    <n v="0"/>
    <n v="1"/>
    <n v="93.31"/>
    <n v="0"/>
    <n v="1"/>
    <n v="53.4"/>
    <n v="21.38"/>
    <n v="35.5"/>
    <n v="39.46"/>
    <n v="21.91"/>
    <n v="42.65"/>
    <n v="47.75"/>
    <n v="50.47"/>
    <n v="0"/>
  </r>
  <r>
    <x v="98"/>
    <s v="Young Adult"/>
    <s v="Other"/>
    <x v="0"/>
    <s v="Average"/>
    <x v="0"/>
    <n v="29.56"/>
    <n v="1"/>
    <n v="0"/>
    <x v="1"/>
    <x v="0"/>
    <n v="0"/>
    <n v="0.5"/>
    <n v="0.5"/>
    <n v="-0.3010299956639812"/>
    <n v="29"/>
    <x v="1"/>
    <n v="0"/>
    <n v="0"/>
    <n v="91.08"/>
    <n v="0"/>
    <n v="0"/>
    <n v="29.39"/>
    <n v="36.340000000000003"/>
    <n v="31.72"/>
    <n v="44.64"/>
    <n v="48.39"/>
    <n v="57.88"/>
    <n v="60.7"/>
    <n v="51.93"/>
    <n v="0"/>
  </r>
  <r>
    <x v="99"/>
    <s v="Young Adult"/>
    <s v="Other"/>
    <x v="0"/>
    <s v="Average"/>
    <x v="0"/>
    <n v="33.24"/>
    <n v="1"/>
    <n v="0"/>
    <x v="0"/>
    <x v="0"/>
    <n v="0"/>
    <n v="0.5"/>
    <n v="0.5"/>
    <n v="-0.3010299956639812"/>
    <n v="28"/>
    <x v="0"/>
    <n v="0"/>
    <n v="0"/>
    <n v="66"/>
    <n v="0"/>
    <n v="0"/>
    <n v="31.74"/>
    <n v="36"/>
    <n v="54.36"/>
    <n v="38.14"/>
    <n v="30.15"/>
    <n v="56"/>
    <n v="47.22"/>
    <n v="41.14"/>
    <n v="0"/>
  </r>
  <r>
    <x v="100"/>
    <s v="Young Adult"/>
    <s v="Other"/>
    <x v="2"/>
    <s v="Slow"/>
    <x v="1"/>
    <n v="37.85"/>
    <n v="1"/>
    <n v="0"/>
    <x v="0"/>
    <x v="1"/>
    <n v="0.284736786602939"/>
    <n v="0.57070712568050852"/>
    <n v="0.57070712568050852"/>
    <n v="-0.24358670494463713"/>
    <n v="21"/>
    <x v="0"/>
    <n v="0"/>
    <n v="1"/>
    <n v="85.52"/>
    <n v="0"/>
    <n v="1"/>
    <n v="38.19"/>
    <n v="50.26"/>
    <n v="38.86"/>
    <n v="26.76"/>
    <n v="55.47"/>
    <n v="47.37"/>
    <n v="50.13"/>
    <n v="30.45"/>
    <n v="0"/>
  </r>
  <r>
    <x v="101"/>
    <s v="Middle Age"/>
    <s v="White"/>
    <x v="1"/>
    <s v="Average"/>
    <x v="1"/>
    <n v="62.32"/>
    <n v="0"/>
    <n v="1"/>
    <x v="1"/>
    <x v="1"/>
    <n v="2.0074674701649928"/>
    <n v="0.8815788876645434"/>
    <n v="0.8815788876645434"/>
    <n v="-5.4738818992039209E-2"/>
    <n v="33"/>
    <x v="1"/>
    <n v="1"/>
    <n v="0"/>
    <n v="45.85"/>
    <n v="0"/>
    <n v="0"/>
    <n v="41.49"/>
    <n v="82.85"/>
    <n v="72.709999999999994"/>
    <n v="52.27"/>
    <n v="62.52"/>
    <n v="65.64"/>
    <n v="70.98"/>
    <n v="63.61"/>
    <n v="1"/>
  </r>
  <r>
    <x v="102"/>
    <s v="Young Adult"/>
    <s v="Other"/>
    <x v="2"/>
    <s v="Fast"/>
    <x v="1"/>
    <n v="52.05"/>
    <n v="1"/>
    <n v="0"/>
    <x v="1"/>
    <x v="1"/>
    <n v="0.284736786602939"/>
    <n v="0.57070712568050852"/>
    <n v="0.57070712568050852"/>
    <n v="-0.24358670494463713"/>
    <n v="27"/>
    <x v="1"/>
    <n v="0"/>
    <n v="1"/>
    <n v="42.41"/>
    <n v="1"/>
    <n v="0"/>
    <n v="47.77"/>
    <n v="51.28"/>
    <n v="35.1"/>
    <n v="72.8"/>
    <n v="52.44"/>
    <n v="50.51"/>
    <n v="47.98"/>
    <n v="55.32"/>
    <n v="0"/>
  </r>
  <r>
    <x v="103"/>
    <s v="Teenager"/>
    <s v="White"/>
    <x v="0"/>
    <s v="Average"/>
    <x v="0"/>
    <n v="38.69"/>
    <n v="0"/>
    <n v="1"/>
    <x v="1"/>
    <x v="0"/>
    <n v="0"/>
    <n v="0.5"/>
    <n v="0.5"/>
    <n v="-0.3010299956639812"/>
    <n v="16"/>
    <x v="1"/>
    <n v="0"/>
    <n v="0"/>
    <n v="85.19"/>
    <n v="0"/>
    <n v="0"/>
    <n v="32.74"/>
    <n v="36.200000000000003"/>
    <n v="29.15"/>
    <n v="41.32"/>
    <n v="14.39"/>
    <n v="23.82"/>
    <n v="35.5"/>
    <n v="34.1"/>
    <n v="0"/>
  </r>
  <r>
    <x v="104"/>
    <s v="Teenager"/>
    <s v="White"/>
    <x v="2"/>
    <s v="Fast"/>
    <x v="0"/>
    <n v="31.48"/>
    <n v="0"/>
    <n v="1"/>
    <x v="1"/>
    <x v="0"/>
    <n v="0.284736786602939"/>
    <n v="0.57070712568050852"/>
    <n v="0.42929287431949148"/>
    <n v="-0.36724632016115744"/>
    <n v="19"/>
    <x v="1"/>
    <n v="0"/>
    <n v="1"/>
    <n v="65.52"/>
    <n v="1"/>
    <n v="0"/>
    <n v="47.25"/>
    <n v="29.15"/>
    <n v="21.6"/>
    <n v="32.56"/>
    <n v="43.88"/>
    <n v="39.42"/>
    <n v="31.26"/>
    <n v="41.82"/>
    <n v="0"/>
  </r>
  <r>
    <x v="105"/>
    <s v="Young Adult"/>
    <s v="White"/>
    <x v="2"/>
    <s v="Average"/>
    <x v="1"/>
    <n v="50.49"/>
    <n v="0"/>
    <n v="1"/>
    <x v="1"/>
    <x v="1"/>
    <n v="0.284736786602939"/>
    <n v="0.57070712568050852"/>
    <n v="0.57070712568050852"/>
    <n v="-0.24358670494463713"/>
    <n v="20"/>
    <x v="1"/>
    <n v="0"/>
    <n v="1"/>
    <n v="99.73"/>
    <n v="0"/>
    <n v="0"/>
    <n v="49.24"/>
    <n v="57.57"/>
    <n v="53.2"/>
    <n v="61.95"/>
    <n v="59.87"/>
    <n v="47.66"/>
    <n v="61.07"/>
    <n v="59.96"/>
    <n v="0"/>
  </r>
  <r>
    <x v="106"/>
    <s v="Teenager"/>
    <s v="Black"/>
    <x v="1"/>
    <s v="Slow"/>
    <x v="1"/>
    <n v="77.459999999999994"/>
    <n v="0"/>
    <n v="0"/>
    <x v="1"/>
    <x v="1"/>
    <n v="2.0074674701649928"/>
    <n v="0.8815788876645434"/>
    <n v="0.8815788876645434"/>
    <n v="-5.4738818992039209E-2"/>
    <n v="16"/>
    <x v="1"/>
    <n v="1"/>
    <n v="0"/>
    <n v="45.84"/>
    <n v="0"/>
    <n v="1"/>
    <n v="46.32"/>
    <n v="78.11"/>
    <n v="47.36"/>
    <n v="46.61"/>
    <n v="36.770000000000003"/>
    <n v="46.32"/>
    <n v="48.14"/>
    <n v="50.54"/>
    <n v="1"/>
  </r>
  <r>
    <x v="107"/>
    <s v="Young Adult"/>
    <s v="White"/>
    <x v="0"/>
    <s v="Average"/>
    <x v="0"/>
    <n v="12.95"/>
    <n v="0"/>
    <n v="1"/>
    <x v="1"/>
    <x v="0"/>
    <n v="0"/>
    <n v="0.5"/>
    <n v="0.5"/>
    <n v="-0.3010299956639812"/>
    <n v="27"/>
    <x v="1"/>
    <n v="0"/>
    <n v="0"/>
    <n v="91.34"/>
    <n v="0"/>
    <n v="0"/>
    <n v="40.9"/>
    <n v="14.75"/>
    <n v="57.06"/>
    <n v="35.18"/>
    <n v="34.89"/>
    <n v="31.23"/>
    <n v="7.93"/>
    <n v="20.190000000000001"/>
    <n v="0"/>
  </r>
  <r>
    <x v="108"/>
    <s v="Middle Age"/>
    <s v="White"/>
    <x v="1"/>
    <s v="Average"/>
    <x v="1"/>
    <n v="27.88"/>
    <n v="0"/>
    <n v="1"/>
    <x v="1"/>
    <x v="1"/>
    <n v="2.0074674701649928"/>
    <n v="0.8815788876645434"/>
    <n v="0.8815788876645434"/>
    <n v="-5.4738818992039209E-2"/>
    <n v="43"/>
    <x v="1"/>
    <n v="1"/>
    <n v="0"/>
    <n v="68.8"/>
    <n v="0"/>
    <n v="0"/>
    <n v="63.19"/>
    <n v="64.47"/>
    <n v="54.69"/>
    <n v="66.209999999999994"/>
    <n v="62.09"/>
    <n v="67.06"/>
    <n v="62.16"/>
    <n v="46.92"/>
    <n v="1"/>
  </r>
  <r>
    <x v="109"/>
    <s v="Young Adult"/>
    <s v="Black"/>
    <x v="2"/>
    <s v="Average"/>
    <x v="0"/>
    <n v="56.34"/>
    <n v="0"/>
    <n v="0"/>
    <x v="0"/>
    <x v="0"/>
    <n v="0.284736786602939"/>
    <n v="0.57070712568050852"/>
    <n v="0.42929287431949148"/>
    <n v="-0.36724632016115744"/>
    <n v="25"/>
    <x v="0"/>
    <n v="0"/>
    <n v="1"/>
    <n v="89.63"/>
    <n v="0"/>
    <n v="0"/>
    <n v="53.56"/>
    <n v="57.72"/>
    <n v="53.13"/>
    <n v="46.16"/>
    <n v="64.84"/>
    <n v="40.44"/>
    <n v="61.4"/>
    <n v="51.76"/>
    <n v="0"/>
  </r>
  <r>
    <x v="110"/>
    <s v="Young Adult"/>
    <s v="White"/>
    <x v="1"/>
    <s v="Slow"/>
    <x v="1"/>
    <n v="67.22"/>
    <n v="0"/>
    <n v="1"/>
    <x v="1"/>
    <x v="1"/>
    <n v="2.0074674701649928"/>
    <n v="0.8815788876645434"/>
    <n v="0.8815788876645434"/>
    <n v="-5.4738818992039209E-2"/>
    <n v="22"/>
    <x v="1"/>
    <n v="1"/>
    <n v="0"/>
    <n v="89.03"/>
    <n v="0"/>
    <n v="1"/>
    <n v="57.82"/>
    <n v="55.68"/>
    <n v="55.69"/>
    <n v="54.44"/>
    <n v="62.82"/>
    <n v="46.85"/>
    <n v="65.23"/>
    <n v="73.989999999999995"/>
    <n v="1"/>
  </r>
  <r>
    <x v="111"/>
    <s v="Young Adult"/>
    <s v="Other"/>
    <x v="2"/>
    <s v="Average"/>
    <x v="1"/>
    <n v="50.7"/>
    <n v="1"/>
    <n v="0"/>
    <x v="0"/>
    <x v="1"/>
    <n v="0.284736786602939"/>
    <n v="0.57070712568050852"/>
    <n v="0.57070712568050852"/>
    <n v="-0.24358670494463713"/>
    <n v="24"/>
    <x v="0"/>
    <n v="0"/>
    <n v="1"/>
    <n v="94.96"/>
    <n v="0"/>
    <n v="0"/>
    <n v="63.21"/>
    <n v="49.81"/>
    <n v="35.799999999999997"/>
    <n v="55.77"/>
    <n v="43.51"/>
    <n v="57.44"/>
    <n v="56.72"/>
    <n v="49.98"/>
    <n v="0"/>
  </r>
  <r>
    <x v="112"/>
    <s v="Young Adult"/>
    <s v="Other"/>
    <x v="2"/>
    <s v="Average"/>
    <x v="1"/>
    <n v="69.28"/>
    <n v="1"/>
    <n v="0"/>
    <x v="1"/>
    <x v="1"/>
    <n v="0.284736786602939"/>
    <n v="0.57070712568050852"/>
    <n v="0.57070712568050852"/>
    <n v="-0.24358670494463713"/>
    <n v="27"/>
    <x v="1"/>
    <n v="0"/>
    <n v="1"/>
    <n v="57.87"/>
    <n v="0"/>
    <n v="0"/>
    <n v="37.89"/>
    <n v="32.549999999999997"/>
    <n v="42.69"/>
    <n v="55.03"/>
    <n v="58.93"/>
    <n v="57.91"/>
    <n v="61.42"/>
    <n v="67.3"/>
    <n v="0"/>
  </r>
  <r>
    <x v="113"/>
    <s v="Young Adult"/>
    <s v="White"/>
    <x v="1"/>
    <s v="Fast"/>
    <x v="1"/>
    <n v="71.540000000000006"/>
    <n v="0"/>
    <n v="1"/>
    <x v="1"/>
    <x v="1"/>
    <n v="2.0074674701649928"/>
    <n v="0.8815788876645434"/>
    <n v="0.8815788876645434"/>
    <n v="-5.4738818992039209E-2"/>
    <n v="22"/>
    <x v="1"/>
    <n v="1"/>
    <n v="0"/>
    <n v="96.99"/>
    <n v="1"/>
    <n v="0"/>
    <n v="44.47"/>
    <n v="64.760000000000005"/>
    <n v="40.74"/>
    <n v="64.7"/>
    <n v="89"/>
    <n v="70.73"/>
    <n v="50.46"/>
    <n v="73.709999999999994"/>
    <n v="1"/>
  </r>
  <r>
    <x v="114"/>
    <s v="Middle Age"/>
    <s v="Black"/>
    <x v="0"/>
    <s v="Slow"/>
    <x v="0"/>
    <n v="43.01"/>
    <n v="0"/>
    <n v="0"/>
    <x v="0"/>
    <x v="0"/>
    <n v="0"/>
    <n v="0.5"/>
    <n v="0.5"/>
    <n v="-0.3010299956639812"/>
    <n v="45"/>
    <x v="0"/>
    <n v="0"/>
    <n v="0"/>
    <n v="49.1"/>
    <n v="0"/>
    <n v="1"/>
    <n v="35.71"/>
    <n v="51.74"/>
    <n v="33.85"/>
    <n v="56.81"/>
    <n v="67.73"/>
    <n v="49.91"/>
    <n v="51.72"/>
    <n v="47.07"/>
    <n v="0"/>
  </r>
  <r>
    <x v="115"/>
    <s v="Young Adult"/>
    <s v="Other"/>
    <x v="1"/>
    <s v="Average"/>
    <x v="1"/>
    <n v="63.15"/>
    <n v="1"/>
    <n v="0"/>
    <x v="1"/>
    <x v="1"/>
    <n v="2.0074674701649928"/>
    <n v="0.8815788876645434"/>
    <n v="0.8815788876645434"/>
    <n v="-5.4738818992039209E-2"/>
    <n v="24"/>
    <x v="1"/>
    <n v="1"/>
    <n v="0"/>
    <n v="44.92"/>
    <n v="0"/>
    <n v="0"/>
    <n v="63.82"/>
    <n v="62.01"/>
    <n v="43.57"/>
    <n v="63.28"/>
    <n v="61.2"/>
    <n v="33.47"/>
    <n v="64.5"/>
    <n v="45.16"/>
    <n v="1"/>
  </r>
  <r>
    <x v="116"/>
    <s v="Middle Age"/>
    <s v="Black"/>
    <x v="2"/>
    <s v="Slow"/>
    <x v="1"/>
    <n v="71.400000000000006"/>
    <n v="0"/>
    <n v="0"/>
    <x v="0"/>
    <x v="1"/>
    <n v="0.284736786602939"/>
    <n v="0.57070712568050852"/>
    <n v="0.57070712568050852"/>
    <n v="-0.24358670494463713"/>
    <n v="33"/>
    <x v="0"/>
    <n v="0"/>
    <n v="1"/>
    <n v="65.900000000000006"/>
    <n v="0"/>
    <n v="1"/>
    <n v="61.51"/>
    <n v="50.69"/>
    <n v="57.75"/>
    <n v="41.79"/>
    <n v="50.81"/>
    <n v="58.07"/>
    <n v="74.83"/>
    <n v="44.51"/>
    <n v="0"/>
  </r>
  <r>
    <x v="117"/>
    <s v="Middle Age"/>
    <s v="Black"/>
    <x v="0"/>
    <s v="Average"/>
    <x v="0"/>
    <n v="43"/>
    <n v="0"/>
    <n v="0"/>
    <x v="1"/>
    <x v="0"/>
    <n v="0"/>
    <n v="0.5"/>
    <n v="0.5"/>
    <n v="-0.3010299956639812"/>
    <n v="36"/>
    <x v="1"/>
    <n v="0"/>
    <n v="0"/>
    <n v="89.7"/>
    <n v="0"/>
    <n v="0"/>
    <n v="46.22"/>
    <n v="46.42"/>
    <n v="60.67"/>
    <n v="42.68"/>
    <n v="52.17"/>
    <n v="53.34"/>
    <n v="45.21"/>
    <n v="27.85"/>
    <n v="0"/>
  </r>
  <r>
    <x v="118"/>
    <s v="Teenager"/>
    <s v="Other"/>
    <x v="2"/>
    <s v="Slow"/>
    <x v="0"/>
    <n v="11.8"/>
    <n v="1"/>
    <n v="0"/>
    <x v="1"/>
    <x v="0"/>
    <n v="0.284736786602939"/>
    <n v="0.57070712568050852"/>
    <n v="0.42929287431949148"/>
    <n v="-0.36724632016115744"/>
    <n v="16"/>
    <x v="1"/>
    <n v="0"/>
    <n v="1"/>
    <n v="68.41"/>
    <n v="0"/>
    <n v="1"/>
    <n v="21.22"/>
    <n v="48.88"/>
    <n v="28.93"/>
    <n v="38.020000000000003"/>
    <n v="47.65"/>
    <n v="51.23"/>
    <n v="41.32"/>
    <n v="33.46"/>
    <n v="0"/>
  </r>
  <r>
    <x v="119"/>
    <s v="Teenager"/>
    <s v="Black"/>
    <x v="1"/>
    <s v="Fast"/>
    <x v="1"/>
    <n v="61.16"/>
    <n v="0"/>
    <n v="0"/>
    <x v="0"/>
    <x v="1"/>
    <n v="2.0074674701649928"/>
    <n v="0.8815788876645434"/>
    <n v="0.8815788876645434"/>
    <n v="-5.4738818992039209E-2"/>
    <n v="17"/>
    <x v="0"/>
    <n v="1"/>
    <n v="0"/>
    <n v="89.76"/>
    <n v="1"/>
    <n v="0"/>
    <n v="66.31"/>
    <n v="55.07"/>
    <n v="40.9"/>
    <n v="50.66"/>
    <n v="60.73"/>
    <n v="42.1"/>
    <n v="59.8"/>
    <n v="28.79"/>
    <n v="1"/>
  </r>
  <r>
    <x v="120"/>
    <s v="Teenager"/>
    <s v="Other"/>
    <x v="0"/>
    <s v="Fast"/>
    <x v="0"/>
    <n v="11.2"/>
    <n v="1"/>
    <n v="0"/>
    <x v="1"/>
    <x v="0"/>
    <n v="0"/>
    <n v="0.5"/>
    <n v="0.5"/>
    <n v="-0.3010299956639812"/>
    <n v="17"/>
    <x v="1"/>
    <n v="0"/>
    <n v="0"/>
    <n v="83.78"/>
    <n v="1"/>
    <n v="0"/>
    <n v="44.72"/>
    <n v="66.760000000000005"/>
    <n v="16.03"/>
    <n v="29.72"/>
    <n v="42.43"/>
    <n v="33.200000000000003"/>
    <n v="18.73"/>
    <n v="0"/>
    <n v="0"/>
  </r>
  <r>
    <x v="121"/>
    <s v="Teenager"/>
    <s v="Black"/>
    <x v="2"/>
    <s v="Average"/>
    <x v="0"/>
    <n v="35.31"/>
    <n v="0"/>
    <n v="0"/>
    <x v="0"/>
    <x v="0"/>
    <n v="0.284736786602939"/>
    <n v="0.57070712568050852"/>
    <n v="0.42929287431949148"/>
    <n v="-0.36724632016115744"/>
    <n v="17"/>
    <x v="0"/>
    <n v="0"/>
    <n v="1"/>
    <n v="52.57"/>
    <n v="0"/>
    <n v="0"/>
    <n v="41.72"/>
    <n v="39.5"/>
    <n v="34.5"/>
    <n v="38.43"/>
    <n v="42.53"/>
    <n v="47.63"/>
    <n v="18.690000000000001"/>
    <n v="29.82"/>
    <n v="0"/>
  </r>
  <r>
    <x v="122"/>
    <s v="Teenager"/>
    <s v="Other"/>
    <x v="2"/>
    <s v="Slow"/>
    <x v="0"/>
    <n v="29.26"/>
    <n v="1"/>
    <n v="0"/>
    <x v="1"/>
    <x v="0"/>
    <n v="0.284736786602939"/>
    <n v="0.57070712568050852"/>
    <n v="0.42929287431949148"/>
    <n v="-0.36724632016115744"/>
    <n v="16"/>
    <x v="1"/>
    <n v="0"/>
    <n v="1"/>
    <n v="96.93"/>
    <n v="0"/>
    <n v="1"/>
    <n v="40.200000000000003"/>
    <n v="37.549999999999997"/>
    <n v="33.19"/>
    <n v="49.37"/>
    <n v="48.94"/>
    <n v="57.55"/>
    <n v="27.88"/>
    <n v="39.380000000000003"/>
    <n v="0"/>
  </r>
  <r>
    <x v="123"/>
    <s v="Young Adult"/>
    <s v="White"/>
    <x v="2"/>
    <s v="Average"/>
    <x v="1"/>
    <n v="55.89"/>
    <n v="0"/>
    <n v="1"/>
    <x v="0"/>
    <x v="1"/>
    <n v="0.284736786602939"/>
    <n v="0.57070712568050852"/>
    <n v="0.57070712568050852"/>
    <n v="-0.24358670494463713"/>
    <n v="26"/>
    <x v="0"/>
    <n v="0"/>
    <n v="1"/>
    <n v="43.65"/>
    <n v="0"/>
    <n v="0"/>
    <n v="46.43"/>
    <n v="47.25"/>
    <n v="41.1"/>
    <n v="46.05"/>
    <n v="34.82"/>
    <n v="47.06"/>
    <n v="41.94"/>
    <n v="55.78"/>
    <n v="0"/>
  </r>
  <r>
    <x v="124"/>
    <s v="Teenager"/>
    <s v="Other"/>
    <x v="0"/>
    <s v="Fast"/>
    <x v="0"/>
    <n v="17.239999999999998"/>
    <n v="1"/>
    <n v="0"/>
    <x v="0"/>
    <x v="0"/>
    <n v="0"/>
    <n v="0.5"/>
    <n v="0.5"/>
    <n v="-0.3010299956639812"/>
    <n v="17"/>
    <x v="0"/>
    <n v="0"/>
    <n v="0"/>
    <n v="93.9"/>
    <n v="1"/>
    <n v="0"/>
    <n v="36.9"/>
    <n v="26.41"/>
    <n v="29.02"/>
    <n v="36.299999999999997"/>
    <n v="13.37"/>
    <n v="22.2"/>
    <n v="19.97"/>
    <n v="19.32"/>
    <n v="0"/>
  </r>
  <r>
    <x v="125"/>
    <s v="Young Adult"/>
    <s v="Other"/>
    <x v="1"/>
    <s v="Slow"/>
    <x v="1"/>
    <n v="55.14"/>
    <n v="1"/>
    <n v="0"/>
    <x v="1"/>
    <x v="1"/>
    <n v="2.0074674701649928"/>
    <n v="0.8815788876645434"/>
    <n v="0.8815788876645434"/>
    <n v="-5.4738818992039209E-2"/>
    <n v="29"/>
    <x v="1"/>
    <n v="1"/>
    <n v="0"/>
    <n v="58.27"/>
    <n v="0"/>
    <n v="1"/>
    <n v="66.14"/>
    <n v="62.22"/>
    <n v="56.74"/>
    <n v="63.45"/>
    <n v="74.48"/>
    <n v="74.97"/>
    <n v="60.43"/>
    <n v="43.47"/>
    <n v="1"/>
  </r>
  <r>
    <x v="126"/>
    <s v="Middle Age"/>
    <s v="Other"/>
    <x v="1"/>
    <s v="Average"/>
    <x v="1"/>
    <n v="62.82"/>
    <n v="1"/>
    <n v="0"/>
    <x v="1"/>
    <x v="1"/>
    <n v="2.0074674701649928"/>
    <n v="0.8815788876645434"/>
    <n v="0.8815788876645434"/>
    <n v="-5.4738818992039209E-2"/>
    <n v="43"/>
    <x v="1"/>
    <n v="1"/>
    <n v="0"/>
    <n v="70.010000000000005"/>
    <n v="0"/>
    <n v="0"/>
    <n v="58.59"/>
    <n v="59.45"/>
    <n v="88.87"/>
    <n v="58.77"/>
    <n v="68.319999999999993"/>
    <n v="73.34"/>
    <n v="74.040000000000006"/>
    <n v="42.47"/>
    <n v="1"/>
  </r>
  <r>
    <x v="127"/>
    <s v="Teenager"/>
    <s v="Other"/>
    <x v="1"/>
    <s v="Fast"/>
    <x v="1"/>
    <n v="44.33"/>
    <n v="1"/>
    <n v="0"/>
    <x v="0"/>
    <x v="1"/>
    <n v="2.0074674701649928"/>
    <n v="0.8815788876645434"/>
    <n v="0.8815788876645434"/>
    <n v="-5.4738818992039209E-2"/>
    <n v="16"/>
    <x v="0"/>
    <n v="1"/>
    <n v="0"/>
    <n v="65.34"/>
    <n v="1"/>
    <n v="0"/>
    <n v="68.39"/>
    <n v="27.5"/>
    <n v="38.520000000000003"/>
    <n v="55.16"/>
    <n v="34.26"/>
    <n v="51.86"/>
    <n v="40.380000000000003"/>
    <n v="40.53"/>
    <n v="1"/>
  </r>
  <r>
    <x v="128"/>
    <s v="Middle Age"/>
    <s v="Black"/>
    <x v="1"/>
    <s v="Fast"/>
    <x v="1"/>
    <n v="74.13"/>
    <n v="0"/>
    <n v="0"/>
    <x v="1"/>
    <x v="1"/>
    <n v="2.0074674701649928"/>
    <n v="0.8815788876645434"/>
    <n v="0.8815788876645434"/>
    <n v="-5.4738818992039209E-2"/>
    <n v="43"/>
    <x v="1"/>
    <n v="1"/>
    <n v="0"/>
    <n v="50.31"/>
    <n v="1"/>
    <n v="0"/>
    <n v="61.55"/>
    <n v="57.85"/>
    <n v="60.77"/>
    <n v="69.319999999999993"/>
    <n v="58.08"/>
    <n v="88.36"/>
    <n v="46.44"/>
    <n v="55.88"/>
    <n v="1"/>
  </r>
  <r>
    <x v="129"/>
    <s v="Young Adult"/>
    <s v="White"/>
    <x v="0"/>
    <s v="Fast"/>
    <x v="0"/>
    <n v="45.86"/>
    <n v="0"/>
    <n v="1"/>
    <x v="1"/>
    <x v="0"/>
    <n v="0"/>
    <n v="0.5"/>
    <n v="0.5"/>
    <n v="-0.3010299956639812"/>
    <n v="28"/>
    <x v="1"/>
    <n v="0"/>
    <n v="0"/>
    <n v="61.49"/>
    <n v="1"/>
    <n v="0"/>
    <n v="21.57"/>
    <n v="26.94"/>
    <n v="32.67"/>
    <n v="37.46"/>
    <n v="21.46"/>
    <n v="49.89"/>
    <n v="35.659999999999997"/>
    <n v="50.5"/>
    <n v="0"/>
  </r>
  <r>
    <x v="130"/>
    <s v="Teenager"/>
    <s v="Other"/>
    <x v="1"/>
    <s v="Fast"/>
    <x v="1"/>
    <n v="61.33"/>
    <n v="1"/>
    <n v="0"/>
    <x v="1"/>
    <x v="1"/>
    <n v="2.0074674701649928"/>
    <n v="0.8815788876645434"/>
    <n v="0.8815788876645434"/>
    <n v="-5.4738818992039209E-2"/>
    <n v="19"/>
    <x v="1"/>
    <n v="1"/>
    <n v="0"/>
    <n v="51.58"/>
    <n v="1"/>
    <n v="0"/>
    <n v="33.97"/>
    <n v="65.900000000000006"/>
    <n v="53.12"/>
    <n v="53.55"/>
    <n v="25.89"/>
    <n v="31.28"/>
    <n v="54.92"/>
    <n v="60.03"/>
    <n v="1"/>
  </r>
  <r>
    <x v="131"/>
    <s v="Young Adult"/>
    <s v="Black"/>
    <x v="0"/>
    <s v="Fast"/>
    <x v="0"/>
    <n v="21.14"/>
    <n v="0"/>
    <n v="0"/>
    <x v="0"/>
    <x v="0"/>
    <n v="0"/>
    <n v="0.5"/>
    <n v="0.5"/>
    <n v="-0.3010299956639812"/>
    <n v="27"/>
    <x v="0"/>
    <n v="0"/>
    <n v="0"/>
    <n v="52.23"/>
    <n v="1"/>
    <n v="0"/>
    <n v="48.03"/>
    <n v="35.270000000000003"/>
    <n v="58.22"/>
    <n v="32.68"/>
    <n v="63.75"/>
    <n v="10.56"/>
    <n v="22.2"/>
    <n v="29.2"/>
    <n v="0"/>
  </r>
  <r>
    <x v="132"/>
    <s v="Young Adult"/>
    <s v="White"/>
    <x v="0"/>
    <s v="Average"/>
    <x v="0"/>
    <n v="26.23"/>
    <n v="0"/>
    <n v="1"/>
    <x v="0"/>
    <x v="0"/>
    <n v="0"/>
    <n v="0.5"/>
    <n v="0.5"/>
    <n v="-0.3010299956639812"/>
    <n v="20"/>
    <x v="0"/>
    <n v="0"/>
    <n v="0"/>
    <n v="51.22"/>
    <n v="0"/>
    <n v="0"/>
    <n v="45.62"/>
    <n v="31.97"/>
    <n v="33.18"/>
    <n v="38.409999999999997"/>
    <n v="21.39"/>
    <n v="53.09"/>
    <n v="31.32"/>
    <n v="28.9"/>
    <n v="0"/>
  </r>
  <r>
    <x v="133"/>
    <s v="Middle Age"/>
    <s v="White"/>
    <x v="2"/>
    <s v="Average"/>
    <x v="1"/>
    <n v="53.7"/>
    <n v="0"/>
    <n v="1"/>
    <x v="0"/>
    <x v="1"/>
    <n v="0.284736786602939"/>
    <n v="0.57070712568050852"/>
    <n v="0.57070712568050852"/>
    <n v="-0.24358670494463713"/>
    <n v="38"/>
    <x v="0"/>
    <n v="0"/>
    <n v="1"/>
    <n v="69.34"/>
    <n v="0"/>
    <n v="0"/>
    <n v="48.76"/>
    <n v="62.46"/>
    <n v="67.37"/>
    <n v="52.56"/>
    <n v="49.86"/>
    <n v="68.66"/>
    <n v="66.09"/>
    <n v="54.31"/>
    <n v="0"/>
  </r>
  <r>
    <x v="134"/>
    <s v="Middle Age"/>
    <s v="White"/>
    <x v="2"/>
    <s v="Fast"/>
    <x v="1"/>
    <n v="55.47"/>
    <n v="0"/>
    <n v="1"/>
    <x v="0"/>
    <x v="1"/>
    <n v="0.284736786602939"/>
    <n v="0.57070712568050852"/>
    <n v="0.57070712568050852"/>
    <n v="-0.24358670494463713"/>
    <n v="45"/>
    <x v="0"/>
    <n v="0"/>
    <n v="1"/>
    <n v="87.88"/>
    <n v="1"/>
    <n v="0"/>
    <n v="53.46"/>
    <n v="56.66"/>
    <n v="58.81"/>
    <n v="48.57"/>
    <n v="43.37"/>
    <n v="51.53"/>
    <n v="40.200000000000003"/>
    <n v="49.27"/>
    <n v="0"/>
  </r>
  <r>
    <x v="135"/>
    <s v="Middle Age"/>
    <s v="White"/>
    <x v="1"/>
    <s v="Average"/>
    <x v="1"/>
    <n v="56.86"/>
    <n v="0"/>
    <n v="1"/>
    <x v="0"/>
    <x v="1"/>
    <n v="2.0074674701649928"/>
    <n v="0.8815788876645434"/>
    <n v="0.8815788876645434"/>
    <n v="-5.4738818992039209E-2"/>
    <n v="47"/>
    <x v="0"/>
    <n v="1"/>
    <n v="0"/>
    <n v="74.14"/>
    <n v="0"/>
    <n v="0"/>
    <n v="83.34"/>
    <n v="50.06"/>
    <n v="75.45"/>
    <n v="73.02"/>
    <n v="65.84"/>
    <n v="64.39"/>
    <n v="59.49"/>
    <n v="72.34"/>
    <n v="1"/>
  </r>
  <r>
    <x v="136"/>
    <s v="Young Adult"/>
    <s v="Other"/>
    <x v="2"/>
    <s v="Fast"/>
    <x v="1"/>
    <n v="55.33"/>
    <n v="1"/>
    <n v="0"/>
    <x v="0"/>
    <x v="1"/>
    <n v="0.284736786602939"/>
    <n v="0.57070712568050852"/>
    <n v="0.57070712568050852"/>
    <n v="-0.24358670494463713"/>
    <n v="25"/>
    <x v="0"/>
    <n v="0"/>
    <n v="1"/>
    <n v="93.59"/>
    <n v="1"/>
    <n v="0"/>
    <n v="40.840000000000003"/>
    <n v="41.68"/>
    <n v="58.32"/>
    <n v="51.6"/>
    <n v="43.09"/>
    <n v="47.66"/>
    <n v="49.05"/>
    <n v="54.39"/>
    <n v="0"/>
  </r>
  <r>
    <x v="137"/>
    <s v="Teenager"/>
    <s v="Other"/>
    <x v="2"/>
    <s v="Slow"/>
    <x v="1"/>
    <n v="55.89"/>
    <n v="1"/>
    <n v="0"/>
    <x v="0"/>
    <x v="1"/>
    <n v="0.284736786602939"/>
    <n v="0.57070712568050852"/>
    <n v="0.57070712568050852"/>
    <n v="-0.24358670494463713"/>
    <n v="16"/>
    <x v="0"/>
    <n v="0"/>
    <n v="1"/>
    <n v="78.19"/>
    <n v="0"/>
    <n v="1"/>
    <n v="44.55"/>
    <n v="37.17"/>
    <n v="36.29"/>
    <n v="31.01"/>
    <n v="48.69"/>
    <n v="30.77"/>
    <n v="22.61"/>
    <n v="62.71"/>
    <n v="0"/>
  </r>
  <r>
    <x v="138"/>
    <s v="Middle Age"/>
    <s v="Black"/>
    <x v="0"/>
    <s v="Average"/>
    <x v="0"/>
    <n v="22.97"/>
    <n v="0"/>
    <n v="0"/>
    <x v="0"/>
    <x v="0"/>
    <n v="0"/>
    <n v="0.5"/>
    <n v="0.5"/>
    <n v="-0.3010299956639812"/>
    <n v="38"/>
    <x v="0"/>
    <n v="0"/>
    <n v="0"/>
    <n v="81.36"/>
    <n v="0"/>
    <n v="0"/>
    <n v="47.15"/>
    <n v="28.63"/>
    <n v="41.08"/>
    <n v="27.09"/>
    <n v="38.61"/>
    <n v="40.07"/>
    <n v="41.64"/>
    <n v="43.97"/>
    <n v="0"/>
  </r>
  <r>
    <x v="139"/>
    <s v="Middle Age"/>
    <s v="Black"/>
    <x v="1"/>
    <s v="Average"/>
    <x v="1"/>
    <n v="37.049999999999997"/>
    <n v="0"/>
    <n v="0"/>
    <x v="0"/>
    <x v="1"/>
    <n v="2.0074674701649928"/>
    <n v="0.8815788876645434"/>
    <n v="0.8815788876645434"/>
    <n v="-5.4738818992039209E-2"/>
    <n v="48"/>
    <x v="0"/>
    <n v="1"/>
    <n v="0"/>
    <n v="80.06"/>
    <n v="0"/>
    <n v="0"/>
    <n v="77.58"/>
    <n v="76.180000000000007"/>
    <n v="83.85"/>
    <n v="54.53"/>
    <n v="69.69"/>
    <n v="54.82"/>
    <n v="74.349999999999994"/>
    <n v="45.28"/>
    <n v="1"/>
  </r>
  <r>
    <x v="140"/>
    <s v="Middle Age"/>
    <s v="Black"/>
    <x v="2"/>
    <s v="Average"/>
    <x v="1"/>
    <n v="70.2"/>
    <n v="0"/>
    <n v="0"/>
    <x v="1"/>
    <x v="1"/>
    <n v="0.284736786602939"/>
    <n v="0.57070712568050852"/>
    <n v="0.57070712568050852"/>
    <n v="-0.24358670494463713"/>
    <n v="30"/>
    <x v="1"/>
    <n v="0"/>
    <n v="1"/>
    <n v="66.97"/>
    <n v="0"/>
    <n v="0"/>
    <n v="57.49"/>
    <n v="38.76"/>
    <n v="55.55"/>
    <n v="49.71"/>
    <n v="65.84"/>
    <n v="48.23"/>
    <n v="37.479999999999997"/>
    <n v="60.45"/>
    <n v="0"/>
  </r>
  <r>
    <x v="141"/>
    <s v="Young Adult"/>
    <s v="White"/>
    <x v="2"/>
    <s v="Average"/>
    <x v="1"/>
    <n v="63.2"/>
    <n v="0"/>
    <n v="1"/>
    <x v="0"/>
    <x v="1"/>
    <n v="0.284736786602939"/>
    <n v="0.57070712568050852"/>
    <n v="0.57070712568050852"/>
    <n v="-0.24358670494463713"/>
    <n v="23"/>
    <x v="0"/>
    <n v="0"/>
    <n v="1"/>
    <n v="81.36"/>
    <n v="0"/>
    <n v="0"/>
    <n v="58.13"/>
    <n v="65.680000000000007"/>
    <n v="52.79"/>
    <n v="63.4"/>
    <n v="37.43"/>
    <n v="45.07"/>
    <n v="53.19"/>
    <n v="66.66"/>
    <n v="0"/>
  </r>
  <r>
    <x v="142"/>
    <s v="Young Adult"/>
    <s v="White"/>
    <x v="0"/>
    <s v="Fast"/>
    <x v="0"/>
    <n v="24.99"/>
    <n v="0"/>
    <n v="1"/>
    <x v="1"/>
    <x v="0"/>
    <n v="0"/>
    <n v="0.5"/>
    <n v="0.5"/>
    <n v="-0.3010299956639812"/>
    <n v="27"/>
    <x v="1"/>
    <n v="0"/>
    <n v="0"/>
    <n v="44.18"/>
    <n v="1"/>
    <n v="0"/>
    <n v="21"/>
    <n v="17.97"/>
    <n v="42.28"/>
    <n v="13.76"/>
    <n v="34.78"/>
    <n v="56.89"/>
    <n v="40.619999999999997"/>
    <n v="38.53"/>
    <n v="0"/>
  </r>
  <r>
    <x v="143"/>
    <s v="Middle Age"/>
    <s v="Other"/>
    <x v="1"/>
    <s v="Slow"/>
    <x v="1"/>
    <n v="50.09"/>
    <n v="1"/>
    <n v="0"/>
    <x v="1"/>
    <x v="1"/>
    <n v="2.0074674701649928"/>
    <n v="0.8815788876645434"/>
    <n v="0.8815788876645434"/>
    <n v="-5.4738818992039209E-2"/>
    <n v="40"/>
    <x v="1"/>
    <n v="1"/>
    <n v="0"/>
    <n v="91.59"/>
    <n v="0"/>
    <n v="1"/>
    <n v="62.99"/>
    <n v="75.03"/>
    <n v="64.150000000000006"/>
    <n v="69.94"/>
    <n v="55.24"/>
    <n v="67.58"/>
    <n v="80.47"/>
    <n v="53.16"/>
    <n v="1"/>
  </r>
  <r>
    <x v="144"/>
    <s v="Young Adult"/>
    <s v="White"/>
    <x v="2"/>
    <s v="Fast"/>
    <x v="1"/>
    <n v="31.25"/>
    <n v="0"/>
    <n v="1"/>
    <x v="1"/>
    <x v="1"/>
    <n v="0.284736786602939"/>
    <n v="0.57070712568050852"/>
    <n v="0.57070712568050852"/>
    <n v="-0.24358670494463713"/>
    <n v="20"/>
    <x v="1"/>
    <n v="0"/>
    <n v="1"/>
    <n v="86.67"/>
    <n v="1"/>
    <n v="0"/>
    <n v="53.67"/>
    <n v="52.26"/>
    <n v="53.14"/>
    <n v="62.64"/>
    <n v="79.849999999999994"/>
    <n v="41.49"/>
    <n v="51.8"/>
    <n v="52.73"/>
    <n v="0"/>
  </r>
  <r>
    <x v="145"/>
    <s v="Middle Age"/>
    <s v="White"/>
    <x v="0"/>
    <s v="Average"/>
    <x v="0"/>
    <n v="37.18"/>
    <n v="0"/>
    <n v="1"/>
    <x v="0"/>
    <x v="0"/>
    <n v="0"/>
    <n v="0.5"/>
    <n v="0.5"/>
    <n v="-0.3010299956639812"/>
    <n v="33"/>
    <x v="0"/>
    <n v="0"/>
    <n v="0"/>
    <n v="54.71"/>
    <n v="0"/>
    <n v="0"/>
    <n v="38.369999999999997"/>
    <n v="28.59"/>
    <n v="36.090000000000003"/>
    <n v="44.88"/>
    <n v="48.6"/>
    <n v="60.81"/>
    <n v="27.68"/>
    <n v="30.56"/>
    <n v="0"/>
  </r>
  <r>
    <x v="146"/>
    <s v="Middle Age"/>
    <s v="White"/>
    <x v="0"/>
    <s v="Average"/>
    <x v="0"/>
    <n v="43.82"/>
    <n v="0"/>
    <n v="1"/>
    <x v="0"/>
    <x v="0"/>
    <n v="0"/>
    <n v="0.5"/>
    <n v="0.5"/>
    <n v="-0.3010299956639812"/>
    <n v="35"/>
    <x v="0"/>
    <n v="0"/>
    <n v="0"/>
    <n v="86.08"/>
    <n v="0"/>
    <n v="0"/>
    <n v="29.22"/>
    <n v="16.22"/>
    <n v="45.66"/>
    <n v="46.03"/>
    <n v="30.26"/>
    <n v="48.86"/>
    <n v="28.88"/>
    <n v="29.93"/>
    <n v="0"/>
  </r>
  <r>
    <x v="147"/>
    <s v="Young Adult"/>
    <s v="Black"/>
    <x v="2"/>
    <s v="Average"/>
    <x v="1"/>
    <n v="74.260000000000005"/>
    <n v="0"/>
    <n v="0"/>
    <x v="0"/>
    <x v="1"/>
    <n v="0.284736786602939"/>
    <n v="0.57070712568050852"/>
    <n v="0.57070712568050852"/>
    <n v="-0.24358670494463713"/>
    <n v="21"/>
    <x v="0"/>
    <n v="0"/>
    <n v="1"/>
    <n v="40.76"/>
    <n v="0"/>
    <n v="0"/>
    <n v="70.88"/>
    <n v="43.47"/>
    <n v="65.86"/>
    <n v="39.94"/>
    <n v="60.21"/>
    <n v="36.22"/>
    <n v="47.17"/>
    <n v="45.66"/>
    <n v="0"/>
  </r>
  <r>
    <x v="148"/>
    <s v="Middle Age"/>
    <s v="Black"/>
    <x v="2"/>
    <s v="Average"/>
    <x v="1"/>
    <n v="54.23"/>
    <n v="0"/>
    <n v="0"/>
    <x v="0"/>
    <x v="1"/>
    <n v="0.284736786602939"/>
    <n v="0.57070712568050852"/>
    <n v="0.57070712568050852"/>
    <n v="-0.24358670494463713"/>
    <n v="48"/>
    <x v="0"/>
    <n v="0"/>
    <n v="1"/>
    <n v="53.03"/>
    <n v="0"/>
    <n v="0"/>
    <n v="65.64"/>
    <n v="31.57"/>
    <n v="49.84"/>
    <n v="40.799999999999997"/>
    <n v="57.66"/>
    <n v="60.58"/>
    <n v="70.98"/>
    <n v="33.39"/>
    <n v="0"/>
  </r>
  <r>
    <x v="149"/>
    <s v="Middle Age"/>
    <s v="Other"/>
    <x v="0"/>
    <s v="Fast"/>
    <x v="0"/>
    <n v="31.61"/>
    <n v="1"/>
    <n v="0"/>
    <x v="1"/>
    <x v="0"/>
    <n v="0"/>
    <n v="0.5"/>
    <n v="0.5"/>
    <n v="-0.3010299956639812"/>
    <n v="39"/>
    <x v="1"/>
    <n v="0"/>
    <n v="0"/>
    <n v="43.91"/>
    <n v="1"/>
    <n v="0"/>
    <n v="47.53"/>
    <n v="24.88"/>
    <n v="24.55"/>
    <n v="51.2"/>
    <n v="19.18"/>
    <n v="35.28"/>
    <n v="44.65"/>
    <n v="23.86"/>
    <n v="0"/>
  </r>
  <r>
    <x v="150"/>
    <s v="Teenager"/>
    <s v="White"/>
    <x v="1"/>
    <s v="Fast"/>
    <x v="1"/>
    <n v="29.39"/>
    <n v="0"/>
    <n v="1"/>
    <x v="0"/>
    <x v="1"/>
    <n v="2.0074674701649928"/>
    <n v="0.8815788876645434"/>
    <n v="0.8815788876645434"/>
    <n v="-5.4738818992039209E-2"/>
    <n v="17"/>
    <x v="0"/>
    <n v="1"/>
    <n v="0"/>
    <n v="86.81"/>
    <n v="1"/>
    <n v="0"/>
    <n v="57.17"/>
    <n v="66.540000000000006"/>
    <n v="60.41"/>
    <n v="59.79"/>
    <n v="41.49"/>
    <n v="50.58"/>
    <n v="43.05"/>
    <n v="50.62"/>
    <n v="1"/>
  </r>
  <r>
    <x v="151"/>
    <s v="Middle Age"/>
    <s v="White"/>
    <x v="0"/>
    <s v="Fast"/>
    <x v="0"/>
    <n v="30.38"/>
    <n v="0"/>
    <n v="1"/>
    <x v="0"/>
    <x v="0"/>
    <n v="0"/>
    <n v="0.5"/>
    <n v="0.5"/>
    <n v="-0.3010299956639812"/>
    <n v="34"/>
    <x v="0"/>
    <n v="0"/>
    <n v="0"/>
    <n v="85.35"/>
    <n v="1"/>
    <n v="0"/>
    <n v="48.74"/>
    <n v="43.22"/>
    <n v="41.34"/>
    <n v="37.74"/>
    <n v="44.25"/>
    <n v="40.96"/>
    <n v="44.06"/>
    <n v="17.57"/>
    <n v="0"/>
  </r>
  <r>
    <x v="152"/>
    <s v="Young Adult"/>
    <s v="Other"/>
    <x v="2"/>
    <s v="Fast"/>
    <x v="1"/>
    <n v="56.42"/>
    <n v="1"/>
    <n v="0"/>
    <x v="0"/>
    <x v="1"/>
    <n v="0.284736786602939"/>
    <n v="0.57070712568050852"/>
    <n v="0.57070712568050852"/>
    <n v="-0.24358670494463713"/>
    <n v="21"/>
    <x v="0"/>
    <n v="0"/>
    <n v="1"/>
    <n v="88.82"/>
    <n v="1"/>
    <n v="0"/>
    <n v="58.48"/>
    <n v="46.58"/>
    <n v="72.47"/>
    <n v="57.32"/>
    <n v="50.58"/>
    <n v="45.43"/>
    <n v="38.1"/>
    <n v="55.07"/>
    <n v="0"/>
  </r>
  <r>
    <x v="153"/>
    <s v="Middle Age"/>
    <s v="White"/>
    <x v="1"/>
    <s v="Average"/>
    <x v="1"/>
    <n v="85.19"/>
    <n v="0"/>
    <n v="1"/>
    <x v="0"/>
    <x v="1"/>
    <n v="2.0074674701649928"/>
    <n v="0.8815788876645434"/>
    <n v="0.8815788876645434"/>
    <n v="-5.4738818992039209E-2"/>
    <n v="33"/>
    <x v="0"/>
    <n v="1"/>
    <n v="0"/>
    <n v="40.270000000000003"/>
    <n v="0"/>
    <n v="0"/>
    <n v="55.36"/>
    <n v="80.61"/>
    <n v="76.290000000000006"/>
    <n v="42.82"/>
    <n v="57.32"/>
    <n v="61.12"/>
    <n v="71.599999999999994"/>
    <n v="63.38"/>
    <n v="1"/>
  </r>
  <r>
    <x v="154"/>
    <s v="Young Adult"/>
    <s v="White"/>
    <x v="2"/>
    <s v="Fast"/>
    <x v="1"/>
    <n v="36.729999999999997"/>
    <n v="0"/>
    <n v="1"/>
    <x v="0"/>
    <x v="1"/>
    <n v="0.284736786602939"/>
    <n v="0.57070712568050852"/>
    <n v="0.57070712568050852"/>
    <n v="-0.24358670494463713"/>
    <n v="25"/>
    <x v="0"/>
    <n v="0"/>
    <n v="1"/>
    <n v="70.069999999999993"/>
    <n v="1"/>
    <n v="0"/>
    <n v="47.99"/>
    <n v="54.14"/>
    <n v="50.07"/>
    <n v="67.930000000000007"/>
    <n v="38.619999999999997"/>
    <n v="62.75"/>
    <n v="39.72"/>
    <n v="57.88"/>
    <n v="0"/>
  </r>
  <r>
    <x v="155"/>
    <s v="Middle Age"/>
    <s v="Black"/>
    <x v="2"/>
    <s v="Fast"/>
    <x v="1"/>
    <n v="42.86"/>
    <n v="0"/>
    <n v="0"/>
    <x v="1"/>
    <x v="1"/>
    <n v="0.284736786602939"/>
    <n v="0.57070712568050852"/>
    <n v="0.57070712568050852"/>
    <n v="-0.24358670494463713"/>
    <n v="49"/>
    <x v="1"/>
    <n v="0"/>
    <n v="1"/>
    <n v="82.29"/>
    <n v="1"/>
    <n v="0"/>
    <n v="61.09"/>
    <n v="71.48"/>
    <n v="52.81"/>
    <n v="49.54"/>
    <n v="58.18"/>
    <n v="56.87"/>
    <n v="47.94"/>
    <n v="51.17"/>
    <n v="0"/>
  </r>
  <r>
    <x v="156"/>
    <s v="Young Adult"/>
    <s v="Other"/>
    <x v="2"/>
    <s v="Fast"/>
    <x v="1"/>
    <n v="40.700000000000003"/>
    <n v="1"/>
    <n v="0"/>
    <x v="0"/>
    <x v="1"/>
    <n v="0.284736786602939"/>
    <n v="0.57070712568050852"/>
    <n v="0.57070712568050852"/>
    <n v="-0.24358670494463713"/>
    <n v="28"/>
    <x v="0"/>
    <n v="0"/>
    <n v="1"/>
    <n v="49.32"/>
    <n v="1"/>
    <n v="0"/>
    <n v="52.97"/>
    <n v="42.3"/>
    <n v="45.37"/>
    <n v="52.88"/>
    <n v="45.21"/>
    <n v="56.98"/>
    <n v="37.46"/>
    <n v="46.97"/>
    <n v="0"/>
  </r>
  <r>
    <x v="157"/>
    <s v="Teenager"/>
    <s v="Other"/>
    <x v="0"/>
    <s v="Slow"/>
    <x v="0"/>
    <n v="26.55"/>
    <n v="1"/>
    <n v="0"/>
    <x v="1"/>
    <x v="0"/>
    <n v="0"/>
    <n v="0.5"/>
    <n v="0.5"/>
    <n v="-0.3010299956639812"/>
    <n v="19"/>
    <x v="1"/>
    <n v="0"/>
    <n v="0"/>
    <n v="78.989999999999995"/>
    <n v="0"/>
    <n v="1"/>
    <n v="30.23"/>
    <n v="36.22"/>
    <n v="0"/>
    <n v="0"/>
    <n v="7.79"/>
    <n v="15.97"/>
    <n v="10.19"/>
    <n v="18.62"/>
    <n v="0"/>
  </r>
  <r>
    <x v="158"/>
    <s v="Middle Age"/>
    <s v="Other"/>
    <x v="1"/>
    <s v="Fast"/>
    <x v="1"/>
    <n v="67.569999999999993"/>
    <n v="1"/>
    <n v="0"/>
    <x v="0"/>
    <x v="1"/>
    <n v="2.0074674701649928"/>
    <n v="0.8815788876645434"/>
    <n v="0.8815788876645434"/>
    <n v="-5.4738818992039209E-2"/>
    <n v="43"/>
    <x v="0"/>
    <n v="1"/>
    <n v="0"/>
    <n v="45.05"/>
    <n v="1"/>
    <n v="0"/>
    <n v="66.069999999999993"/>
    <n v="65.39"/>
    <n v="60.81"/>
    <n v="70.31"/>
    <n v="48.38"/>
    <n v="61.82"/>
    <n v="79.08"/>
    <n v="70.150000000000006"/>
    <n v="1"/>
  </r>
  <r>
    <x v="159"/>
    <s v="Teenager"/>
    <s v="Other"/>
    <x v="2"/>
    <s v="Average"/>
    <x v="0"/>
    <n v="33.770000000000003"/>
    <n v="1"/>
    <n v="0"/>
    <x v="1"/>
    <x v="0"/>
    <n v="0.284736786602939"/>
    <n v="0.57070712568050852"/>
    <n v="0.42929287431949148"/>
    <n v="-0.36724632016115744"/>
    <n v="18"/>
    <x v="1"/>
    <n v="0"/>
    <n v="1"/>
    <n v="50.88"/>
    <n v="0"/>
    <n v="0"/>
    <n v="47.33"/>
    <n v="44.22"/>
    <n v="34.119999999999997"/>
    <n v="24.58"/>
    <n v="35.619999999999997"/>
    <n v="35.15"/>
    <n v="25.73"/>
    <n v="21.67"/>
    <n v="0"/>
  </r>
  <r>
    <x v="160"/>
    <s v="Young Adult"/>
    <s v="Black"/>
    <x v="1"/>
    <s v="Fast"/>
    <x v="1"/>
    <n v="50.68"/>
    <n v="0"/>
    <n v="0"/>
    <x v="0"/>
    <x v="1"/>
    <n v="2.0074674701649928"/>
    <n v="0.8815788876645434"/>
    <n v="0.8815788876645434"/>
    <n v="-5.4738818992039209E-2"/>
    <n v="23"/>
    <x v="0"/>
    <n v="1"/>
    <n v="0"/>
    <n v="68.55"/>
    <n v="1"/>
    <n v="0"/>
    <n v="68.7"/>
    <n v="69.989999999999995"/>
    <n v="74.23"/>
    <n v="69.36"/>
    <n v="49.2"/>
    <n v="49.97"/>
    <n v="53.79"/>
    <n v="79.8"/>
    <n v="1"/>
  </r>
  <r>
    <x v="161"/>
    <s v="Middle Age"/>
    <s v="Black"/>
    <x v="0"/>
    <s v="Slow"/>
    <x v="0"/>
    <n v="30.1"/>
    <n v="0"/>
    <n v="0"/>
    <x v="0"/>
    <x v="0"/>
    <n v="0"/>
    <n v="0.5"/>
    <n v="0.5"/>
    <n v="-0.3010299956639812"/>
    <n v="41"/>
    <x v="0"/>
    <n v="0"/>
    <n v="0"/>
    <n v="79.209999999999994"/>
    <n v="0"/>
    <n v="1"/>
    <n v="21.41"/>
    <n v="22.34"/>
    <n v="33.130000000000003"/>
    <n v="48.75"/>
    <n v="34.81"/>
    <n v="45.89"/>
    <n v="46.88"/>
    <n v="28.99"/>
    <n v="0"/>
  </r>
  <r>
    <x v="162"/>
    <s v="Middle Age"/>
    <s v="White"/>
    <x v="0"/>
    <s v="Average"/>
    <x v="0"/>
    <n v="42.8"/>
    <n v="0"/>
    <n v="1"/>
    <x v="1"/>
    <x v="0"/>
    <n v="0"/>
    <n v="0.5"/>
    <n v="0.5"/>
    <n v="-0.3010299956639812"/>
    <n v="39"/>
    <x v="1"/>
    <n v="0"/>
    <n v="0"/>
    <n v="48.75"/>
    <n v="0"/>
    <n v="0"/>
    <n v="43.04"/>
    <n v="35.020000000000003"/>
    <n v="41.61"/>
    <n v="41.87"/>
    <n v="48.33"/>
    <n v="42.91"/>
    <n v="35.299999999999997"/>
    <n v="37.880000000000003"/>
    <n v="0"/>
  </r>
  <r>
    <x v="163"/>
    <s v="Young Adult"/>
    <s v="White"/>
    <x v="0"/>
    <s v="Average"/>
    <x v="0"/>
    <n v="34.159999999999997"/>
    <n v="0"/>
    <n v="1"/>
    <x v="1"/>
    <x v="0"/>
    <n v="0"/>
    <n v="0.5"/>
    <n v="0.5"/>
    <n v="-0.3010299956639812"/>
    <n v="28"/>
    <x v="1"/>
    <n v="0"/>
    <n v="0"/>
    <n v="51.11"/>
    <n v="0"/>
    <n v="0"/>
    <n v="29.24"/>
    <n v="11.6"/>
    <n v="26.14"/>
    <n v="25.29"/>
    <n v="29.17"/>
    <n v="28.22"/>
    <n v="29.01"/>
    <n v="67.13"/>
    <n v="0"/>
  </r>
  <r>
    <x v="164"/>
    <s v="Young Adult"/>
    <s v="White"/>
    <x v="2"/>
    <s v="Average"/>
    <x v="0"/>
    <n v="32.979999999999997"/>
    <n v="0"/>
    <n v="1"/>
    <x v="1"/>
    <x v="0"/>
    <n v="0.284736786602939"/>
    <n v="0.57070712568050852"/>
    <n v="0.42929287431949148"/>
    <n v="-0.36724632016115744"/>
    <n v="21"/>
    <x v="1"/>
    <n v="0"/>
    <n v="1"/>
    <n v="52.27"/>
    <n v="0"/>
    <n v="0"/>
    <n v="70.12"/>
    <n v="52.24"/>
    <n v="39.76"/>
    <n v="51.54"/>
    <n v="60.91"/>
    <n v="63.29"/>
    <n v="43.03"/>
    <n v="40.96"/>
    <n v="0"/>
  </r>
  <r>
    <x v="165"/>
    <s v="Young Adult"/>
    <s v="White"/>
    <x v="2"/>
    <s v="Slow"/>
    <x v="0"/>
    <n v="47.98"/>
    <n v="0"/>
    <n v="1"/>
    <x v="0"/>
    <x v="0"/>
    <n v="0.284736786602939"/>
    <n v="0.57070712568050852"/>
    <n v="0.42929287431949148"/>
    <n v="-0.36724632016115744"/>
    <n v="20"/>
    <x v="0"/>
    <n v="0"/>
    <n v="1"/>
    <n v="54.32"/>
    <n v="0"/>
    <n v="1"/>
    <n v="65.319999999999993"/>
    <n v="65.11"/>
    <n v="45"/>
    <n v="45.93"/>
    <n v="41.82"/>
    <n v="46.49"/>
    <n v="45.98"/>
    <n v="34.99"/>
    <n v="0"/>
  </r>
  <r>
    <x v="166"/>
    <s v="Young Adult"/>
    <s v="Black"/>
    <x v="1"/>
    <s v="Fast"/>
    <x v="1"/>
    <n v="44.34"/>
    <n v="0"/>
    <n v="0"/>
    <x v="1"/>
    <x v="1"/>
    <n v="2.0074674701649928"/>
    <n v="0.8815788876645434"/>
    <n v="0.8815788876645434"/>
    <n v="-5.4738818992039209E-2"/>
    <n v="24"/>
    <x v="1"/>
    <n v="1"/>
    <n v="0"/>
    <n v="53.59"/>
    <n v="1"/>
    <n v="0"/>
    <n v="85.73"/>
    <n v="50.45"/>
    <n v="59.74"/>
    <n v="70.03"/>
    <n v="55.99"/>
    <n v="64.3"/>
    <n v="57.75"/>
    <n v="57.66"/>
    <n v="1"/>
  </r>
  <r>
    <x v="167"/>
    <s v="Young Adult"/>
    <s v="Other"/>
    <x v="2"/>
    <s v="Slow"/>
    <x v="0"/>
    <n v="49.64"/>
    <n v="1"/>
    <n v="0"/>
    <x v="0"/>
    <x v="0"/>
    <n v="0.284736786602939"/>
    <n v="0.57070712568050852"/>
    <n v="0.42929287431949148"/>
    <n v="-0.36724632016115744"/>
    <n v="24"/>
    <x v="0"/>
    <n v="0"/>
    <n v="1"/>
    <n v="63.71"/>
    <n v="0"/>
    <n v="1"/>
    <n v="45.15"/>
    <n v="63.01"/>
    <n v="37.69"/>
    <n v="21.88"/>
    <n v="42.58"/>
    <n v="60.11"/>
    <n v="46.71"/>
    <n v="42.76"/>
    <n v="0"/>
  </r>
  <r>
    <x v="168"/>
    <s v="Young Adult"/>
    <s v="Black"/>
    <x v="1"/>
    <s v="Average"/>
    <x v="1"/>
    <n v="45.9"/>
    <n v="0"/>
    <n v="0"/>
    <x v="0"/>
    <x v="1"/>
    <n v="2.0074674701649928"/>
    <n v="0.8815788876645434"/>
    <n v="0.8815788876645434"/>
    <n v="-5.4738818992039209E-2"/>
    <n v="29"/>
    <x v="0"/>
    <n v="1"/>
    <n v="0"/>
    <n v="79.23"/>
    <n v="0"/>
    <n v="0"/>
    <n v="79.34"/>
    <n v="45.19"/>
    <n v="51.3"/>
    <n v="55.66"/>
    <n v="73.98"/>
    <n v="50.39"/>
    <n v="38.51"/>
    <n v="50.48"/>
    <n v="1"/>
  </r>
  <r>
    <x v="169"/>
    <s v="Middle Age"/>
    <s v="White"/>
    <x v="0"/>
    <s v="Slow"/>
    <x v="0"/>
    <n v="52.45"/>
    <n v="0"/>
    <n v="1"/>
    <x v="1"/>
    <x v="0"/>
    <n v="0"/>
    <n v="0.5"/>
    <n v="0.5"/>
    <n v="-0.3010299956639812"/>
    <n v="50"/>
    <x v="1"/>
    <n v="0"/>
    <n v="0"/>
    <n v="66.28"/>
    <n v="0"/>
    <n v="1"/>
    <n v="15.41"/>
    <n v="33.14"/>
    <n v="41.45"/>
    <n v="31.44"/>
    <n v="50.15"/>
    <n v="16.600000000000001"/>
    <n v="23.74"/>
    <n v="35.6"/>
    <n v="0"/>
  </r>
  <r>
    <x v="170"/>
    <s v="Middle Age"/>
    <s v="Black"/>
    <x v="1"/>
    <s v="Average"/>
    <x v="1"/>
    <n v="60.54"/>
    <n v="0"/>
    <n v="0"/>
    <x v="1"/>
    <x v="1"/>
    <n v="2.0074674701649928"/>
    <n v="0.8815788876645434"/>
    <n v="0.8815788876645434"/>
    <n v="-5.4738818992039209E-2"/>
    <n v="42"/>
    <x v="1"/>
    <n v="1"/>
    <n v="0"/>
    <n v="86.56"/>
    <n v="0"/>
    <n v="0"/>
    <n v="65.95"/>
    <n v="66.599999999999994"/>
    <n v="83.96"/>
    <n v="43.78"/>
    <n v="66.790000000000006"/>
    <n v="62.29"/>
    <n v="68.5"/>
    <n v="33.01"/>
    <n v="1"/>
  </r>
  <r>
    <x v="171"/>
    <s v="Middle Age"/>
    <s v="Other"/>
    <x v="1"/>
    <s v="Average"/>
    <x v="1"/>
    <n v="65.540000000000006"/>
    <n v="1"/>
    <n v="0"/>
    <x v="0"/>
    <x v="1"/>
    <n v="2.0074674701649928"/>
    <n v="0.8815788876645434"/>
    <n v="0.8815788876645434"/>
    <n v="-5.4738818992039209E-2"/>
    <n v="42"/>
    <x v="0"/>
    <n v="1"/>
    <n v="0"/>
    <n v="83.16"/>
    <n v="0"/>
    <n v="0"/>
    <n v="87.49"/>
    <n v="56.5"/>
    <n v="68.3"/>
    <n v="51.61"/>
    <n v="54.14"/>
    <n v="82.54"/>
    <n v="61.72"/>
    <n v="67.569999999999993"/>
    <n v="1"/>
  </r>
  <r>
    <x v="172"/>
    <s v="Teenager"/>
    <s v="Other"/>
    <x v="1"/>
    <s v="Average"/>
    <x v="0"/>
    <n v="66.91"/>
    <n v="1"/>
    <n v="0"/>
    <x v="0"/>
    <x v="0"/>
    <n v="2.0074674701649928"/>
    <n v="0.8815788876645434"/>
    <n v="0.1184211123354566"/>
    <n v="-0.926570863884976"/>
    <n v="16"/>
    <x v="0"/>
    <n v="1"/>
    <n v="0"/>
    <n v="47.59"/>
    <n v="0"/>
    <n v="0"/>
    <n v="29.91"/>
    <n v="50.99"/>
    <n v="51.01"/>
    <n v="45"/>
    <n v="34.369999999999997"/>
    <n v="39.36"/>
    <n v="50.61"/>
    <n v="55.1"/>
    <n v="1"/>
  </r>
  <r>
    <x v="173"/>
    <s v="Young Adult"/>
    <s v="Black"/>
    <x v="1"/>
    <s v="Average"/>
    <x v="1"/>
    <n v="60.54"/>
    <n v="0"/>
    <n v="0"/>
    <x v="1"/>
    <x v="1"/>
    <n v="2.0074674701649928"/>
    <n v="0.8815788876645434"/>
    <n v="0.8815788876645434"/>
    <n v="-5.4738818992039209E-2"/>
    <n v="25"/>
    <x v="1"/>
    <n v="1"/>
    <n v="0"/>
    <n v="42.93"/>
    <n v="0"/>
    <n v="0"/>
    <n v="45.9"/>
    <n v="55.58"/>
    <n v="68.849999999999994"/>
    <n v="68.260000000000005"/>
    <n v="50.32"/>
    <n v="68.8"/>
    <n v="56.73"/>
    <n v="67.63"/>
    <n v="1"/>
  </r>
  <r>
    <x v="174"/>
    <s v="Teenager"/>
    <s v="Black"/>
    <x v="1"/>
    <s v="Average"/>
    <x v="1"/>
    <n v="42.17"/>
    <n v="0"/>
    <n v="0"/>
    <x v="1"/>
    <x v="1"/>
    <n v="2.0074674701649928"/>
    <n v="0.8815788876645434"/>
    <n v="0.8815788876645434"/>
    <n v="-5.4738818992039209E-2"/>
    <n v="16"/>
    <x v="1"/>
    <n v="1"/>
    <n v="0"/>
    <n v="92.68"/>
    <n v="0"/>
    <n v="0"/>
    <n v="57.34"/>
    <n v="44.14"/>
    <n v="42.02"/>
    <n v="74.91"/>
    <n v="44.51"/>
    <n v="52.31"/>
    <n v="50.2"/>
    <n v="58.98"/>
    <n v="1"/>
  </r>
  <r>
    <x v="175"/>
    <s v="Young Adult"/>
    <s v="Black"/>
    <x v="2"/>
    <s v="Slow"/>
    <x v="0"/>
    <n v="62.31"/>
    <n v="0"/>
    <n v="0"/>
    <x v="1"/>
    <x v="0"/>
    <n v="0.284736786602939"/>
    <n v="0.57070712568050852"/>
    <n v="0.42929287431949148"/>
    <n v="-0.36724632016115744"/>
    <n v="21"/>
    <x v="1"/>
    <n v="0"/>
    <n v="1"/>
    <n v="44.79"/>
    <n v="0"/>
    <n v="1"/>
    <n v="76.930000000000007"/>
    <n v="57.25"/>
    <n v="46.5"/>
    <n v="54.21"/>
    <n v="51.84"/>
    <n v="46.4"/>
    <n v="66.599999999999994"/>
    <n v="54"/>
    <n v="0"/>
  </r>
  <r>
    <x v="176"/>
    <s v="Young Adult"/>
    <s v="White"/>
    <x v="0"/>
    <s v="Slow"/>
    <x v="0"/>
    <n v="20.87"/>
    <n v="0"/>
    <n v="1"/>
    <x v="0"/>
    <x v="0"/>
    <n v="0"/>
    <n v="0.5"/>
    <n v="0.5"/>
    <n v="-0.3010299956639812"/>
    <n v="21"/>
    <x v="0"/>
    <n v="0"/>
    <n v="0"/>
    <n v="48.9"/>
    <n v="0"/>
    <n v="1"/>
    <n v="45.88"/>
    <n v="52.65"/>
    <n v="45.44"/>
    <n v="43.27"/>
    <n v="33.99"/>
    <n v="16.28"/>
    <n v="25.33"/>
    <n v="50.14"/>
    <n v="0"/>
  </r>
  <r>
    <x v="177"/>
    <s v="Middle Age"/>
    <s v="Black"/>
    <x v="0"/>
    <s v="Average"/>
    <x v="0"/>
    <n v="43.93"/>
    <n v="0"/>
    <n v="0"/>
    <x v="0"/>
    <x v="0"/>
    <n v="0"/>
    <n v="0.5"/>
    <n v="0.5"/>
    <n v="-0.3010299956639812"/>
    <n v="43"/>
    <x v="0"/>
    <n v="0"/>
    <n v="0"/>
    <n v="41.33"/>
    <n v="0"/>
    <n v="0"/>
    <n v="8.9700000000000006"/>
    <n v="40.9"/>
    <n v="35.380000000000003"/>
    <n v="29.23"/>
    <n v="51.87"/>
    <n v="40.479999999999997"/>
    <n v="38.39"/>
    <n v="39.14"/>
    <n v="0"/>
  </r>
  <r>
    <x v="178"/>
    <s v="Young Adult"/>
    <s v="Black"/>
    <x v="1"/>
    <s v="Fast"/>
    <x v="1"/>
    <n v="54.48"/>
    <n v="0"/>
    <n v="0"/>
    <x v="0"/>
    <x v="1"/>
    <n v="2.0074674701649928"/>
    <n v="0.8815788876645434"/>
    <n v="0.8815788876645434"/>
    <n v="-5.4738818992039209E-2"/>
    <n v="20"/>
    <x v="0"/>
    <n v="1"/>
    <n v="0"/>
    <n v="77.7"/>
    <n v="1"/>
    <n v="0"/>
    <n v="65.739999999999995"/>
    <n v="79.459999999999994"/>
    <n v="55.8"/>
    <n v="79.84"/>
    <n v="60.65"/>
    <n v="76.400000000000006"/>
    <n v="54.18"/>
    <n v="48.67"/>
    <n v="1"/>
  </r>
  <r>
    <x v="179"/>
    <s v="Teenager"/>
    <s v="Black"/>
    <x v="2"/>
    <s v="Average"/>
    <x v="0"/>
    <n v="55.09"/>
    <n v="0"/>
    <n v="0"/>
    <x v="0"/>
    <x v="0"/>
    <n v="0.284736786602939"/>
    <n v="0.57070712568050852"/>
    <n v="0.42929287431949148"/>
    <n v="-0.36724632016115744"/>
    <n v="17"/>
    <x v="0"/>
    <n v="0"/>
    <n v="1"/>
    <n v="74.94"/>
    <n v="0"/>
    <n v="0"/>
    <n v="58.81"/>
    <n v="42"/>
    <n v="21.47"/>
    <n v="38.61"/>
    <n v="60.92"/>
    <n v="37.81"/>
    <n v="41.86"/>
    <n v="52.42"/>
    <n v="0"/>
  </r>
  <r>
    <x v="180"/>
    <s v="Teenager"/>
    <s v="Other"/>
    <x v="1"/>
    <s v="Average"/>
    <x v="1"/>
    <n v="53.42"/>
    <n v="1"/>
    <n v="0"/>
    <x v="0"/>
    <x v="1"/>
    <n v="2.0074674701649928"/>
    <n v="0.8815788876645434"/>
    <n v="0.8815788876645434"/>
    <n v="-5.4738818992039209E-2"/>
    <n v="17"/>
    <x v="0"/>
    <n v="1"/>
    <n v="0"/>
    <n v="99.21"/>
    <n v="0"/>
    <n v="0"/>
    <n v="44.9"/>
    <n v="50.04"/>
    <n v="47.19"/>
    <n v="63.85"/>
    <n v="37.06"/>
    <n v="47.35"/>
    <n v="33.090000000000003"/>
    <n v="63.95"/>
    <n v="1"/>
  </r>
  <r>
    <x v="181"/>
    <s v="Middle Age"/>
    <s v="Other"/>
    <x v="2"/>
    <s v="Average"/>
    <x v="1"/>
    <n v="56.45"/>
    <n v="1"/>
    <n v="0"/>
    <x v="0"/>
    <x v="1"/>
    <n v="0.284736786602939"/>
    <n v="0.57070712568050852"/>
    <n v="0.57070712568050852"/>
    <n v="-0.24358670494463713"/>
    <n v="39"/>
    <x v="0"/>
    <n v="0"/>
    <n v="1"/>
    <n v="93.22"/>
    <n v="0"/>
    <n v="0"/>
    <n v="45.05"/>
    <n v="58.34"/>
    <n v="65.08"/>
    <n v="68.58"/>
    <n v="65.930000000000007"/>
    <n v="40.659999999999997"/>
    <n v="43.82"/>
    <n v="61.21"/>
    <n v="0"/>
  </r>
  <r>
    <x v="182"/>
    <s v="Young Adult"/>
    <s v="White"/>
    <x v="0"/>
    <s v="Average"/>
    <x v="0"/>
    <n v="20.89"/>
    <n v="0"/>
    <n v="1"/>
    <x v="1"/>
    <x v="0"/>
    <n v="0"/>
    <n v="0.5"/>
    <n v="0.5"/>
    <n v="-0.3010299956639812"/>
    <n v="28"/>
    <x v="1"/>
    <n v="0"/>
    <n v="0"/>
    <n v="64.650000000000006"/>
    <n v="0"/>
    <n v="0"/>
    <n v="41.62"/>
    <n v="38.39"/>
    <n v="37.450000000000003"/>
    <n v="28.14"/>
    <n v="35.200000000000003"/>
    <n v="43.71"/>
    <n v="57.31"/>
    <n v="23.99"/>
    <n v="0"/>
  </r>
  <r>
    <x v="183"/>
    <s v="Teenager"/>
    <s v="White"/>
    <x v="0"/>
    <s v="Slow"/>
    <x v="0"/>
    <n v="16.170000000000002"/>
    <n v="0"/>
    <n v="1"/>
    <x v="0"/>
    <x v="0"/>
    <n v="0"/>
    <n v="0.5"/>
    <n v="0.5"/>
    <n v="-0.3010299956639812"/>
    <n v="17"/>
    <x v="0"/>
    <n v="0"/>
    <n v="0"/>
    <n v="62.3"/>
    <n v="0"/>
    <n v="1"/>
    <n v="30.85"/>
    <n v="46.4"/>
    <n v="25.67"/>
    <n v="28.8"/>
    <n v="6.43"/>
    <n v="8.57"/>
    <n v="11.94"/>
    <n v="22.03"/>
    <n v="0"/>
  </r>
  <r>
    <x v="184"/>
    <s v="Teenager"/>
    <s v="Other"/>
    <x v="2"/>
    <s v="Slow"/>
    <x v="0"/>
    <n v="45.62"/>
    <n v="1"/>
    <n v="0"/>
    <x v="0"/>
    <x v="0"/>
    <n v="0.284736786602939"/>
    <n v="0.57070712568050852"/>
    <n v="0.42929287431949148"/>
    <n v="-0.36724632016115744"/>
    <n v="17"/>
    <x v="0"/>
    <n v="0"/>
    <n v="1"/>
    <n v="57.81"/>
    <n v="0"/>
    <n v="1"/>
    <n v="29.47"/>
    <n v="22.73"/>
    <n v="35.44"/>
    <n v="54.53"/>
    <n v="28.87"/>
    <n v="36.46"/>
    <n v="45.01"/>
    <n v="38.340000000000003"/>
    <n v="0"/>
  </r>
  <r>
    <x v="185"/>
    <s v="Middle Age"/>
    <s v="Other"/>
    <x v="2"/>
    <s v="Average"/>
    <x v="1"/>
    <n v="51.45"/>
    <n v="1"/>
    <n v="0"/>
    <x v="0"/>
    <x v="1"/>
    <n v="0.284736786602939"/>
    <n v="0.57070712568050852"/>
    <n v="0.57070712568050852"/>
    <n v="-0.24358670494463713"/>
    <n v="44"/>
    <x v="0"/>
    <n v="0"/>
    <n v="1"/>
    <n v="49.14"/>
    <n v="0"/>
    <n v="0"/>
    <n v="32.82"/>
    <n v="53.12"/>
    <n v="36.51"/>
    <n v="58.78"/>
    <n v="58.01"/>
    <n v="48.73"/>
    <n v="39.96"/>
    <n v="58.34"/>
    <n v="0"/>
  </r>
  <r>
    <x v="186"/>
    <s v="Teenager"/>
    <s v="Other"/>
    <x v="0"/>
    <s v="Average"/>
    <x v="0"/>
    <n v="32.82"/>
    <n v="1"/>
    <n v="0"/>
    <x v="1"/>
    <x v="0"/>
    <n v="0"/>
    <n v="0.5"/>
    <n v="0.5"/>
    <n v="-0.3010299956639812"/>
    <n v="17"/>
    <x v="1"/>
    <n v="0"/>
    <n v="0"/>
    <n v="48.29"/>
    <n v="0"/>
    <n v="0"/>
    <n v="29.8"/>
    <n v="23.42"/>
    <n v="21.55"/>
    <n v="6.49"/>
    <n v="25.74"/>
    <n v="34.24"/>
    <n v="37.08"/>
    <n v="8.19"/>
    <n v="0"/>
  </r>
  <r>
    <x v="187"/>
    <s v="Middle Age"/>
    <s v="Black"/>
    <x v="2"/>
    <s v="Slow"/>
    <x v="1"/>
    <n v="37.81"/>
    <n v="0"/>
    <n v="0"/>
    <x v="0"/>
    <x v="1"/>
    <n v="0.284736786602939"/>
    <n v="0.57070712568050852"/>
    <n v="0.57070712568050852"/>
    <n v="-0.24358670494463713"/>
    <n v="34"/>
    <x v="0"/>
    <n v="0"/>
    <n v="1"/>
    <n v="47.94"/>
    <n v="0"/>
    <n v="1"/>
    <n v="70.25"/>
    <n v="40.25"/>
    <n v="58.07"/>
    <n v="67.33"/>
    <n v="50.36"/>
    <n v="48.66"/>
    <n v="53.44"/>
    <n v="52.43"/>
    <n v="0"/>
  </r>
  <r>
    <x v="188"/>
    <s v="Middle Age"/>
    <s v="Black"/>
    <x v="0"/>
    <s v="Average"/>
    <x v="0"/>
    <n v="61.73"/>
    <n v="0"/>
    <n v="0"/>
    <x v="0"/>
    <x v="0"/>
    <n v="0"/>
    <n v="0.5"/>
    <n v="0.5"/>
    <n v="-0.3010299956639812"/>
    <n v="38"/>
    <x v="0"/>
    <n v="0"/>
    <n v="0"/>
    <n v="46.85"/>
    <n v="0"/>
    <n v="0"/>
    <n v="40.44"/>
    <n v="33.840000000000003"/>
    <n v="26.88"/>
    <n v="31.9"/>
    <n v="54.56"/>
    <n v="71.02"/>
    <n v="22.97"/>
    <n v="47.81"/>
    <n v="0"/>
  </r>
  <r>
    <x v="189"/>
    <s v="Teenager"/>
    <s v="Other"/>
    <x v="2"/>
    <s v="Fast"/>
    <x v="0"/>
    <n v="29.23"/>
    <n v="1"/>
    <n v="0"/>
    <x v="1"/>
    <x v="0"/>
    <n v="0.284736786602939"/>
    <n v="0.57070712568050852"/>
    <n v="0.42929287431949148"/>
    <n v="-0.36724632016115744"/>
    <n v="18"/>
    <x v="1"/>
    <n v="0"/>
    <n v="1"/>
    <n v="54.43"/>
    <n v="1"/>
    <n v="0"/>
    <n v="50.23"/>
    <n v="41.77"/>
    <n v="23"/>
    <n v="33.83"/>
    <n v="38.25"/>
    <n v="49.28"/>
    <n v="32.299999999999997"/>
    <n v="38.909999999999997"/>
    <n v="0"/>
  </r>
  <r>
    <x v="190"/>
    <s v="Teenager"/>
    <s v="Black"/>
    <x v="0"/>
    <s v="Average"/>
    <x v="0"/>
    <n v="8"/>
    <n v="0"/>
    <n v="0"/>
    <x v="0"/>
    <x v="0"/>
    <n v="0"/>
    <n v="0.5"/>
    <n v="0.5"/>
    <n v="-0.3010299956639812"/>
    <n v="17"/>
    <x v="0"/>
    <n v="0"/>
    <n v="0"/>
    <n v="58.4"/>
    <n v="0"/>
    <n v="0"/>
    <n v="11.08"/>
    <n v="32.549999999999997"/>
    <n v="14"/>
    <n v="27.92"/>
    <n v="31.06"/>
    <n v="37.700000000000003"/>
    <n v="23.32"/>
    <n v="11.25"/>
    <n v="0"/>
  </r>
  <r>
    <x v="191"/>
    <s v="Middle Age"/>
    <s v="Black"/>
    <x v="1"/>
    <s v="Average"/>
    <x v="1"/>
    <n v="90.42"/>
    <n v="0"/>
    <n v="0"/>
    <x v="0"/>
    <x v="1"/>
    <n v="2.0074674701649928"/>
    <n v="0.8815788876645434"/>
    <n v="0.8815788876645434"/>
    <n v="-5.4738818992039209E-2"/>
    <n v="47"/>
    <x v="0"/>
    <n v="1"/>
    <n v="0"/>
    <n v="97.69"/>
    <n v="0"/>
    <n v="0"/>
    <n v="56.72"/>
    <n v="61.26"/>
    <n v="51.31"/>
    <n v="78.39"/>
    <n v="74.84"/>
    <n v="67.31"/>
    <n v="89.93"/>
    <n v="56.75"/>
    <n v="1"/>
  </r>
  <r>
    <x v="192"/>
    <s v="Young Adult"/>
    <s v="White"/>
    <x v="2"/>
    <s v="Fast"/>
    <x v="1"/>
    <n v="37.17"/>
    <n v="0"/>
    <n v="1"/>
    <x v="0"/>
    <x v="1"/>
    <n v="0.284736786602939"/>
    <n v="0.57070712568050852"/>
    <n v="0.57070712568050852"/>
    <n v="-0.24358670494463713"/>
    <n v="22"/>
    <x v="0"/>
    <n v="0"/>
    <n v="1"/>
    <n v="74.709999999999994"/>
    <n v="1"/>
    <n v="0"/>
    <n v="40.51"/>
    <n v="51.6"/>
    <n v="32.53"/>
    <n v="60.23"/>
    <n v="65.209999999999994"/>
    <n v="57.77"/>
    <n v="37.17"/>
    <n v="55.29"/>
    <n v="0"/>
  </r>
  <r>
    <x v="193"/>
    <s v="Young Adult"/>
    <s v="Other"/>
    <x v="2"/>
    <s v="Fast"/>
    <x v="0"/>
    <n v="60.28"/>
    <n v="1"/>
    <n v="0"/>
    <x v="0"/>
    <x v="0"/>
    <n v="0.284736786602939"/>
    <n v="0.57070712568050852"/>
    <n v="0.42929287431949148"/>
    <n v="-0.36724632016115744"/>
    <n v="29"/>
    <x v="0"/>
    <n v="0"/>
    <n v="1"/>
    <n v="99.26"/>
    <n v="1"/>
    <n v="0"/>
    <n v="39.43"/>
    <n v="46.78"/>
    <n v="37.770000000000003"/>
    <n v="44.22"/>
    <n v="44.71"/>
    <n v="41.75"/>
    <n v="62.21"/>
    <n v="51.19"/>
    <n v="0"/>
  </r>
  <r>
    <x v="194"/>
    <s v="Middle Age"/>
    <s v="Other"/>
    <x v="0"/>
    <s v="Average"/>
    <x v="0"/>
    <n v="31.77"/>
    <n v="1"/>
    <n v="0"/>
    <x v="0"/>
    <x v="0"/>
    <n v="0"/>
    <n v="0.5"/>
    <n v="0.5"/>
    <n v="-0.3010299956639812"/>
    <n v="41"/>
    <x v="0"/>
    <n v="0"/>
    <n v="0"/>
    <n v="62.35"/>
    <n v="0"/>
    <n v="0"/>
    <n v="18.34"/>
    <n v="10.06"/>
    <n v="22.83"/>
    <n v="43.05"/>
    <n v="36.9"/>
    <n v="33.65"/>
    <n v="62.75"/>
    <n v="36.43"/>
    <n v="0"/>
  </r>
  <r>
    <x v="195"/>
    <s v="Middle Age"/>
    <s v="Black"/>
    <x v="0"/>
    <s v="Fast"/>
    <x v="0"/>
    <n v="50.92"/>
    <n v="0"/>
    <n v="0"/>
    <x v="1"/>
    <x v="0"/>
    <n v="0"/>
    <n v="0.5"/>
    <n v="0.5"/>
    <n v="-0.3010299956639812"/>
    <n v="38"/>
    <x v="1"/>
    <n v="0"/>
    <n v="0"/>
    <n v="67.459999999999994"/>
    <n v="1"/>
    <n v="0"/>
    <n v="65.900000000000006"/>
    <n v="45.98"/>
    <n v="31.55"/>
    <n v="29.46"/>
    <n v="38.68"/>
    <n v="33.81"/>
    <n v="51.95"/>
    <n v="44.83"/>
    <n v="0"/>
  </r>
  <r>
    <x v="196"/>
    <s v="Middle Age"/>
    <s v="Other"/>
    <x v="2"/>
    <s v="Slow"/>
    <x v="1"/>
    <n v="53.06"/>
    <n v="1"/>
    <n v="0"/>
    <x v="1"/>
    <x v="1"/>
    <n v="0.284736786602939"/>
    <n v="0.57070712568050852"/>
    <n v="0.57070712568050852"/>
    <n v="-0.24358670494463713"/>
    <n v="31"/>
    <x v="1"/>
    <n v="0"/>
    <n v="1"/>
    <n v="59.47"/>
    <n v="0"/>
    <n v="1"/>
    <n v="75.08"/>
    <n v="46.06"/>
    <n v="49.44"/>
    <n v="72.760000000000005"/>
    <n v="79.569999999999993"/>
    <n v="54.2"/>
    <n v="58.4"/>
    <n v="69.37"/>
    <n v="0"/>
  </r>
  <r>
    <x v="197"/>
    <s v="Middle Age"/>
    <s v="White"/>
    <x v="2"/>
    <s v="Average"/>
    <x v="1"/>
    <n v="50.64"/>
    <n v="0"/>
    <n v="1"/>
    <x v="1"/>
    <x v="1"/>
    <n v="0.284736786602939"/>
    <n v="0.57070712568050852"/>
    <n v="0.57070712568050852"/>
    <n v="-0.24358670494463713"/>
    <n v="45"/>
    <x v="1"/>
    <n v="0"/>
    <n v="1"/>
    <n v="50.97"/>
    <n v="0"/>
    <n v="0"/>
    <n v="50.76"/>
    <n v="43.47"/>
    <n v="76.64"/>
    <n v="66.3"/>
    <n v="61.23"/>
    <n v="61.07"/>
    <n v="59.06"/>
    <n v="52.19"/>
    <n v="0"/>
  </r>
  <r>
    <x v="198"/>
    <s v="Young Adult"/>
    <s v="White"/>
    <x v="2"/>
    <s v="Average"/>
    <x v="1"/>
    <n v="66.3"/>
    <n v="0"/>
    <n v="1"/>
    <x v="0"/>
    <x v="1"/>
    <n v="0.284736786602939"/>
    <n v="0.57070712568050852"/>
    <n v="0.57070712568050852"/>
    <n v="-0.24358670494463713"/>
    <n v="21"/>
    <x v="0"/>
    <n v="0"/>
    <n v="1"/>
    <n v="48.59"/>
    <n v="0"/>
    <n v="0"/>
    <n v="60.83"/>
    <n v="53.37"/>
    <n v="54.71"/>
    <n v="39.61"/>
    <n v="34.53"/>
    <n v="36.65"/>
    <n v="43.42"/>
    <n v="53.46"/>
    <n v="0"/>
  </r>
  <r>
    <x v="199"/>
    <s v="Teenager"/>
    <s v="White"/>
    <x v="0"/>
    <s v="Slow"/>
    <x v="0"/>
    <n v="1.92"/>
    <n v="0"/>
    <n v="1"/>
    <x v="0"/>
    <x v="0"/>
    <n v="0"/>
    <n v="0.5"/>
    <n v="0.5"/>
    <n v="-0.3010299956639812"/>
    <n v="16"/>
    <x v="0"/>
    <n v="0"/>
    <n v="0"/>
    <n v="96.7"/>
    <n v="0"/>
    <n v="1"/>
    <n v="2.75"/>
    <n v="38.049999999999997"/>
    <n v="33.01"/>
    <n v="23.87"/>
    <n v="6.55"/>
    <n v="20.84"/>
    <n v="43.72"/>
    <n v="11.58"/>
    <n v="0"/>
  </r>
  <r>
    <x v="200"/>
    <s v="Middle Age"/>
    <s v="Other"/>
    <x v="2"/>
    <s v="Average"/>
    <x v="1"/>
    <n v="49.66"/>
    <n v="1"/>
    <n v="0"/>
    <x v="0"/>
    <x v="1"/>
    <n v="0.284736786602939"/>
    <n v="0.57070712568050852"/>
    <n v="0.57070712568050852"/>
    <n v="-0.24358670494463713"/>
    <n v="40"/>
    <x v="0"/>
    <n v="0"/>
    <n v="1"/>
    <n v="99.21"/>
    <n v="0"/>
    <n v="0"/>
    <n v="61.68"/>
    <n v="35.18"/>
    <n v="48.56"/>
    <n v="57.82"/>
    <n v="50.19"/>
    <n v="67.62"/>
    <n v="63.74"/>
    <n v="40.98"/>
    <n v="0"/>
  </r>
  <r>
    <x v="201"/>
    <s v="Young Adult"/>
    <s v="Other"/>
    <x v="1"/>
    <s v="Slow"/>
    <x v="1"/>
    <n v="36.72"/>
    <n v="1"/>
    <n v="0"/>
    <x v="1"/>
    <x v="1"/>
    <n v="2.0074674701649928"/>
    <n v="0.8815788876645434"/>
    <n v="0.8815788876645434"/>
    <n v="-5.4738818992039209E-2"/>
    <n v="25"/>
    <x v="1"/>
    <n v="1"/>
    <n v="0"/>
    <n v="42.69"/>
    <n v="0"/>
    <n v="1"/>
    <n v="67.180000000000007"/>
    <n v="47.79"/>
    <n v="59"/>
    <n v="79.63"/>
    <n v="70.86"/>
    <n v="65.27"/>
    <n v="62.74"/>
    <n v="46.08"/>
    <n v="1"/>
  </r>
  <r>
    <x v="202"/>
    <s v="Young Adult"/>
    <s v="Other"/>
    <x v="1"/>
    <s v="Average"/>
    <x v="1"/>
    <n v="58.48"/>
    <n v="1"/>
    <n v="0"/>
    <x v="0"/>
    <x v="1"/>
    <n v="2.0074674701649928"/>
    <n v="0.8815788876645434"/>
    <n v="0.8815788876645434"/>
    <n v="-5.4738818992039209E-2"/>
    <n v="20"/>
    <x v="0"/>
    <n v="1"/>
    <n v="0"/>
    <n v="49.02"/>
    <n v="0"/>
    <n v="0"/>
    <n v="60.06"/>
    <n v="50.54"/>
    <n v="84.8"/>
    <n v="58.84"/>
    <n v="65.87"/>
    <n v="69.2"/>
    <n v="50.41"/>
    <n v="77.38"/>
    <n v="1"/>
  </r>
  <r>
    <x v="203"/>
    <s v="Middle Age"/>
    <s v="Other"/>
    <x v="0"/>
    <s v="Average"/>
    <x v="0"/>
    <n v="57.79"/>
    <n v="1"/>
    <n v="0"/>
    <x v="0"/>
    <x v="0"/>
    <n v="0"/>
    <n v="0.5"/>
    <n v="0.5"/>
    <n v="-0.3010299956639812"/>
    <n v="30"/>
    <x v="0"/>
    <n v="0"/>
    <n v="0"/>
    <n v="65.41"/>
    <n v="0"/>
    <n v="0"/>
    <n v="47.11"/>
    <n v="18.510000000000002"/>
    <n v="20.6"/>
    <n v="34.29"/>
    <n v="46.95"/>
    <n v="23.39"/>
    <n v="38.979999999999997"/>
    <n v="34.72"/>
    <n v="0"/>
  </r>
  <r>
    <x v="204"/>
    <s v="Teenager"/>
    <s v="Other"/>
    <x v="2"/>
    <s v="Average"/>
    <x v="1"/>
    <n v="48.34"/>
    <n v="1"/>
    <n v="0"/>
    <x v="1"/>
    <x v="1"/>
    <n v="0.284736786602939"/>
    <n v="0.57070712568050852"/>
    <n v="0.57070712568050852"/>
    <n v="-0.24358670494463713"/>
    <n v="19"/>
    <x v="1"/>
    <n v="0"/>
    <n v="1"/>
    <n v="51.18"/>
    <n v="0"/>
    <n v="0"/>
    <n v="40.409999999999997"/>
    <n v="40.700000000000003"/>
    <n v="50.36"/>
    <n v="49.03"/>
    <n v="30.02"/>
    <n v="36.65"/>
    <n v="56.86"/>
    <n v="49.01"/>
    <n v="0"/>
  </r>
  <r>
    <x v="205"/>
    <s v="Young Adult"/>
    <s v="White"/>
    <x v="0"/>
    <s v="Slow"/>
    <x v="0"/>
    <n v="44.29"/>
    <n v="0"/>
    <n v="1"/>
    <x v="0"/>
    <x v="0"/>
    <n v="0"/>
    <n v="0.5"/>
    <n v="0.5"/>
    <n v="-0.3010299956639812"/>
    <n v="29"/>
    <x v="0"/>
    <n v="0"/>
    <n v="0"/>
    <n v="61.83"/>
    <n v="0"/>
    <n v="1"/>
    <n v="61.41"/>
    <n v="52.09"/>
    <n v="30.25"/>
    <n v="8.2899999999999991"/>
    <n v="22.8"/>
    <n v="36.65"/>
    <n v="41.02"/>
    <n v="46.49"/>
    <n v="0"/>
  </r>
  <r>
    <x v="206"/>
    <s v="Teenager"/>
    <s v="Black"/>
    <x v="0"/>
    <s v="Slow"/>
    <x v="0"/>
    <n v="47.3"/>
    <n v="0"/>
    <n v="0"/>
    <x v="1"/>
    <x v="0"/>
    <n v="0"/>
    <n v="0.5"/>
    <n v="0.5"/>
    <n v="-0.3010299956639812"/>
    <n v="17"/>
    <x v="1"/>
    <n v="0"/>
    <n v="0"/>
    <n v="47.75"/>
    <n v="0"/>
    <n v="1"/>
    <n v="40.32"/>
    <n v="26.3"/>
    <n v="11.6"/>
    <n v="28.34"/>
    <n v="15.18"/>
    <n v="32.75"/>
    <n v="11.96"/>
    <n v="17.11"/>
    <n v="0"/>
  </r>
  <r>
    <x v="207"/>
    <s v="Young Adult"/>
    <s v="White"/>
    <x v="1"/>
    <s v="Average"/>
    <x v="1"/>
    <n v="59.4"/>
    <n v="0"/>
    <n v="1"/>
    <x v="1"/>
    <x v="1"/>
    <n v="2.0074674701649928"/>
    <n v="0.8815788876645434"/>
    <n v="0.8815788876645434"/>
    <n v="-5.4738818992039209E-2"/>
    <n v="29"/>
    <x v="1"/>
    <n v="1"/>
    <n v="0"/>
    <n v="67.39"/>
    <n v="0"/>
    <n v="0"/>
    <n v="64.44"/>
    <n v="71.78"/>
    <n v="70.760000000000005"/>
    <n v="73.290000000000006"/>
    <n v="39.619999999999997"/>
    <n v="66.23"/>
    <n v="55.6"/>
    <n v="76.27"/>
    <n v="1"/>
  </r>
  <r>
    <x v="208"/>
    <s v="Teenager"/>
    <s v="Other"/>
    <x v="0"/>
    <s v="Fast"/>
    <x v="0"/>
    <n v="23.37"/>
    <n v="1"/>
    <n v="0"/>
    <x v="1"/>
    <x v="0"/>
    <n v="0"/>
    <n v="0.5"/>
    <n v="0.5"/>
    <n v="-0.3010299956639812"/>
    <n v="18"/>
    <x v="1"/>
    <n v="0"/>
    <n v="0"/>
    <n v="56.3"/>
    <n v="1"/>
    <n v="0"/>
    <n v="21.54"/>
    <n v="54.88"/>
    <n v="6.09"/>
    <n v="34.36"/>
    <n v="39.299999999999997"/>
    <n v="38.17"/>
    <n v="10.91"/>
    <n v="17.760000000000002"/>
    <n v="0"/>
  </r>
  <r>
    <x v="209"/>
    <s v="Teenager"/>
    <s v="White"/>
    <x v="2"/>
    <s v="Slow"/>
    <x v="0"/>
    <n v="58.08"/>
    <n v="0"/>
    <n v="1"/>
    <x v="0"/>
    <x v="0"/>
    <n v="0.284736786602939"/>
    <n v="0.57070712568050852"/>
    <n v="0.42929287431949148"/>
    <n v="-0.36724632016115744"/>
    <n v="17"/>
    <x v="0"/>
    <n v="0"/>
    <n v="1"/>
    <n v="61.11"/>
    <n v="0"/>
    <n v="1"/>
    <n v="47.08"/>
    <n v="34.15"/>
    <n v="35.700000000000003"/>
    <n v="27.35"/>
    <n v="28.97"/>
    <n v="35.86"/>
    <n v="18.239999999999998"/>
    <n v="14.14"/>
    <n v="0"/>
  </r>
  <r>
    <x v="210"/>
    <s v="Teenager"/>
    <s v="Other"/>
    <x v="2"/>
    <s v="Average"/>
    <x v="0"/>
    <n v="46.65"/>
    <n v="1"/>
    <n v="0"/>
    <x v="0"/>
    <x v="0"/>
    <n v="0.284736786602939"/>
    <n v="0.57070712568050852"/>
    <n v="0.42929287431949148"/>
    <n v="-0.36724632016115744"/>
    <n v="16"/>
    <x v="0"/>
    <n v="0"/>
    <n v="1"/>
    <n v="45.66"/>
    <n v="0"/>
    <n v="0"/>
    <n v="29.87"/>
    <n v="40.83"/>
    <n v="49.86"/>
    <n v="48.65"/>
    <n v="44.54"/>
    <n v="22.24"/>
    <n v="44.77"/>
    <n v="49.6"/>
    <n v="0"/>
  </r>
  <r>
    <x v="211"/>
    <s v="Young Adult"/>
    <s v="Other"/>
    <x v="1"/>
    <s v="Fast"/>
    <x v="1"/>
    <n v="45.42"/>
    <n v="1"/>
    <n v="0"/>
    <x v="0"/>
    <x v="1"/>
    <n v="2.0074674701649928"/>
    <n v="0.8815788876645434"/>
    <n v="0.8815788876645434"/>
    <n v="-5.4738818992039209E-2"/>
    <n v="23"/>
    <x v="0"/>
    <n v="1"/>
    <n v="0"/>
    <n v="65.69"/>
    <n v="1"/>
    <n v="0"/>
    <n v="75.38"/>
    <n v="54.74"/>
    <n v="79.489999999999995"/>
    <n v="44.1"/>
    <n v="62.22"/>
    <n v="65.34"/>
    <n v="64.25"/>
    <n v="51.36"/>
    <n v="1"/>
  </r>
  <r>
    <x v="212"/>
    <s v="Middle Age"/>
    <s v="White"/>
    <x v="2"/>
    <s v="Slow"/>
    <x v="0"/>
    <n v="46.25"/>
    <n v="0"/>
    <n v="1"/>
    <x v="0"/>
    <x v="0"/>
    <n v="0.284736786602939"/>
    <n v="0.57070712568050852"/>
    <n v="0.42929287431949148"/>
    <n v="-0.36724632016115744"/>
    <n v="48"/>
    <x v="0"/>
    <n v="0"/>
    <n v="1"/>
    <n v="99"/>
    <n v="0"/>
    <n v="1"/>
    <n v="50.27"/>
    <n v="36.909999999999997"/>
    <n v="56.24"/>
    <n v="52.34"/>
    <n v="70.61"/>
    <n v="53.57"/>
    <n v="59.85"/>
    <n v="58.68"/>
    <n v="0"/>
  </r>
  <r>
    <x v="213"/>
    <s v="Young Adult"/>
    <s v="Other"/>
    <x v="0"/>
    <s v="Fast"/>
    <x v="0"/>
    <n v="39.68"/>
    <n v="1"/>
    <n v="0"/>
    <x v="0"/>
    <x v="0"/>
    <n v="0"/>
    <n v="0.5"/>
    <n v="0.5"/>
    <n v="-0.3010299956639812"/>
    <n v="20"/>
    <x v="0"/>
    <n v="0"/>
    <n v="0"/>
    <n v="59.73"/>
    <n v="1"/>
    <n v="0"/>
    <n v="26.7"/>
    <n v="6.55"/>
    <n v="19.2"/>
    <n v="42"/>
    <n v="18.54"/>
    <n v="41.18"/>
    <n v="42.93"/>
    <n v="39.880000000000003"/>
    <n v="0"/>
  </r>
  <r>
    <x v="214"/>
    <s v="Middle Age"/>
    <s v="Black"/>
    <x v="2"/>
    <s v="Average"/>
    <x v="0"/>
    <n v="62.36"/>
    <n v="0"/>
    <n v="0"/>
    <x v="0"/>
    <x v="0"/>
    <n v="0.284736786602939"/>
    <n v="0.57070712568050852"/>
    <n v="0.42929287431949148"/>
    <n v="-0.36724632016115744"/>
    <n v="32"/>
    <x v="0"/>
    <n v="0"/>
    <n v="1"/>
    <n v="92.59"/>
    <n v="0"/>
    <n v="0"/>
    <n v="23.42"/>
    <n v="69.67"/>
    <n v="57.24"/>
    <n v="69.61"/>
    <n v="55.14"/>
    <n v="47.75"/>
    <n v="53.93"/>
    <n v="57.05"/>
    <n v="0"/>
  </r>
  <r>
    <x v="215"/>
    <s v="Young Adult"/>
    <s v="Other"/>
    <x v="2"/>
    <s v="Average"/>
    <x v="0"/>
    <n v="53.79"/>
    <n v="1"/>
    <n v="0"/>
    <x v="0"/>
    <x v="0"/>
    <n v="0.284736786602939"/>
    <n v="0.57070712568050852"/>
    <n v="0.42929287431949148"/>
    <n v="-0.36724632016115744"/>
    <n v="22"/>
    <x v="0"/>
    <n v="0"/>
    <n v="1"/>
    <n v="90.59"/>
    <n v="0"/>
    <n v="0"/>
    <n v="54.56"/>
    <n v="52.77"/>
    <n v="54.59"/>
    <n v="71.290000000000006"/>
    <n v="43.93"/>
    <n v="63.29"/>
    <n v="48.18"/>
    <n v="62.41"/>
    <n v="0"/>
  </r>
  <r>
    <x v="216"/>
    <s v="Young Adult"/>
    <s v="Black"/>
    <x v="0"/>
    <s v="Average"/>
    <x v="0"/>
    <n v="23.23"/>
    <n v="0"/>
    <n v="0"/>
    <x v="1"/>
    <x v="0"/>
    <n v="0"/>
    <n v="0.5"/>
    <n v="0.5"/>
    <n v="-0.3010299956639812"/>
    <n v="26"/>
    <x v="1"/>
    <n v="0"/>
    <n v="0"/>
    <n v="97.12"/>
    <n v="0"/>
    <n v="0"/>
    <n v="24.83"/>
    <n v="37.200000000000003"/>
    <n v="30.93"/>
    <n v="59.29"/>
    <n v="31.23"/>
    <n v="39.22"/>
    <n v="31.8"/>
    <n v="37.61"/>
    <n v="0"/>
  </r>
  <r>
    <x v="217"/>
    <s v="Middle Age"/>
    <s v="Black"/>
    <x v="2"/>
    <s v="Average"/>
    <x v="0"/>
    <n v="39.229999999999997"/>
    <n v="0"/>
    <n v="0"/>
    <x v="0"/>
    <x v="0"/>
    <n v="0.284736786602939"/>
    <n v="0.57070712568050852"/>
    <n v="0.42929287431949148"/>
    <n v="-0.36724632016115744"/>
    <n v="46"/>
    <x v="0"/>
    <n v="0"/>
    <n v="1"/>
    <n v="87.41"/>
    <n v="0"/>
    <n v="0"/>
    <n v="64.19"/>
    <n v="49.74"/>
    <n v="48.15"/>
    <n v="53.91"/>
    <n v="59.32"/>
    <n v="37.479999999999997"/>
    <n v="69.88"/>
    <n v="42.67"/>
    <n v="0"/>
  </r>
  <r>
    <x v="218"/>
    <s v="Young Adult"/>
    <s v="Other"/>
    <x v="0"/>
    <s v="Average"/>
    <x v="0"/>
    <n v="41.94"/>
    <n v="1"/>
    <n v="0"/>
    <x v="1"/>
    <x v="0"/>
    <n v="0"/>
    <n v="0.5"/>
    <n v="0.5"/>
    <n v="-0.3010299956639812"/>
    <n v="29"/>
    <x v="1"/>
    <n v="0"/>
    <n v="0"/>
    <n v="79.58"/>
    <n v="0"/>
    <n v="0"/>
    <n v="65.900000000000006"/>
    <n v="33.28"/>
    <n v="28.08"/>
    <n v="48.56"/>
    <n v="33.42"/>
    <n v="38.43"/>
    <n v="45.05"/>
    <n v="43.05"/>
    <n v="0"/>
  </r>
  <r>
    <x v="219"/>
    <s v="Middle Age"/>
    <s v="White"/>
    <x v="0"/>
    <s v="Fast"/>
    <x v="0"/>
    <n v="42.7"/>
    <n v="0"/>
    <n v="1"/>
    <x v="0"/>
    <x v="0"/>
    <n v="0"/>
    <n v="0.5"/>
    <n v="0.5"/>
    <n v="-0.3010299956639812"/>
    <n v="39"/>
    <x v="0"/>
    <n v="0"/>
    <n v="0"/>
    <n v="91.4"/>
    <n v="1"/>
    <n v="0"/>
    <n v="33.619999999999997"/>
    <n v="22.54"/>
    <n v="43.92"/>
    <n v="33.840000000000003"/>
    <n v="45.93"/>
    <n v="31.66"/>
    <n v="40.369999999999997"/>
    <n v="39.79"/>
    <n v="0"/>
  </r>
  <r>
    <x v="220"/>
    <s v="Teenager"/>
    <s v="Black"/>
    <x v="2"/>
    <s v="Fast"/>
    <x v="0"/>
    <n v="41.48"/>
    <n v="0"/>
    <n v="0"/>
    <x v="0"/>
    <x v="0"/>
    <n v="0.284736786602939"/>
    <n v="0.57070712568050852"/>
    <n v="0.42929287431949148"/>
    <n v="-0.36724632016115744"/>
    <n v="16"/>
    <x v="0"/>
    <n v="0"/>
    <n v="1"/>
    <n v="44.54"/>
    <n v="1"/>
    <n v="0"/>
    <n v="38.159999999999997"/>
    <n v="32.67"/>
    <n v="29.37"/>
    <n v="34.79"/>
    <n v="32.31"/>
    <n v="57.75"/>
    <n v="42.84"/>
    <n v="41.34"/>
    <n v="0"/>
  </r>
  <r>
    <x v="221"/>
    <s v="Middle Age"/>
    <s v="White"/>
    <x v="0"/>
    <s v="Average"/>
    <x v="0"/>
    <n v="40.659999999999997"/>
    <n v="0"/>
    <n v="1"/>
    <x v="0"/>
    <x v="0"/>
    <n v="0"/>
    <n v="0.5"/>
    <n v="0.5"/>
    <n v="-0.3010299956639812"/>
    <n v="34"/>
    <x v="0"/>
    <n v="0"/>
    <n v="0"/>
    <n v="67.77"/>
    <n v="0"/>
    <n v="0"/>
    <n v="60.67"/>
    <n v="48.4"/>
    <n v="59.49"/>
    <n v="32.520000000000003"/>
    <n v="50.71"/>
    <n v="48.82"/>
    <n v="55.05"/>
    <n v="48.6"/>
    <n v="0"/>
  </r>
  <r>
    <x v="222"/>
    <s v="Teenager"/>
    <s v="Black"/>
    <x v="2"/>
    <s v="Fast"/>
    <x v="0"/>
    <n v="45.53"/>
    <n v="0"/>
    <n v="0"/>
    <x v="1"/>
    <x v="0"/>
    <n v="0.284736786602939"/>
    <n v="0.57070712568050852"/>
    <n v="0.42929287431949148"/>
    <n v="-0.36724632016115744"/>
    <n v="18"/>
    <x v="1"/>
    <n v="0"/>
    <n v="1"/>
    <n v="99.36"/>
    <n v="1"/>
    <n v="0"/>
    <n v="41.04"/>
    <n v="59.33"/>
    <n v="52.52"/>
    <n v="49.29"/>
    <n v="45.78"/>
    <n v="57.5"/>
    <n v="41.17"/>
    <n v="39.659999999999997"/>
    <n v="0"/>
  </r>
  <r>
    <x v="223"/>
    <s v="Middle Age"/>
    <s v="Other"/>
    <x v="2"/>
    <s v="Average"/>
    <x v="0"/>
    <n v="53.16"/>
    <n v="1"/>
    <n v="0"/>
    <x v="1"/>
    <x v="0"/>
    <n v="0.284736786602939"/>
    <n v="0.57070712568050852"/>
    <n v="0.42929287431949148"/>
    <n v="-0.36724632016115744"/>
    <n v="32"/>
    <x v="1"/>
    <n v="0"/>
    <n v="1"/>
    <n v="86.18"/>
    <n v="0"/>
    <n v="0"/>
    <n v="73.31"/>
    <n v="33.880000000000003"/>
    <n v="70.34"/>
    <n v="39.340000000000003"/>
    <n v="44.42"/>
    <n v="58.73"/>
    <n v="57.14"/>
    <n v="43.87"/>
    <n v="0"/>
  </r>
  <r>
    <x v="224"/>
    <s v="Young Adult"/>
    <s v="Other"/>
    <x v="1"/>
    <s v="Average"/>
    <x v="1"/>
    <n v="50.83"/>
    <n v="1"/>
    <n v="0"/>
    <x v="1"/>
    <x v="1"/>
    <n v="2.0074674701649928"/>
    <n v="0.8815788876645434"/>
    <n v="0.8815788876645434"/>
    <n v="-5.4738818992039209E-2"/>
    <n v="22"/>
    <x v="1"/>
    <n v="1"/>
    <n v="0"/>
    <n v="97.72"/>
    <n v="0"/>
    <n v="0"/>
    <n v="49.08"/>
    <n v="61.85"/>
    <n v="37.43"/>
    <n v="60.36"/>
    <n v="79.31"/>
    <n v="63.59"/>
    <n v="59.01"/>
    <n v="46.64"/>
    <n v="1"/>
  </r>
  <r>
    <x v="225"/>
    <s v="Middle Age"/>
    <s v="Black"/>
    <x v="0"/>
    <s v="Average"/>
    <x v="0"/>
    <n v="36.22"/>
    <n v="0"/>
    <n v="0"/>
    <x v="1"/>
    <x v="0"/>
    <n v="0"/>
    <n v="0.5"/>
    <n v="0.5"/>
    <n v="-0.3010299956639812"/>
    <n v="38"/>
    <x v="1"/>
    <n v="0"/>
    <n v="0"/>
    <n v="86.78"/>
    <n v="0"/>
    <n v="0"/>
    <n v="43.26"/>
    <n v="33.31"/>
    <n v="36.479999999999997"/>
    <n v="15.2"/>
    <n v="49.02"/>
    <n v="35.549999999999997"/>
    <n v="52.57"/>
    <n v="33.950000000000003"/>
    <n v="0"/>
  </r>
  <r>
    <x v="226"/>
    <s v="Teenager"/>
    <s v="Other"/>
    <x v="0"/>
    <s v="Fast"/>
    <x v="0"/>
    <n v="14.93"/>
    <n v="1"/>
    <n v="0"/>
    <x v="0"/>
    <x v="0"/>
    <n v="0"/>
    <n v="0.5"/>
    <n v="0.5"/>
    <n v="-0.3010299956639812"/>
    <n v="18"/>
    <x v="0"/>
    <n v="0"/>
    <n v="0"/>
    <n v="92.49"/>
    <n v="1"/>
    <n v="0"/>
    <n v="20.72"/>
    <n v="44.94"/>
    <n v="35.630000000000003"/>
    <n v="33.909999999999997"/>
    <n v="38.299999999999997"/>
    <n v="19.36"/>
    <n v="27.13"/>
    <n v="14.82"/>
    <n v="0"/>
  </r>
  <r>
    <x v="227"/>
    <s v="Young Adult"/>
    <s v="Black"/>
    <x v="0"/>
    <s v="Average"/>
    <x v="0"/>
    <n v="44.53"/>
    <n v="0"/>
    <n v="0"/>
    <x v="1"/>
    <x v="0"/>
    <n v="0"/>
    <n v="0.5"/>
    <n v="0.5"/>
    <n v="-0.3010299956639812"/>
    <n v="26"/>
    <x v="1"/>
    <n v="0"/>
    <n v="0"/>
    <n v="82.39"/>
    <n v="0"/>
    <n v="0"/>
    <n v="46.6"/>
    <n v="29.88"/>
    <n v="37.33"/>
    <n v="13.34"/>
    <n v="35.47"/>
    <n v="30.13"/>
    <n v="9.49"/>
    <n v="16.43"/>
    <n v="0"/>
  </r>
  <r>
    <x v="228"/>
    <s v="Middle Age"/>
    <s v="Other"/>
    <x v="2"/>
    <s v="Average"/>
    <x v="1"/>
    <n v="55.04"/>
    <n v="1"/>
    <n v="0"/>
    <x v="0"/>
    <x v="1"/>
    <n v="0.284736786602939"/>
    <n v="0.57070712568050852"/>
    <n v="0.57070712568050852"/>
    <n v="-0.24358670494463713"/>
    <n v="46"/>
    <x v="0"/>
    <n v="0"/>
    <n v="1"/>
    <n v="85.63"/>
    <n v="0"/>
    <n v="0"/>
    <n v="57.2"/>
    <n v="67.06"/>
    <n v="52.24"/>
    <n v="47.02"/>
    <n v="53.24"/>
    <n v="69.86"/>
    <n v="56.49"/>
    <n v="42.4"/>
    <n v="0"/>
  </r>
  <r>
    <x v="229"/>
    <s v="Young Adult"/>
    <s v="White"/>
    <x v="1"/>
    <s v="Fast"/>
    <x v="1"/>
    <n v="44.66"/>
    <n v="0"/>
    <n v="1"/>
    <x v="0"/>
    <x v="1"/>
    <n v="2.0074674701649928"/>
    <n v="0.8815788876645434"/>
    <n v="0.8815788876645434"/>
    <n v="-5.4738818992039209E-2"/>
    <n v="24"/>
    <x v="0"/>
    <n v="1"/>
    <n v="0"/>
    <n v="71.39"/>
    <n v="1"/>
    <n v="0"/>
    <n v="54.07"/>
    <n v="76.849999999999994"/>
    <n v="66.17"/>
    <n v="90.77"/>
    <n v="65.430000000000007"/>
    <n v="48"/>
    <n v="51.8"/>
    <n v="49.78"/>
    <n v="1"/>
  </r>
  <r>
    <x v="230"/>
    <s v="Young Adult"/>
    <s v="Other"/>
    <x v="0"/>
    <s v="Average"/>
    <x v="0"/>
    <n v="12.06"/>
    <n v="1"/>
    <n v="0"/>
    <x v="1"/>
    <x v="0"/>
    <n v="0"/>
    <n v="0.5"/>
    <n v="0.5"/>
    <n v="-0.3010299956639812"/>
    <n v="26"/>
    <x v="1"/>
    <n v="0"/>
    <n v="0"/>
    <n v="95.45"/>
    <n v="0"/>
    <n v="0"/>
    <n v="57.04"/>
    <n v="24"/>
    <n v="42.62"/>
    <n v="49.74"/>
    <n v="16.399999999999999"/>
    <n v="27.18"/>
    <n v="16.690000000000001"/>
    <n v="22.97"/>
    <n v="0"/>
  </r>
  <r>
    <x v="231"/>
    <s v="Young Adult"/>
    <s v="White"/>
    <x v="1"/>
    <s v="Slow"/>
    <x v="1"/>
    <n v="57.77"/>
    <n v="0"/>
    <n v="1"/>
    <x v="1"/>
    <x v="1"/>
    <n v="2.0074674701649928"/>
    <n v="0.8815788876645434"/>
    <n v="0.8815788876645434"/>
    <n v="-5.4738818992039209E-2"/>
    <n v="23"/>
    <x v="1"/>
    <n v="1"/>
    <n v="0"/>
    <n v="89.5"/>
    <n v="0"/>
    <n v="1"/>
    <n v="78.260000000000005"/>
    <n v="51.06"/>
    <n v="56.17"/>
    <n v="49.9"/>
    <n v="71.28"/>
    <n v="55.53"/>
    <n v="55.38"/>
    <n v="50.87"/>
    <n v="1"/>
  </r>
  <r>
    <x v="232"/>
    <s v="Young Adult"/>
    <s v="Other"/>
    <x v="0"/>
    <s v="Average"/>
    <x v="0"/>
    <n v="19.21"/>
    <n v="1"/>
    <n v="0"/>
    <x v="1"/>
    <x v="0"/>
    <n v="0"/>
    <n v="0.5"/>
    <n v="0.5"/>
    <n v="-0.3010299956639812"/>
    <n v="28"/>
    <x v="1"/>
    <n v="0"/>
    <n v="0"/>
    <n v="90.63"/>
    <n v="0"/>
    <n v="0"/>
    <n v="27.48"/>
    <n v="53.33"/>
    <n v="26.61"/>
    <n v="24.14"/>
    <n v="24.21"/>
    <n v="38.74"/>
    <n v="34.78"/>
    <n v="21.39"/>
    <n v="0"/>
  </r>
  <r>
    <x v="233"/>
    <s v="Young Adult"/>
    <s v="White"/>
    <x v="2"/>
    <s v="Average"/>
    <x v="0"/>
    <n v="63.06"/>
    <n v="0"/>
    <n v="1"/>
    <x v="1"/>
    <x v="0"/>
    <n v="0.284736786602939"/>
    <n v="0.57070712568050852"/>
    <n v="0.42929287431949148"/>
    <n v="-0.36724632016115744"/>
    <n v="28"/>
    <x v="1"/>
    <n v="0"/>
    <n v="1"/>
    <n v="80.38"/>
    <n v="0"/>
    <n v="0"/>
    <n v="52.58"/>
    <n v="35.6"/>
    <n v="38.96"/>
    <n v="47.2"/>
    <n v="34.51"/>
    <n v="51.96"/>
    <n v="29.68"/>
    <n v="60.89"/>
    <n v="0"/>
  </r>
  <r>
    <x v="234"/>
    <s v="Young Adult"/>
    <s v="Other"/>
    <x v="1"/>
    <s v="Average"/>
    <x v="1"/>
    <n v="55.28"/>
    <n v="1"/>
    <n v="0"/>
    <x v="1"/>
    <x v="1"/>
    <n v="2.0074674701649928"/>
    <n v="0.8815788876645434"/>
    <n v="0.8815788876645434"/>
    <n v="-5.4738818992039209E-2"/>
    <n v="24"/>
    <x v="1"/>
    <n v="1"/>
    <n v="0"/>
    <n v="58.27"/>
    <n v="0"/>
    <n v="0"/>
    <n v="80.89"/>
    <n v="81.900000000000006"/>
    <n v="54.66"/>
    <n v="66.58"/>
    <n v="41.84"/>
    <n v="64.34"/>
    <n v="79.41"/>
    <n v="46.19"/>
    <n v="1"/>
  </r>
  <r>
    <x v="235"/>
    <s v="Middle Age"/>
    <s v="White"/>
    <x v="1"/>
    <s v="Fast"/>
    <x v="1"/>
    <n v="56.91"/>
    <n v="0"/>
    <n v="1"/>
    <x v="1"/>
    <x v="1"/>
    <n v="2.0074674701649928"/>
    <n v="0.8815788876645434"/>
    <n v="0.8815788876645434"/>
    <n v="-5.4738818992039209E-2"/>
    <n v="48"/>
    <x v="1"/>
    <n v="1"/>
    <n v="0"/>
    <n v="42.14"/>
    <n v="1"/>
    <n v="0"/>
    <n v="56.49"/>
    <n v="85.82"/>
    <n v="61.79"/>
    <n v="75.3"/>
    <n v="65.72"/>
    <n v="72.5"/>
    <n v="64.84"/>
    <n v="82.03"/>
    <n v="1"/>
  </r>
  <r>
    <x v="236"/>
    <s v="Teenager"/>
    <s v="Black"/>
    <x v="1"/>
    <s v="Average"/>
    <x v="1"/>
    <n v="54.19"/>
    <n v="0"/>
    <n v="0"/>
    <x v="1"/>
    <x v="1"/>
    <n v="2.0074674701649928"/>
    <n v="0.8815788876645434"/>
    <n v="0.8815788876645434"/>
    <n v="-5.4738818992039209E-2"/>
    <n v="18"/>
    <x v="1"/>
    <n v="1"/>
    <n v="0"/>
    <n v="96.14"/>
    <n v="0"/>
    <n v="0"/>
    <n v="32.840000000000003"/>
    <n v="49.78"/>
    <n v="59.51"/>
    <n v="39.93"/>
    <n v="53.03"/>
    <n v="61.05"/>
    <n v="58.79"/>
    <n v="54.19"/>
    <n v="1"/>
  </r>
  <r>
    <x v="237"/>
    <s v="Young Adult"/>
    <s v="Black"/>
    <x v="1"/>
    <s v="Average"/>
    <x v="1"/>
    <n v="59.81"/>
    <n v="0"/>
    <n v="0"/>
    <x v="1"/>
    <x v="1"/>
    <n v="2.0074674701649928"/>
    <n v="0.8815788876645434"/>
    <n v="0.8815788876645434"/>
    <n v="-5.4738818992039209E-2"/>
    <n v="22"/>
    <x v="1"/>
    <n v="1"/>
    <n v="0"/>
    <n v="75.17"/>
    <n v="0"/>
    <n v="0"/>
    <n v="51.27"/>
    <n v="38.880000000000003"/>
    <n v="68.010000000000005"/>
    <n v="68.36"/>
    <n v="62.58"/>
    <n v="77.67"/>
    <n v="73.459999999999994"/>
    <n v="46.08"/>
    <n v="1"/>
  </r>
  <r>
    <x v="238"/>
    <s v="Middle Age"/>
    <s v="White"/>
    <x v="2"/>
    <s v="Average"/>
    <x v="1"/>
    <n v="56.12"/>
    <n v="0"/>
    <n v="1"/>
    <x v="0"/>
    <x v="1"/>
    <n v="0.284736786602939"/>
    <n v="0.57070712568050852"/>
    <n v="0.57070712568050852"/>
    <n v="-0.24358670494463713"/>
    <n v="42"/>
    <x v="0"/>
    <n v="0"/>
    <n v="1"/>
    <n v="57.89"/>
    <n v="0"/>
    <n v="0"/>
    <n v="61.03"/>
    <n v="48.45"/>
    <n v="50.61"/>
    <n v="80.8"/>
    <n v="60.14"/>
    <n v="75.22"/>
    <n v="57.51"/>
    <n v="71.62"/>
    <n v="0"/>
  </r>
  <r>
    <x v="239"/>
    <s v="Middle Age"/>
    <s v="Other"/>
    <x v="1"/>
    <s v="Slow"/>
    <x v="1"/>
    <n v="82.09"/>
    <n v="1"/>
    <n v="0"/>
    <x v="1"/>
    <x v="1"/>
    <n v="2.0074674701649928"/>
    <n v="0.8815788876645434"/>
    <n v="0.8815788876645434"/>
    <n v="-5.4738818992039209E-2"/>
    <n v="35"/>
    <x v="1"/>
    <n v="1"/>
    <n v="0"/>
    <n v="48.95"/>
    <n v="0"/>
    <n v="1"/>
    <n v="49.05"/>
    <n v="53.09"/>
    <n v="64.66"/>
    <n v="55.93"/>
    <n v="56"/>
    <n v="52.57"/>
    <n v="47.72"/>
    <n v="70.34"/>
    <n v="1"/>
  </r>
  <r>
    <x v="240"/>
    <s v="Young Adult"/>
    <s v="White"/>
    <x v="0"/>
    <s v="Average"/>
    <x v="0"/>
    <n v="21.47"/>
    <n v="0"/>
    <n v="1"/>
    <x v="1"/>
    <x v="0"/>
    <n v="0"/>
    <n v="0.5"/>
    <n v="0.5"/>
    <n v="-0.3010299956639812"/>
    <n v="27"/>
    <x v="1"/>
    <n v="0"/>
    <n v="0"/>
    <n v="89.77"/>
    <n v="0"/>
    <n v="0"/>
    <n v="9.6199999999999992"/>
    <n v="51.26"/>
    <n v="36.44"/>
    <n v="4.46"/>
    <n v="49.96"/>
    <n v="52.3"/>
    <n v="22.31"/>
    <n v="8.67"/>
    <n v="0"/>
  </r>
  <r>
    <x v="241"/>
    <s v="Young Adult"/>
    <s v="Other"/>
    <x v="1"/>
    <s v="Fast"/>
    <x v="1"/>
    <n v="44.67"/>
    <n v="1"/>
    <n v="0"/>
    <x v="0"/>
    <x v="1"/>
    <n v="2.0074674701649928"/>
    <n v="0.8815788876645434"/>
    <n v="0.8815788876645434"/>
    <n v="-5.4738818992039209E-2"/>
    <n v="28"/>
    <x v="0"/>
    <n v="1"/>
    <n v="0"/>
    <n v="90.19"/>
    <n v="1"/>
    <n v="0"/>
    <n v="50.86"/>
    <n v="56.09"/>
    <n v="45.41"/>
    <n v="77.27"/>
    <n v="83.75"/>
    <n v="70.209999999999994"/>
    <n v="64.8"/>
    <n v="63.97"/>
    <n v="1"/>
  </r>
  <r>
    <x v="242"/>
    <s v="Young Adult"/>
    <s v="Black"/>
    <x v="2"/>
    <s v="Average"/>
    <x v="1"/>
    <n v="30.46"/>
    <n v="0"/>
    <n v="0"/>
    <x v="1"/>
    <x v="1"/>
    <n v="0.284736786602939"/>
    <n v="0.57070712568050852"/>
    <n v="0.57070712568050852"/>
    <n v="-0.24358670494463713"/>
    <n v="22"/>
    <x v="1"/>
    <n v="0"/>
    <n v="1"/>
    <n v="88.87"/>
    <n v="0"/>
    <n v="0"/>
    <n v="54.36"/>
    <n v="50.7"/>
    <n v="75.319999999999993"/>
    <n v="36.17"/>
    <n v="49.01"/>
    <n v="55.7"/>
    <n v="44.76"/>
    <n v="31.62"/>
    <n v="0"/>
  </r>
  <r>
    <x v="243"/>
    <s v="Teenager"/>
    <s v="Other"/>
    <x v="1"/>
    <s v="Slow"/>
    <x v="0"/>
    <n v="47.02"/>
    <n v="1"/>
    <n v="0"/>
    <x v="0"/>
    <x v="0"/>
    <n v="2.0074674701649928"/>
    <n v="0.8815788876645434"/>
    <n v="0.1184211123354566"/>
    <n v="-0.926570863884976"/>
    <n v="18"/>
    <x v="0"/>
    <n v="1"/>
    <n v="0"/>
    <n v="78.7"/>
    <n v="0"/>
    <n v="1"/>
    <n v="37.96"/>
    <n v="35.25"/>
    <n v="66"/>
    <n v="42.55"/>
    <n v="67.8"/>
    <n v="60.35"/>
    <n v="22.11"/>
    <n v="39.9"/>
    <n v="1"/>
  </r>
  <r>
    <x v="244"/>
    <s v="Young Adult"/>
    <s v="Black"/>
    <x v="2"/>
    <s v="Average"/>
    <x v="1"/>
    <n v="50.78"/>
    <n v="0"/>
    <n v="0"/>
    <x v="0"/>
    <x v="1"/>
    <n v="0.284736786602939"/>
    <n v="0.57070712568050852"/>
    <n v="0.57070712568050852"/>
    <n v="-0.24358670494463713"/>
    <n v="26"/>
    <x v="0"/>
    <n v="0"/>
    <n v="1"/>
    <n v="61.96"/>
    <n v="0"/>
    <n v="0"/>
    <n v="54.26"/>
    <n v="47.24"/>
    <n v="45.82"/>
    <n v="47.84"/>
    <n v="49.23"/>
    <n v="44.68"/>
    <n v="64.010000000000005"/>
    <n v="35.44"/>
    <n v="0"/>
  </r>
  <r>
    <x v="245"/>
    <s v="Young Adult"/>
    <s v="Other"/>
    <x v="2"/>
    <s v="Average"/>
    <x v="1"/>
    <n v="45.1"/>
    <n v="1"/>
    <n v="0"/>
    <x v="1"/>
    <x v="1"/>
    <n v="0.284736786602939"/>
    <n v="0.57070712568050852"/>
    <n v="0.57070712568050852"/>
    <n v="-0.24358670494463713"/>
    <n v="24"/>
    <x v="1"/>
    <n v="0"/>
    <n v="1"/>
    <n v="58.24"/>
    <n v="0"/>
    <n v="0"/>
    <n v="63.46"/>
    <n v="57.33"/>
    <n v="44.78"/>
    <n v="41.53"/>
    <n v="54.67"/>
    <n v="54.44"/>
    <n v="33.9"/>
    <n v="39.799999999999997"/>
    <n v="0"/>
  </r>
  <r>
    <x v="246"/>
    <s v="Young Adult"/>
    <s v="Other"/>
    <x v="2"/>
    <s v="Fast"/>
    <x v="0"/>
    <n v="41.06"/>
    <n v="1"/>
    <n v="0"/>
    <x v="0"/>
    <x v="0"/>
    <n v="0.284736786602939"/>
    <n v="0.57070712568050852"/>
    <n v="0.42929287431949148"/>
    <n v="-0.36724632016115744"/>
    <n v="26"/>
    <x v="0"/>
    <n v="0"/>
    <n v="1"/>
    <n v="40.51"/>
    <n v="1"/>
    <n v="0"/>
    <n v="51.46"/>
    <n v="36.11"/>
    <n v="56.14"/>
    <n v="28.49"/>
    <n v="52.93"/>
    <n v="37.24"/>
    <n v="47.56"/>
    <n v="29.54"/>
    <n v="0"/>
  </r>
  <r>
    <x v="247"/>
    <s v="Teenager"/>
    <s v="Other"/>
    <x v="1"/>
    <s v="Fast"/>
    <x v="0"/>
    <n v="61.23"/>
    <n v="1"/>
    <n v="0"/>
    <x v="0"/>
    <x v="0"/>
    <n v="2.0074674701649928"/>
    <n v="0.8815788876645434"/>
    <n v="0.1184211123354566"/>
    <n v="-0.926570863884976"/>
    <n v="16"/>
    <x v="0"/>
    <n v="1"/>
    <n v="0"/>
    <n v="90.02"/>
    <n v="1"/>
    <n v="0"/>
    <n v="38.03"/>
    <n v="48.85"/>
    <n v="64.03"/>
    <n v="41.01"/>
    <n v="48.87"/>
    <n v="58.31"/>
    <n v="59.51"/>
    <n v="25.52"/>
    <n v="1"/>
  </r>
  <r>
    <x v="248"/>
    <s v="Middle Age"/>
    <s v="White"/>
    <x v="0"/>
    <s v="Average"/>
    <x v="0"/>
    <n v="35.1"/>
    <n v="0"/>
    <n v="1"/>
    <x v="0"/>
    <x v="0"/>
    <n v="0"/>
    <n v="0.5"/>
    <n v="0.5"/>
    <n v="-0.3010299956639812"/>
    <n v="33"/>
    <x v="0"/>
    <n v="0"/>
    <n v="0"/>
    <n v="45.25"/>
    <n v="0"/>
    <n v="0"/>
    <n v="40.74"/>
    <n v="58.23"/>
    <n v="64.12"/>
    <n v="34.97"/>
    <n v="34.81"/>
    <n v="58.76"/>
    <n v="49.83"/>
    <n v="62.76"/>
    <n v="0"/>
  </r>
  <r>
    <x v="249"/>
    <s v="Middle Age"/>
    <s v="White"/>
    <x v="0"/>
    <s v="Fast"/>
    <x v="0"/>
    <n v="37.11"/>
    <n v="0"/>
    <n v="1"/>
    <x v="0"/>
    <x v="0"/>
    <n v="0"/>
    <n v="0.5"/>
    <n v="0.5"/>
    <n v="-0.3010299956639812"/>
    <n v="48"/>
    <x v="0"/>
    <n v="0"/>
    <n v="0"/>
    <n v="77.849999999999994"/>
    <n v="1"/>
    <n v="0"/>
    <n v="49.3"/>
    <n v="24.18"/>
    <n v="44.03"/>
    <n v="36.72"/>
    <n v="32.61"/>
    <n v="39.119999999999997"/>
    <n v="27.06"/>
    <n v="33.21"/>
    <n v="0"/>
  </r>
  <r>
    <x v="250"/>
    <s v="Young Adult"/>
    <s v="Black"/>
    <x v="0"/>
    <s v="Average"/>
    <x v="0"/>
    <n v="29.22"/>
    <n v="0"/>
    <n v="0"/>
    <x v="1"/>
    <x v="0"/>
    <n v="0"/>
    <n v="0.5"/>
    <n v="0.5"/>
    <n v="-0.3010299956639812"/>
    <n v="27"/>
    <x v="1"/>
    <n v="0"/>
    <n v="0"/>
    <n v="70.239999999999995"/>
    <n v="0"/>
    <n v="0"/>
    <n v="40.799999999999997"/>
    <n v="16.53"/>
    <n v="58.76"/>
    <n v="31.3"/>
    <n v="39.24"/>
    <n v="25.68"/>
    <n v="34.58"/>
    <n v="46.67"/>
    <n v="0"/>
  </r>
  <r>
    <x v="251"/>
    <s v="Young Adult"/>
    <s v="Black"/>
    <x v="0"/>
    <s v="Average"/>
    <x v="0"/>
    <n v="31.56"/>
    <n v="0"/>
    <n v="0"/>
    <x v="0"/>
    <x v="0"/>
    <n v="0"/>
    <n v="0.5"/>
    <n v="0.5"/>
    <n v="-0.3010299956639812"/>
    <n v="22"/>
    <x v="0"/>
    <n v="0"/>
    <n v="0"/>
    <n v="71.599999999999994"/>
    <n v="0"/>
    <n v="0"/>
    <n v="31.29"/>
    <n v="47.19"/>
    <n v="18.079999999999998"/>
    <n v="24.14"/>
    <n v="24.25"/>
    <n v="22.69"/>
    <n v="54.74"/>
    <n v="24.02"/>
    <n v="0"/>
  </r>
  <r>
    <x v="252"/>
    <s v="Young Adult"/>
    <s v="White"/>
    <x v="1"/>
    <s v="Average"/>
    <x v="1"/>
    <n v="45.25"/>
    <n v="0"/>
    <n v="1"/>
    <x v="1"/>
    <x v="1"/>
    <n v="2.0074674701649928"/>
    <n v="0.8815788876645434"/>
    <n v="0.8815788876645434"/>
    <n v="-5.4738818992039209E-2"/>
    <n v="26"/>
    <x v="1"/>
    <n v="1"/>
    <n v="0"/>
    <n v="95.6"/>
    <n v="0"/>
    <n v="0"/>
    <n v="65.73"/>
    <n v="73.760000000000005"/>
    <n v="37.700000000000003"/>
    <n v="77.11"/>
    <n v="54.06"/>
    <n v="65.739999999999995"/>
    <n v="63.82"/>
    <n v="65.400000000000006"/>
    <n v="1"/>
  </r>
  <r>
    <x v="253"/>
    <s v="Middle Age"/>
    <s v="Black"/>
    <x v="0"/>
    <s v="Slow"/>
    <x v="0"/>
    <n v="41.41"/>
    <n v="0"/>
    <n v="0"/>
    <x v="0"/>
    <x v="0"/>
    <n v="0"/>
    <n v="0.5"/>
    <n v="0.5"/>
    <n v="-0.3010299956639812"/>
    <n v="37"/>
    <x v="0"/>
    <n v="0"/>
    <n v="0"/>
    <n v="41.9"/>
    <n v="0"/>
    <n v="1"/>
    <n v="35.1"/>
    <n v="28"/>
    <n v="31.16"/>
    <n v="49.6"/>
    <n v="41.44"/>
    <n v="56.33"/>
    <n v="64.31"/>
    <n v="49.16"/>
    <n v="0"/>
  </r>
  <r>
    <x v="254"/>
    <s v="Young Adult"/>
    <s v="White"/>
    <x v="1"/>
    <s v="Fast"/>
    <x v="1"/>
    <n v="50.99"/>
    <n v="0"/>
    <n v="1"/>
    <x v="0"/>
    <x v="1"/>
    <n v="2.0074674701649928"/>
    <n v="0.8815788876645434"/>
    <n v="0.8815788876645434"/>
    <n v="-5.4738818992039209E-2"/>
    <n v="27"/>
    <x v="0"/>
    <n v="1"/>
    <n v="0"/>
    <n v="86.4"/>
    <n v="1"/>
    <n v="0"/>
    <n v="82.15"/>
    <n v="71.930000000000007"/>
    <n v="78.95"/>
    <n v="57.61"/>
    <n v="48.48"/>
    <n v="52.11"/>
    <n v="49.29"/>
    <n v="58.36"/>
    <n v="1"/>
  </r>
  <r>
    <x v="255"/>
    <s v="Teenager"/>
    <s v="Other"/>
    <x v="2"/>
    <s v="Slow"/>
    <x v="0"/>
    <n v="22.14"/>
    <n v="1"/>
    <n v="0"/>
    <x v="0"/>
    <x v="0"/>
    <n v="0.284736786602939"/>
    <n v="0.57070712568050852"/>
    <n v="0.42929287431949148"/>
    <n v="-0.36724632016115744"/>
    <n v="19"/>
    <x v="0"/>
    <n v="0"/>
    <n v="1"/>
    <n v="43.12"/>
    <n v="0"/>
    <n v="1"/>
    <n v="13.63"/>
    <n v="20.46"/>
    <n v="46.59"/>
    <n v="33.96"/>
    <n v="49.56"/>
    <n v="61.69"/>
    <n v="45.6"/>
    <n v="42"/>
    <n v="0"/>
  </r>
  <r>
    <x v="256"/>
    <s v="Middle Age"/>
    <s v="Black"/>
    <x v="0"/>
    <s v="Average"/>
    <x v="0"/>
    <n v="29.91"/>
    <n v="0"/>
    <n v="0"/>
    <x v="0"/>
    <x v="0"/>
    <n v="0"/>
    <n v="0.5"/>
    <n v="0.5"/>
    <n v="-0.3010299956639812"/>
    <n v="48"/>
    <x v="0"/>
    <n v="0"/>
    <n v="0"/>
    <n v="42.29"/>
    <n v="0"/>
    <n v="0"/>
    <n v="53.54"/>
    <n v="28.04"/>
    <n v="25.3"/>
    <n v="51.52"/>
    <n v="35.92"/>
    <n v="56.61"/>
    <n v="34.659999999999997"/>
    <n v="53.3"/>
    <n v="0"/>
  </r>
  <r>
    <x v="257"/>
    <s v="Middle Age"/>
    <s v="Black"/>
    <x v="1"/>
    <s v="Fast"/>
    <x v="1"/>
    <n v="81.75"/>
    <n v="0"/>
    <n v="0"/>
    <x v="1"/>
    <x v="1"/>
    <n v="2.0074674701649928"/>
    <n v="0.8815788876645434"/>
    <n v="0.8815788876645434"/>
    <n v="-5.4738818992039209E-2"/>
    <n v="50"/>
    <x v="1"/>
    <n v="1"/>
    <n v="0"/>
    <n v="65.790000000000006"/>
    <n v="1"/>
    <n v="0"/>
    <n v="75.06"/>
    <n v="49.93"/>
    <n v="59.3"/>
    <n v="54.77"/>
    <n v="55.68"/>
    <n v="78.930000000000007"/>
    <n v="54.18"/>
    <n v="68.53"/>
    <n v="1"/>
  </r>
  <r>
    <x v="258"/>
    <s v="Middle Age"/>
    <s v="White"/>
    <x v="2"/>
    <s v="Average"/>
    <x v="1"/>
    <n v="44.89"/>
    <n v="0"/>
    <n v="1"/>
    <x v="1"/>
    <x v="1"/>
    <n v="0.284736786602939"/>
    <n v="0.57070712568050852"/>
    <n v="0.57070712568050852"/>
    <n v="-0.24358670494463713"/>
    <n v="46"/>
    <x v="1"/>
    <n v="0"/>
    <n v="1"/>
    <n v="43.78"/>
    <n v="0"/>
    <n v="0"/>
    <n v="42.74"/>
    <n v="62.53"/>
    <n v="53.66"/>
    <n v="62.92"/>
    <n v="67.69"/>
    <n v="56.35"/>
    <n v="36.35"/>
    <n v="44.61"/>
    <n v="0"/>
  </r>
  <r>
    <x v="259"/>
    <s v="Middle Age"/>
    <s v="Black"/>
    <x v="2"/>
    <s v="Fast"/>
    <x v="1"/>
    <n v="69.48"/>
    <n v="0"/>
    <n v="0"/>
    <x v="0"/>
    <x v="1"/>
    <n v="0.284736786602939"/>
    <n v="0.57070712568050852"/>
    <n v="0.57070712568050852"/>
    <n v="-0.24358670494463713"/>
    <n v="49"/>
    <x v="0"/>
    <n v="0"/>
    <n v="1"/>
    <n v="87.35"/>
    <n v="1"/>
    <n v="0"/>
    <n v="57.67"/>
    <n v="49.05"/>
    <n v="62.77"/>
    <n v="65.34"/>
    <n v="61.31"/>
    <n v="42.34"/>
    <n v="26.06"/>
    <n v="60.47"/>
    <n v="0"/>
  </r>
  <r>
    <x v="260"/>
    <s v="Young Adult"/>
    <s v="Black"/>
    <x v="2"/>
    <s v="Average"/>
    <x v="1"/>
    <n v="42.52"/>
    <n v="0"/>
    <n v="0"/>
    <x v="0"/>
    <x v="1"/>
    <n v="0.284736786602939"/>
    <n v="0.57070712568050852"/>
    <n v="0.57070712568050852"/>
    <n v="-0.24358670494463713"/>
    <n v="26"/>
    <x v="0"/>
    <n v="0"/>
    <n v="1"/>
    <n v="71.77"/>
    <n v="0"/>
    <n v="0"/>
    <n v="52.29"/>
    <n v="64.61"/>
    <n v="39.26"/>
    <n v="53.22"/>
    <n v="50.52"/>
    <n v="61.95"/>
    <n v="68.92"/>
    <n v="48.71"/>
    <n v="0"/>
  </r>
  <r>
    <x v="261"/>
    <s v="Young Adult"/>
    <s v="Other"/>
    <x v="1"/>
    <s v="Average"/>
    <x v="0"/>
    <n v="63.64"/>
    <n v="1"/>
    <n v="0"/>
    <x v="1"/>
    <x v="0"/>
    <n v="2.0074674701649928"/>
    <n v="0.8815788876645434"/>
    <n v="0.1184211123354566"/>
    <n v="-0.926570863884976"/>
    <n v="27"/>
    <x v="1"/>
    <n v="1"/>
    <n v="0"/>
    <n v="41.74"/>
    <n v="0"/>
    <n v="0"/>
    <n v="56.25"/>
    <n v="62.49"/>
    <n v="63.4"/>
    <n v="54.31"/>
    <n v="53.63"/>
    <n v="58.35"/>
    <n v="48.89"/>
    <n v="52.06"/>
    <n v="1"/>
  </r>
  <r>
    <x v="262"/>
    <s v="Middle Age"/>
    <s v="Black"/>
    <x v="0"/>
    <s v="Fast"/>
    <x v="0"/>
    <n v="24.74"/>
    <n v="0"/>
    <n v="0"/>
    <x v="0"/>
    <x v="0"/>
    <n v="0"/>
    <n v="0.5"/>
    <n v="0.5"/>
    <n v="-0.3010299956639812"/>
    <n v="34"/>
    <x v="0"/>
    <n v="0"/>
    <n v="0"/>
    <n v="42.43"/>
    <n v="1"/>
    <n v="0"/>
    <n v="43.53"/>
    <n v="52.36"/>
    <n v="56.68"/>
    <n v="55.28"/>
    <n v="35.17"/>
    <n v="56.67"/>
    <n v="26.56"/>
    <n v="41.16"/>
    <n v="0"/>
  </r>
  <r>
    <x v="263"/>
    <s v="Middle Age"/>
    <s v="Other"/>
    <x v="1"/>
    <s v="Slow"/>
    <x v="1"/>
    <n v="77.25"/>
    <n v="1"/>
    <n v="0"/>
    <x v="0"/>
    <x v="1"/>
    <n v="2.0074674701649928"/>
    <n v="0.8815788876645434"/>
    <n v="0.8815788876645434"/>
    <n v="-5.4738818992039209E-2"/>
    <n v="46"/>
    <x v="0"/>
    <n v="1"/>
    <n v="0"/>
    <n v="76.760000000000005"/>
    <n v="0"/>
    <n v="1"/>
    <n v="55.86"/>
    <n v="73.55"/>
    <n v="46.03"/>
    <n v="51.07"/>
    <n v="90.28"/>
    <n v="74.84"/>
    <n v="66.34"/>
    <n v="69.84"/>
    <n v="1"/>
  </r>
  <r>
    <x v="264"/>
    <s v="Teenager"/>
    <s v="White"/>
    <x v="1"/>
    <s v="Fast"/>
    <x v="1"/>
    <n v="65.25"/>
    <n v="0"/>
    <n v="1"/>
    <x v="0"/>
    <x v="1"/>
    <n v="2.0074674701649928"/>
    <n v="0.8815788876645434"/>
    <n v="0.8815788876645434"/>
    <n v="-5.4738818992039209E-2"/>
    <n v="18"/>
    <x v="0"/>
    <n v="1"/>
    <n v="0"/>
    <n v="88.37"/>
    <n v="1"/>
    <n v="0"/>
    <n v="73.930000000000007"/>
    <n v="48.83"/>
    <n v="40.78"/>
    <n v="40.74"/>
    <n v="39.56"/>
    <n v="54.16"/>
    <n v="54.35"/>
    <n v="51.65"/>
    <n v="1"/>
  </r>
  <r>
    <x v="265"/>
    <s v="Teenager"/>
    <s v="Black"/>
    <x v="2"/>
    <s v="Average"/>
    <x v="0"/>
    <n v="32.69"/>
    <n v="0"/>
    <n v="0"/>
    <x v="1"/>
    <x v="0"/>
    <n v="0.284736786602939"/>
    <n v="0.57070712568050852"/>
    <n v="0.42929287431949148"/>
    <n v="-0.36724632016115744"/>
    <n v="18"/>
    <x v="1"/>
    <n v="0"/>
    <n v="1"/>
    <n v="66.27"/>
    <n v="0"/>
    <n v="0"/>
    <n v="40.71"/>
    <n v="35.520000000000003"/>
    <n v="48.44"/>
    <n v="46.98"/>
    <n v="40.299999999999997"/>
    <n v="21.79"/>
    <n v="32.07"/>
    <n v="52.53"/>
    <n v="0"/>
  </r>
  <r>
    <x v="266"/>
    <s v="Young Adult"/>
    <s v="Other"/>
    <x v="0"/>
    <s v="Fast"/>
    <x v="0"/>
    <n v="43.49"/>
    <n v="1"/>
    <n v="0"/>
    <x v="1"/>
    <x v="0"/>
    <n v="0"/>
    <n v="0.5"/>
    <n v="0.5"/>
    <n v="-0.3010299956639812"/>
    <n v="27"/>
    <x v="1"/>
    <n v="0"/>
    <n v="0"/>
    <n v="73.27"/>
    <n v="1"/>
    <n v="0"/>
    <n v="20"/>
    <n v="33.94"/>
    <n v="23.34"/>
    <n v="25.66"/>
    <n v="37.450000000000003"/>
    <n v="30.7"/>
    <n v="42.32"/>
    <n v="23.84"/>
    <n v="0"/>
  </r>
  <r>
    <x v="267"/>
    <s v="Middle Age"/>
    <s v="White"/>
    <x v="2"/>
    <s v="Slow"/>
    <x v="0"/>
    <n v="69.88"/>
    <n v="0"/>
    <n v="1"/>
    <x v="1"/>
    <x v="0"/>
    <n v="0.284736786602939"/>
    <n v="0.57070712568050852"/>
    <n v="0.42929287431949148"/>
    <n v="-0.36724632016115744"/>
    <n v="39"/>
    <x v="1"/>
    <n v="0"/>
    <n v="1"/>
    <n v="87.99"/>
    <n v="0"/>
    <n v="1"/>
    <n v="41.61"/>
    <n v="68.400000000000006"/>
    <n v="50.37"/>
    <n v="40.83"/>
    <n v="40.81"/>
    <n v="47.89"/>
    <n v="63.93"/>
    <n v="46.97"/>
    <n v="0"/>
  </r>
  <r>
    <x v="268"/>
    <s v="Middle Age"/>
    <s v="Black"/>
    <x v="0"/>
    <s v="Average"/>
    <x v="0"/>
    <n v="43.31"/>
    <n v="0"/>
    <n v="0"/>
    <x v="0"/>
    <x v="0"/>
    <n v="0"/>
    <n v="0.5"/>
    <n v="0.5"/>
    <n v="-0.3010299956639812"/>
    <n v="37"/>
    <x v="0"/>
    <n v="0"/>
    <n v="0"/>
    <n v="76.63"/>
    <n v="0"/>
    <n v="0"/>
    <n v="53.74"/>
    <n v="38.770000000000003"/>
    <n v="19.41"/>
    <n v="43.81"/>
    <n v="45.69"/>
    <n v="30.63"/>
    <n v="32.880000000000003"/>
    <n v="48.5"/>
    <n v="0"/>
  </r>
  <r>
    <x v="269"/>
    <s v="Teenager"/>
    <s v="White"/>
    <x v="0"/>
    <s v="Fast"/>
    <x v="0"/>
    <n v="16.010000000000002"/>
    <n v="0"/>
    <n v="1"/>
    <x v="0"/>
    <x v="0"/>
    <n v="0"/>
    <n v="0.5"/>
    <n v="0.5"/>
    <n v="-0.3010299956639812"/>
    <n v="18"/>
    <x v="0"/>
    <n v="0"/>
    <n v="0"/>
    <n v="53.49"/>
    <n v="1"/>
    <n v="0"/>
    <n v="38"/>
    <n v="0"/>
    <n v="13.87"/>
    <n v="39.07"/>
    <n v="20.66"/>
    <n v="32.729999999999997"/>
    <n v="25.59"/>
    <n v="19.25"/>
    <n v="0"/>
  </r>
  <r>
    <x v="270"/>
    <s v="Young Adult"/>
    <s v="Black"/>
    <x v="0"/>
    <s v="Average"/>
    <x v="0"/>
    <n v="39.01"/>
    <n v="0"/>
    <n v="0"/>
    <x v="1"/>
    <x v="0"/>
    <n v="0"/>
    <n v="0.5"/>
    <n v="0.5"/>
    <n v="-0.3010299956639812"/>
    <n v="27"/>
    <x v="1"/>
    <n v="0"/>
    <n v="0"/>
    <n v="76.78"/>
    <n v="0"/>
    <n v="0"/>
    <n v="40.450000000000003"/>
    <n v="31.3"/>
    <n v="57.03"/>
    <n v="34.85"/>
    <n v="49.12"/>
    <n v="21.66"/>
    <n v="28.79"/>
    <n v="31.93"/>
    <n v="0"/>
  </r>
  <r>
    <x v="271"/>
    <s v="Young Adult"/>
    <s v="White"/>
    <x v="2"/>
    <s v="Fast"/>
    <x v="0"/>
    <n v="31.4"/>
    <n v="0"/>
    <n v="1"/>
    <x v="1"/>
    <x v="0"/>
    <n v="0.284736786602939"/>
    <n v="0.57070712568050852"/>
    <n v="0.42929287431949148"/>
    <n v="-0.36724632016115744"/>
    <n v="25"/>
    <x v="1"/>
    <n v="0"/>
    <n v="1"/>
    <n v="77.7"/>
    <n v="1"/>
    <n v="0"/>
    <n v="37.42"/>
    <n v="54.8"/>
    <n v="42.69"/>
    <n v="36.49"/>
    <n v="61.93"/>
    <n v="53.73"/>
    <n v="56.31"/>
    <n v="31.82"/>
    <n v="0"/>
  </r>
  <r>
    <x v="272"/>
    <s v="Middle Age"/>
    <s v="White"/>
    <x v="1"/>
    <s v="Fast"/>
    <x v="1"/>
    <n v="76.11"/>
    <n v="0"/>
    <n v="1"/>
    <x v="1"/>
    <x v="1"/>
    <n v="2.0074674701649928"/>
    <n v="0.8815788876645434"/>
    <n v="0.8815788876645434"/>
    <n v="-5.4738818992039209E-2"/>
    <n v="33"/>
    <x v="1"/>
    <n v="1"/>
    <n v="0"/>
    <n v="84.05"/>
    <n v="1"/>
    <n v="0"/>
    <n v="71.239999999999995"/>
    <n v="45.62"/>
    <n v="61.98"/>
    <n v="72.13"/>
    <n v="68.27"/>
    <n v="66.87"/>
    <n v="53.22"/>
    <n v="77.739999999999995"/>
    <n v="1"/>
  </r>
  <r>
    <x v="273"/>
    <s v="Middle Age"/>
    <s v="Other"/>
    <x v="1"/>
    <s v="Fast"/>
    <x v="1"/>
    <n v="62.29"/>
    <n v="1"/>
    <n v="0"/>
    <x v="1"/>
    <x v="1"/>
    <n v="2.0074674701649928"/>
    <n v="0.8815788876645434"/>
    <n v="0.8815788876645434"/>
    <n v="-5.4738818992039209E-2"/>
    <n v="48"/>
    <x v="1"/>
    <n v="1"/>
    <n v="0"/>
    <n v="77.25"/>
    <n v="1"/>
    <n v="0"/>
    <n v="71.260000000000005"/>
    <n v="61.81"/>
    <n v="58.19"/>
    <n v="66.09"/>
    <n v="70.16"/>
    <n v="53.87"/>
    <n v="66.150000000000006"/>
    <n v="55.38"/>
    <n v="1"/>
  </r>
  <r>
    <x v="274"/>
    <s v="Middle Age"/>
    <s v="White"/>
    <x v="1"/>
    <s v="Fast"/>
    <x v="1"/>
    <n v="43.13"/>
    <n v="0"/>
    <n v="1"/>
    <x v="0"/>
    <x v="1"/>
    <n v="2.0074674701649928"/>
    <n v="0.8815788876645434"/>
    <n v="0.8815788876645434"/>
    <n v="-5.4738818992039209E-2"/>
    <n v="49"/>
    <x v="0"/>
    <n v="1"/>
    <n v="0"/>
    <n v="98.15"/>
    <n v="1"/>
    <n v="0"/>
    <n v="87.84"/>
    <n v="70.31"/>
    <n v="51.2"/>
    <n v="55.44"/>
    <n v="74.8"/>
    <n v="73.72"/>
    <n v="51.37"/>
    <n v="47.68"/>
    <n v="1"/>
  </r>
  <r>
    <x v="275"/>
    <s v="Young Adult"/>
    <s v="Black"/>
    <x v="2"/>
    <s v="Average"/>
    <x v="1"/>
    <n v="50.28"/>
    <n v="0"/>
    <n v="0"/>
    <x v="1"/>
    <x v="1"/>
    <n v="0.284736786602939"/>
    <n v="0.57070712568050852"/>
    <n v="0.57070712568050852"/>
    <n v="-0.24358670494463713"/>
    <n v="28"/>
    <x v="1"/>
    <n v="0"/>
    <n v="1"/>
    <n v="51.84"/>
    <n v="0"/>
    <n v="0"/>
    <n v="64.53"/>
    <n v="47.03"/>
    <n v="59.16"/>
    <n v="58.37"/>
    <n v="60.65"/>
    <n v="59.33"/>
    <n v="47.31"/>
    <n v="49.71"/>
    <n v="0"/>
  </r>
  <r>
    <x v="276"/>
    <s v="Young Adult"/>
    <s v="Black"/>
    <x v="2"/>
    <s v="Slow"/>
    <x v="1"/>
    <n v="52.33"/>
    <n v="0"/>
    <n v="0"/>
    <x v="0"/>
    <x v="1"/>
    <n v="0.284736786602939"/>
    <n v="0.57070712568050852"/>
    <n v="0.57070712568050852"/>
    <n v="-0.24358670494463713"/>
    <n v="23"/>
    <x v="0"/>
    <n v="0"/>
    <n v="1"/>
    <n v="97.07"/>
    <n v="0"/>
    <n v="1"/>
    <n v="35.64"/>
    <n v="55.39"/>
    <n v="63.16"/>
    <n v="47.98"/>
    <n v="50.39"/>
    <n v="63.52"/>
    <n v="54.06"/>
    <n v="52.37"/>
    <n v="0"/>
  </r>
  <r>
    <x v="277"/>
    <s v="Young Adult"/>
    <s v="Other"/>
    <x v="2"/>
    <s v="Slow"/>
    <x v="1"/>
    <n v="66.48"/>
    <n v="1"/>
    <n v="0"/>
    <x v="1"/>
    <x v="1"/>
    <n v="0.284736786602939"/>
    <n v="0.57070712568050852"/>
    <n v="0.57070712568050852"/>
    <n v="-0.24358670494463713"/>
    <n v="29"/>
    <x v="1"/>
    <n v="0"/>
    <n v="1"/>
    <n v="72.3"/>
    <n v="0"/>
    <n v="1"/>
    <n v="48.94"/>
    <n v="72.77"/>
    <n v="40.04"/>
    <n v="52.16"/>
    <n v="48.19"/>
    <n v="82.43"/>
    <n v="45.94"/>
    <n v="76.22"/>
    <n v="0"/>
  </r>
  <r>
    <x v="278"/>
    <s v="Teenager"/>
    <s v="Black"/>
    <x v="1"/>
    <s v="Average"/>
    <x v="1"/>
    <n v="31.34"/>
    <n v="0"/>
    <n v="0"/>
    <x v="0"/>
    <x v="1"/>
    <n v="2.0074674701649928"/>
    <n v="0.8815788876645434"/>
    <n v="0.8815788876645434"/>
    <n v="-5.4738818992039209E-2"/>
    <n v="19"/>
    <x v="0"/>
    <n v="1"/>
    <n v="0"/>
    <n v="80.319999999999993"/>
    <n v="0"/>
    <n v="0"/>
    <n v="38.85"/>
    <n v="62.2"/>
    <n v="73.760000000000005"/>
    <n v="75.790000000000006"/>
    <n v="78.91"/>
    <n v="62.18"/>
    <n v="54.68"/>
    <n v="60.58"/>
    <n v="1"/>
  </r>
  <r>
    <x v="279"/>
    <s v="Middle Age"/>
    <s v="Black"/>
    <x v="0"/>
    <s v="Slow"/>
    <x v="0"/>
    <n v="24.25"/>
    <n v="0"/>
    <n v="0"/>
    <x v="1"/>
    <x v="0"/>
    <n v="0"/>
    <n v="0.5"/>
    <n v="0.5"/>
    <n v="-0.3010299956639812"/>
    <n v="44"/>
    <x v="1"/>
    <n v="0"/>
    <n v="0"/>
    <n v="45.97"/>
    <n v="0"/>
    <n v="1"/>
    <n v="48.2"/>
    <n v="44.17"/>
    <n v="39.130000000000003"/>
    <n v="65.72"/>
    <n v="29.79"/>
    <n v="44.76"/>
    <n v="48.63"/>
    <n v="33"/>
    <n v="0"/>
  </r>
  <r>
    <x v="280"/>
    <s v="Middle Age"/>
    <s v="Black"/>
    <x v="1"/>
    <s v="Average"/>
    <x v="1"/>
    <n v="69.48"/>
    <n v="0"/>
    <n v="0"/>
    <x v="1"/>
    <x v="1"/>
    <n v="2.0074674701649928"/>
    <n v="0.8815788876645434"/>
    <n v="0.8815788876645434"/>
    <n v="-5.4738818992039209E-2"/>
    <n v="37"/>
    <x v="1"/>
    <n v="1"/>
    <n v="0"/>
    <n v="62.83"/>
    <n v="0"/>
    <n v="0"/>
    <n v="48.21"/>
    <n v="50.23"/>
    <n v="60.67"/>
    <n v="67.040000000000006"/>
    <n v="64.19"/>
    <n v="66.73"/>
    <n v="61.39"/>
    <n v="77.47"/>
    <n v="1"/>
  </r>
  <r>
    <x v="281"/>
    <s v="Middle Age"/>
    <s v="White"/>
    <x v="2"/>
    <s v="Slow"/>
    <x v="0"/>
    <n v="57.68"/>
    <n v="0"/>
    <n v="1"/>
    <x v="1"/>
    <x v="0"/>
    <n v="0.284736786602939"/>
    <n v="0.57070712568050852"/>
    <n v="0.42929287431949148"/>
    <n v="-0.36724632016115744"/>
    <n v="35"/>
    <x v="1"/>
    <n v="0"/>
    <n v="1"/>
    <n v="86.16"/>
    <n v="0"/>
    <n v="1"/>
    <n v="44.78"/>
    <n v="51.09"/>
    <n v="52.61"/>
    <n v="64.13"/>
    <n v="42.44"/>
    <n v="62.82"/>
    <n v="52.19"/>
    <n v="76.040000000000006"/>
    <n v="0"/>
  </r>
  <r>
    <x v="282"/>
    <s v="Middle Age"/>
    <s v="White"/>
    <x v="2"/>
    <s v="Slow"/>
    <x v="0"/>
    <n v="56.29"/>
    <n v="0"/>
    <n v="1"/>
    <x v="1"/>
    <x v="0"/>
    <n v="0.284736786602939"/>
    <n v="0.57070712568050852"/>
    <n v="0.42929287431949148"/>
    <n v="-0.36724632016115744"/>
    <n v="38"/>
    <x v="1"/>
    <n v="0"/>
    <n v="1"/>
    <n v="82.41"/>
    <n v="0"/>
    <n v="1"/>
    <n v="55.35"/>
    <n v="45.61"/>
    <n v="50.38"/>
    <n v="60.55"/>
    <n v="63.63"/>
    <n v="57.54"/>
    <n v="58.28"/>
    <n v="46.45"/>
    <n v="0"/>
  </r>
  <r>
    <x v="283"/>
    <s v="Young Adult"/>
    <s v="Black"/>
    <x v="1"/>
    <s v="Slow"/>
    <x v="1"/>
    <n v="51.44"/>
    <n v="0"/>
    <n v="0"/>
    <x v="0"/>
    <x v="1"/>
    <n v="2.0074674701649928"/>
    <n v="0.8815788876645434"/>
    <n v="0.8815788876645434"/>
    <n v="-5.4738818992039209E-2"/>
    <n v="22"/>
    <x v="0"/>
    <n v="1"/>
    <n v="0"/>
    <n v="42.41"/>
    <n v="0"/>
    <n v="1"/>
    <n v="62.66"/>
    <n v="56.02"/>
    <n v="67.94"/>
    <n v="49.91"/>
    <n v="54.88"/>
    <n v="73.11"/>
    <n v="65.209999999999994"/>
    <n v="48.21"/>
    <n v="1"/>
  </r>
  <r>
    <x v="284"/>
    <s v="Middle Age"/>
    <s v="Other"/>
    <x v="2"/>
    <s v="Fast"/>
    <x v="1"/>
    <n v="55.05"/>
    <n v="1"/>
    <n v="0"/>
    <x v="1"/>
    <x v="1"/>
    <n v="0.284736786602939"/>
    <n v="0.57070712568050852"/>
    <n v="0.57070712568050852"/>
    <n v="-0.24358670494463713"/>
    <n v="47"/>
    <x v="1"/>
    <n v="0"/>
    <n v="1"/>
    <n v="72.8"/>
    <n v="1"/>
    <n v="0"/>
    <n v="43.45"/>
    <n v="62.38"/>
    <n v="67.599999999999994"/>
    <n v="78.78"/>
    <n v="54.65"/>
    <n v="50.25"/>
    <n v="74.010000000000005"/>
    <n v="74.180000000000007"/>
    <n v="0"/>
  </r>
  <r>
    <x v="285"/>
    <s v="Middle Age"/>
    <s v="White"/>
    <x v="1"/>
    <s v="Average"/>
    <x v="1"/>
    <n v="69.28"/>
    <n v="0"/>
    <n v="1"/>
    <x v="0"/>
    <x v="1"/>
    <n v="2.0074674701649928"/>
    <n v="0.8815788876645434"/>
    <n v="0.8815788876645434"/>
    <n v="-5.4738818992039209E-2"/>
    <n v="46"/>
    <x v="0"/>
    <n v="1"/>
    <n v="0"/>
    <n v="45.3"/>
    <n v="0"/>
    <n v="0"/>
    <n v="65.16"/>
    <n v="82.88"/>
    <n v="58.59"/>
    <n v="72.88"/>
    <n v="78.989999999999995"/>
    <n v="64.83"/>
    <n v="76.23"/>
    <n v="68.010000000000005"/>
    <n v="1"/>
  </r>
  <r>
    <x v="286"/>
    <s v="Middle Age"/>
    <s v="Other"/>
    <x v="1"/>
    <s v="Average"/>
    <x v="1"/>
    <n v="58.23"/>
    <n v="1"/>
    <n v="0"/>
    <x v="0"/>
    <x v="1"/>
    <n v="2.0074674701649928"/>
    <n v="0.8815788876645434"/>
    <n v="0.8815788876645434"/>
    <n v="-5.4738818992039209E-2"/>
    <n v="31"/>
    <x v="0"/>
    <n v="1"/>
    <n v="0"/>
    <n v="99.75"/>
    <n v="0"/>
    <n v="0"/>
    <n v="45.36"/>
    <n v="57.19"/>
    <n v="76.010000000000005"/>
    <n v="63.35"/>
    <n v="51.37"/>
    <n v="73.650000000000006"/>
    <n v="65.83"/>
    <n v="55.15"/>
    <n v="1"/>
  </r>
  <r>
    <x v="287"/>
    <s v="Young Adult"/>
    <s v="Black"/>
    <x v="2"/>
    <s v="Fast"/>
    <x v="1"/>
    <n v="41.51"/>
    <n v="0"/>
    <n v="0"/>
    <x v="0"/>
    <x v="1"/>
    <n v="0.284736786602939"/>
    <n v="0.57070712568050852"/>
    <n v="0.57070712568050852"/>
    <n v="-0.24358670494463713"/>
    <n v="25"/>
    <x v="0"/>
    <n v="0"/>
    <n v="1"/>
    <n v="93.84"/>
    <n v="1"/>
    <n v="0"/>
    <n v="58.11"/>
    <n v="29.66"/>
    <n v="59.94"/>
    <n v="54.13"/>
    <n v="56.55"/>
    <n v="50.35"/>
    <n v="49.79"/>
    <n v="50.13"/>
    <n v="0"/>
  </r>
  <r>
    <x v="288"/>
    <s v="Young Adult"/>
    <s v="Black"/>
    <x v="0"/>
    <s v="Slow"/>
    <x v="0"/>
    <n v="34.049999999999997"/>
    <n v="0"/>
    <n v="0"/>
    <x v="0"/>
    <x v="0"/>
    <n v="0"/>
    <n v="0.5"/>
    <n v="0.5"/>
    <n v="-0.3010299956639812"/>
    <n v="23"/>
    <x v="0"/>
    <n v="0"/>
    <n v="0"/>
    <n v="41.26"/>
    <n v="0"/>
    <n v="1"/>
    <n v="22.23"/>
    <n v="40.06"/>
    <n v="43.36"/>
    <n v="38.19"/>
    <n v="47.86"/>
    <n v="23.14"/>
    <n v="56.27"/>
    <n v="36.94"/>
    <n v="0"/>
  </r>
  <r>
    <x v="289"/>
    <s v="Teenager"/>
    <s v="White"/>
    <x v="2"/>
    <s v="Fast"/>
    <x v="0"/>
    <n v="34.19"/>
    <n v="0"/>
    <n v="1"/>
    <x v="1"/>
    <x v="0"/>
    <n v="0.284736786602939"/>
    <n v="0.57070712568050852"/>
    <n v="0.42929287431949148"/>
    <n v="-0.36724632016115744"/>
    <n v="18"/>
    <x v="1"/>
    <n v="0"/>
    <n v="1"/>
    <n v="91.52"/>
    <n v="1"/>
    <n v="0"/>
    <n v="45.02"/>
    <n v="47.09"/>
    <n v="26.53"/>
    <n v="33.83"/>
    <n v="26.67"/>
    <n v="32.97"/>
    <n v="34.67"/>
    <n v="38.93"/>
    <n v="0"/>
  </r>
  <r>
    <x v="290"/>
    <s v="Middle Age"/>
    <s v="Black"/>
    <x v="1"/>
    <s v="Average"/>
    <x v="1"/>
    <n v="60.04"/>
    <n v="0"/>
    <n v="0"/>
    <x v="0"/>
    <x v="1"/>
    <n v="2.0074674701649928"/>
    <n v="0.8815788876645434"/>
    <n v="0.8815788876645434"/>
    <n v="-5.4738818992039209E-2"/>
    <n v="40"/>
    <x v="0"/>
    <n v="1"/>
    <n v="0"/>
    <n v="95.17"/>
    <n v="0"/>
    <n v="0"/>
    <n v="69.739999999999995"/>
    <n v="56.21"/>
    <n v="56.12"/>
    <n v="70.44"/>
    <n v="56.64"/>
    <n v="58.14"/>
    <n v="60.69"/>
    <n v="65.28"/>
    <n v="1"/>
  </r>
  <r>
    <x v="291"/>
    <s v="Young Adult"/>
    <s v="White"/>
    <x v="0"/>
    <s v="Slow"/>
    <x v="0"/>
    <n v="34.07"/>
    <n v="0"/>
    <n v="1"/>
    <x v="0"/>
    <x v="0"/>
    <n v="0"/>
    <n v="0.5"/>
    <n v="0.5"/>
    <n v="-0.3010299956639812"/>
    <n v="25"/>
    <x v="0"/>
    <n v="0"/>
    <n v="0"/>
    <n v="61.21"/>
    <n v="0"/>
    <n v="1"/>
    <n v="38.340000000000003"/>
    <n v="27.24"/>
    <n v="14.15"/>
    <n v="47.57"/>
    <n v="46.05"/>
    <n v="45.28"/>
    <n v="54.66"/>
    <n v="31.95"/>
    <n v="0"/>
  </r>
  <r>
    <x v="292"/>
    <s v="Young Adult"/>
    <s v="Black"/>
    <x v="2"/>
    <s v="Average"/>
    <x v="1"/>
    <n v="44.62"/>
    <n v="0"/>
    <n v="0"/>
    <x v="0"/>
    <x v="1"/>
    <n v="0.284736786602939"/>
    <n v="0.57070712568050852"/>
    <n v="0.57070712568050852"/>
    <n v="-0.24358670494463713"/>
    <n v="22"/>
    <x v="0"/>
    <n v="0"/>
    <n v="1"/>
    <n v="83.17"/>
    <n v="0"/>
    <n v="0"/>
    <n v="46.34"/>
    <n v="63.85"/>
    <n v="51.51"/>
    <n v="64.89"/>
    <n v="38.93"/>
    <n v="54.94"/>
    <n v="51.95"/>
    <n v="46.04"/>
    <n v="0"/>
  </r>
  <r>
    <x v="293"/>
    <s v="Young Adult"/>
    <s v="Black"/>
    <x v="2"/>
    <s v="Fast"/>
    <x v="1"/>
    <n v="42.99"/>
    <n v="0"/>
    <n v="0"/>
    <x v="1"/>
    <x v="1"/>
    <n v="0.284736786602939"/>
    <n v="0.57070712568050852"/>
    <n v="0.57070712568050852"/>
    <n v="-0.24358670494463713"/>
    <n v="29"/>
    <x v="1"/>
    <n v="0"/>
    <n v="1"/>
    <n v="66.53"/>
    <n v="1"/>
    <n v="0"/>
    <n v="47.84"/>
    <n v="42.82"/>
    <n v="53.72"/>
    <n v="53.23"/>
    <n v="49.93"/>
    <n v="45.48"/>
    <n v="53.81"/>
    <n v="41.75"/>
    <n v="0"/>
  </r>
  <r>
    <x v="294"/>
    <s v="Young Adult"/>
    <s v="White"/>
    <x v="1"/>
    <s v="Average"/>
    <x v="1"/>
    <n v="73.78"/>
    <n v="0"/>
    <n v="1"/>
    <x v="1"/>
    <x v="1"/>
    <n v="2.0074674701649928"/>
    <n v="0.8815788876645434"/>
    <n v="0.8815788876645434"/>
    <n v="-5.4738818992039209E-2"/>
    <n v="22"/>
    <x v="1"/>
    <n v="1"/>
    <n v="0"/>
    <n v="79.31"/>
    <n v="0"/>
    <n v="0"/>
    <n v="47.59"/>
    <n v="42.47"/>
    <n v="75.38"/>
    <n v="51.57"/>
    <n v="70.92"/>
    <n v="66.19"/>
    <n v="60.3"/>
    <n v="51.72"/>
    <n v="1"/>
  </r>
  <r>
    <x v="295"/>
    <s v="Young Adult"/>
    <s v="White"/>
    <x v="0"/>
    <s v="Fast"/>
    <x v="0"/>
    <n v="50.35"/>
    <n v="0"/>
    <n v="1"/>
    <x v="1"/>
    <x v="0"/>
    <n v="0"/>
    <n v="0.5"/>
    <n v="0.5"/>
    <n v="-0.3010299956639812"/>
    <n v="23"/>
    <x v="1"/>
    <n v="0"/>
    <n v="0"/>
    <n v="60.42"/>
    <n v="1"/>
    <n v="0"/>
    <n v="48.41"/>
    <n v="33.56"/>
    <n v="51.98"/>
    <n v="34.130000000000003"/>
    <n v="50.72"/>
    <n v="17.600000000000001"/>
    <n v="37.76"/>
    <n v="19.649999999999999"/>
    <n v="0"/>
  </r>
  <r>
    <x v="296"/>
    <s v="Teenager"/>
    <s v="White"/>
    <x v="1"/>
    <s v="Slow"/>
    <x v="1"/>
    <n v="58.91"/>
    <n v="0"/>
    <n v="1"/>
    <x v="1"/>
    <x v="1"/>
    <n v="2.0074674701649928"/>
    <n v="0.8815788876645434"/>
    <n v="0.8815788876645434"/>
    <n v="-5.4738818992039209E-2"/>
    <n v="17"/>
    <x v="1"/>
    <n v="1"/>
    <n v="0"/>
    <n v="59.35"/>
    <n v="0"/>
    <n v="1"/>
    <n v="61.54"/>
    <n v="56.16"/>
    <n v="40.130000000000003"/>
    <n v="51.65"/>
    <n v="52.15"/>
    <n v="58.04"/>
    <n v="67.099999999999994"/>
    <n v="44.48"/>
    <n v="1"/>
  </r>
  <r>
    <x v="297"/>
    <s v="Young Adult"/>
    <s v="Black"/>
    <x v="1"/>
    <s v="Average"/>
    <x v="1"/>
    <n v="59.26"/>
    <n v="0"/>
    <n v="0"/>
    <x v="0"/>
    <x v="1"/>
    <n v="2.0074674701649928"/>
    <n v="0.8815788876645434"/>
    <n v="0.8815788876645434"/>
    <n v="-5.4738818992039209E-2"/>
    <n v="25"/>
    <x v="0"/>
    <n v="1"/>
    <n v="0"/>
    <n v="65.47"/>
    <n v="0"/>
    <n v="0"/>
    <n v="60.55"/>
    <n v="62.61"/>
    <n v="63.63"/>
    <n v="77.739999999999995"/>
    <n v="65.989999999999995"/>
    <n v="73.290000000000006"/>
    <n v="53.47"/>
    <n v="85.82"/>
    <n v="1"/>
  </r>
  <r>
    <x v="298"/>
    <s v="Young Adult"/>
    <s v="Black"/>
    <x v="0"/>
    <s v="Slow"/>
    <x v="0"/>
    <n v="23.11"/>
    <n v="0"/>
    <n v="0"/>
    <x v="0"/>
    <x v="0"/>
    <n v="0"/>
    <n v="0.5"/>
    <n v="0.5"/>
    <n v="-0.3010299956639812"/>
    <n v="27"/>
    <x v="0"/>
    <n v="0"/>
    <n v="0"/>
    <n v="48.73"/>
    <n v="0"/>
    <n v="1"/>
    <n v="41.34"/>
    <n v="46.06"/>
    <n v="48.92"/>
    <n v="42.45"/>
    <n v="6.61"/>
    <n v="28.07"/>
    <n v="12.4"/>
    <n v="21.7"/>
    <n v="0"/>
  </r>
  <r>
    <x v="299"/>
    <s v="Middle Age"/>
    <s v="Other"/>
    <x v="0"/>
    <s v="Average"/>
    <x v="0"/>
    <n v="53.46"/>
    <n v="1"/>
    <n v="0"/>
    <x v="1"/>
    <x v="0"/>
    <n v="0"/>
    <n v="0.5"/>
    <n v="0.5"/>
    <n v="-0.3010299956639812"/>
    <n v="33"/>
    <x v="1"/>
    <n v="0"/>
    <n v="0"/>
    <n v="89.87"/>
    <n v="0"/>
    <n v="0"/>
    <n v="41.26"/>
    <n v="39.07"/>
    <n v="37.299999999999997"/>
    <n v="33.64"/>
    <n v="35.880000000000003"/>
    <n v="23.78"/>
    <n v="43.28"/>
    <n v="40.57"/>
    <n v="0"/>
  </r>
  <r>
    <x v="300"/>
    <s v="Young Adult"/>
    <s v="White"/>
    <x v="1"/>
    <s v="Average"/>
    <x v="1"/>
    <n v="61.47"/>
    <n v="0"/>
    <n v="1"/>
    <x v="0"/>
    <x v="1"/>
    <n v="2.0074674701649928"/>
    <n v="0.8815788876645434"/>
    <n v="0.8815788876645434"/>
    <n v="-5.4738818992039209E-2"/>
    <n v="29"/>
    <x v="0"/>
    <n v="1"/>
    <n v="0"/>
    <n v="60.92"/>
    <n v="0"/>
    <n v="0"/>
    <n v="71.77"/>
    <n v="55.75"/>
    <n v="59.5"/>
    <n v="51.45"/>
    <n v="51.2"/>
    <n v="43.26"/>
    <n v="55.42"/>
    <n v="46.76"/>
    <n v="1"/>
  </r>
  <r>
    <x v="301"/>
    <s v="Middle Age"/>
    <s v="Black"/>
    <x v="0"/>
    <s v="Fast"/>
    <x v="0"/>
    <n v="44.77"/>
    <n v="0"/>
    <n v="0"/>
    <x v="0"/>
    <x v="0"/>
    <n v="0"/>
    <n v="0.5"/>
    <n v="0.5"/>
    <n v="-0.3010299956639812"/>
    <n v="50"/>
    <x v="0"/>
    <n v="0"/>
    <n v="0"/>
    <n v="64.010000000000005"/>
    <n v="1"/>
    <n v="0"/>
    <n v="47.43"/>
    <n v="39.96"/>
    <n v="8.81"/>
    <n v="37.71"/>
    <n v="31.22"/>
    <n v="36.049999999999997"/>
    <n v="29.35"/>
    <n v="30.35"/>
    <n v="0"/>
  </r>
  <r>
    <x v="302"/>
    <s v="Young Adult"/>
    <s v="Black"/>
    <x v="1"/>
    <s v="Slow"/>
    <x v="1"/>
    <n v="57.1"/>
    <n v="0"/>
    <n v="0"/>
    <x v="0"/>
    <x v="1"/>
    <n v="2.0074674701649928"/>
    <n v="0.8815788876645434"/>
    <n v="0.8815788876645434"/>
    <n v="-5.4738818992039209E-2"/>
    <n v="27"/>
    <x v="0"/>
    <n v="1"/>
    <n v="0"/>
    <n v="93.64"/>
    <n v="0"/>
    <n v="1"/>
    <n v="55.15"/>
    <n v="48.35"/>
    <n v="49.87"/>
    <n v="67.95"/>
    <n v="38.9"/>
    <n v="73.489999999999995"/>
    <n v="57.03"/>
    <n v="66.209999999999994"/>
    <n v="1"/>
  </r>
  <r>
    <x v="303"/>
    <s v="Young Adult"/>
    <s v="White"/>
    <x v="2"/>
    <s v="Average"/>
    <x v="1"/>
    <n v="46.88"/>
    <n v="0"/>
    <n v="1"/>
    <x v="1"/>
    <x v="1"/>
    <n v="0.284736786602939"/>
    <n v="0.57070712568050852"/>
    <n v="0.57070712568050852"/>
    <n v="-0.24358670494463713"/>
    <n v="25"/>
    <x v="1"/>
    <n v="0"/>
    <n v="1"/>
    <n v="69.8"/>
    <n v="0"/>
    <n v="0"/>
    <n v="55.71"/>
    <n v="45.01"/>
    <n v="55.81"/>
    <n v="50.84"/>
    <n v="71.84"/>
    <n v="55.15"/>
    <n v="64.430000000000007"/>
    <n v="43.7"/>
    <n v="0"/>
  </r>
  <r>
    <x v="304"/>
    <s v="Middle Age"/>
    <s v="Other"/>
    <x v="0"/>
    <s v="Average"/>
    <x v="0"/>
    <n v="38.72"/>
    <n v="1"/>
    <n v="0"/>
    <x v="1"/>
    <x v="0"/>
    <n v="0"/>
    <n v="0.5"/>
    <n v="0.5"/>
    <n v="-0.3010299956639812"/>
    <n v="42"/>
    <x v="1"/>
    <n v="0"/>
    <n v="0"/>
    <n v="72.66"/>
    <n v="0"/>
    <n v="0"/>
    <n v="33.64"/>
    <n v="26.76"/>
    <n v="30.79"/>
    <n v="45.42"/>
    <n v="59.69"/>
    <n v="37.229999999999997"/>
    <n v="31.69"/>
    <n v="45.86"/>
    <n v="0"/>
  </r>
  <r>
    <x v="305"/>
    <s v="Young Adult"/>
    <s v="White"/>
    <x v="1"/>
    <s v="Fast"/>
    <x v="1"/>
    <n v="57.64"/>
    <n v="0"/>
    <n v="1"/>
    <x v="0"/>
    <x v="1"/>
    <n v="2.0074674701649928"/>
    <n v="0.8815788876645434"/>
    <n v="0.8815788876645434"/>
    <n v="-5.4738818992039209E-2"/>
    <n v="20"/>
    <x v="0"/>
    <n v="1"/>
    <n v="0"/>
    <n v="97.39"/>
    <n v="1"/>
    <n v="0"/>
    <n v="56.44"/>
    <n v="84.5"/>
    <n v="63.17"/>
    <n v="50.63"/>
    <n v="57.56"/>
    <n v="79.900000000000006"/>
    <n v="71.91"/>
    <n v="61.06"/>
    <n v="1"/>
  </r>
  <r>
    <x v="306"/>
    <s v="Teenager"/>
    <s v="Other"/>
    <x v="2"/>
    <s v="Fast"/>
    <x v="0"/>
    <n v="31.62"/>
    <n v="1"/>
    <n v="0"/>
    <x v="1"/>
    <x v="0"/>
    <n v="0.284736786602939"/>
    <n v="0.57070712568050852"/>
    <n v="0.42929287431949148"/>
    <n v="-0.36724632016115744"/>
    <n v="19"/>
    <x v="1"/>
    <n v="0"/>
    <n v="1"/>
    <n v="93.2"/>
    <n v="1"/>
    <n v="0"/>
    <n v="50.5"/>
    <n v="45.82"/>
    <n v="24.09"/>
    <n v="28.92"/>
    <n v="21.17"/>
    <n v="57.86"/>
    <n v="26.87"/>
    <n v="44.64"/>
    <n v="0"/>
  </r>
  <r>
    <x v="307"/>
    <s v="Teenager"/>
    <s v="Black"/>
    <x v="2"/>
    <s v="Fast"/>
    <x v="1"/>
    <n v="42.71"/>
    <n v="0"/>
    <n v="0"/>
    <x v="1"/>
    <x v="1"/>
    <n v="0.284736786602939"/>
    <n v="0.57070712568050852"/>
    <n v="0.57070712568050852"/>
    <n v="-0.24358670494463713"/>
    <n v="17"/>
    <x v="1"/>
    <n v="0"/>
    <n v="1"/>
    <n v="50.17"/>
    <n v="1"/>
    <n v="0"/>
    <n v="35.32"/>
    <n v="41.96"/>
    <n v="52.43"/>
    <n v="55.96"/>
    <n v="59.33"/>
    <n v="45.02"/>
    <n v="53.52"/>
    <n v="49.35"/>
    <n v="0"/>
  </r>
  <r>
    <x v="308"/>
    <s v="Middle Age"/>
    <s v="Other"/>
    <x v="2"/>
    <s v="Fast"/>
    <x v="1"/>
    <n v="80.319999999999993"/>
    <n v="1"/>
    <n v="0"/>
    <x v="1"/>
    <x v="1"/>
    <n v="0.284736786602939"/>
    <n v="0.57070712568050852"/>
    <n v="0.57070712568050852"/>
    <n v="-0.24358670494463713"/>
    <n v="37"/>
    <x v="1"/>
    <n v="0"/>
    <n v="1"/>
    <n v="68.39"/>
    <n v="1"/>
    <n v="0"/>
    <n v="74.94"/>
    <n v="37.799999999999997"/>
    <n v="53.69"/>
    <n v="66.430000000000007"/>
    <n v="45.97"/>
    <n v="54.82"/>
    <n v="82.48"/>
    <n v="73.17"/>
    <n v="0"/>
  </r>
  <r>
    <x v="309"/>
    <s v="Young Adult"/>
    <s v="Black"/>
    <x v="2"/>
    <s v="Fast"/>
    <x v="0"/>
    <n v="48.62"/>
    <n v="0"/>
    <n v="0"/>
    <x v="1"/>
    <x v="0"/>
    <n v="0.284736786602939"/>
    <n v="0.57070712568050852"/>
    <n v="0.42929287431949148"/>
    <n v="-0.36724632016115744"/>
    <n v="21"/>
    <x v="1"/>
    <n v="0"/>
    <n v="1"/>
    <n v="98.28"/>
    <n v="1"/>
    <n v="0"/>
    <n v="43.7"/>
    <n v="54.6"/>
    <n v="54.88"/>
    <n v="48.36"/>
    <n v="22.96"/>
    <n v="36.33"/>
    <n v="43.98"/>
    <n v="52.71"/>
    <n v="0"/>
  </r>
  <r>
    <x v="310"/>
    <s v="Middle Age"/>
    <s v="White"/>
    <x v="0"/>
    <s v="Fast"/>
    <x v="0"/>
    <n v="37.54"/>
    <n v="0"/>
    <n v="1"/>
    <x v="1"/>
    <x v="0"/>
    <n v="0"/>
    <n v="0.5"/>
    <n v="0.5"/>
    <n v="-0.3010299956639812"/>
    <n v="33"/>
    <x v="1"/>
    <n v="0"/>
    <n v="0"/>
    <n v="62.34"/>
    <n v="1"/>
    <n v="0"/>
    <n v="33.22"/>
    <n v="56.47"/>
    <n v="37.840000000000003"/>
    <n v="45.98"/>
    <n v="15.39"/>
    <n v="49.68"/>
    <n v="55.81"/>
    <n v="34.17"/>
    <n v="0"/>
  </r>
  <r>
    <x v="311"/>
    <s v="Young Adult"/>
    <s v="White"/>
    <x v="2"/>
    <s v="Fast"/>
    <x v="0"/>
    <n v="66.62"/>
    <n v="0"/>
    <n v="1"/>
    <x v="0"/>
    <x v="0"/>
    <n v="0.284736786602939"/>
    <n v="0.57070712568050852"/>
    <n v="0.42929287431949148"/>
    <n v="-0.36724632016115744"/>
    <n v="20"/>
    <x v="0"/>
    <n v="0"/>
    <n v="1"/>
    <n v="62.29"/>
    <n v="1"/>
    <n v="0"/>
    <n v="46.82"/>
    <n v="61.05"/>
    <n v="57.81"/>
    <n v="35.93"/>
    <n v="43.21"/>
    <n v="31.48"/>
    <n v="61.91"/>
    <n v="49.82"/>
    <n v="0"/>
  </r>
  <r>
    <x v="312"/>
    <s v="Teenager"/>
    <s v="White"/>
    <x v="1"/>
    <s v="Slow"/>
    <x v="1"/>
    <n v="37.69"/>
    <n v="0"/>
    <n v="1"/>
    <x v="1"/>
    <x v="1"/>
    <n v="2.0074674701649928"/>
    <n v="0.8815788876645434"/>
    <n v="0.8815788876645434"/>
    <n v="-5.4738818992039209E-2"/>
    <n v="16"/>
    <x v="1"/>
    <n v="1"/>
    <n v="0"/>
    <n v="51.7"/>
    <n v="0"/>
    <n v="1"/>
    <n v="39.950000000000003"/>
    <n v="33.119999999999997"/>
    <n v="35.24"/>
    <n v="39.75"/>
    <n v="21.63"/>
    <n v="38.119999999999997"/>
    <n v="48.59"/>
    <n v="42.47"/>
    <n v="1"/>
  </r>
  <r>
    <x v="313"/>
    <s v="Teenager"/>
    <s v="Other"/>
    <x v="0"/>
    <s v="Average"/>
    <x v="0"/>
    <n v="33.299999999999997"/>
    <n v="1"/>
    <n v="0"/>
    <x v="0"/>
    <x v="0"/>
    <n v="0"/>
    <n v="0.5"/>
    <n v="0.5"/>
    <n v="-0.3010299956639812"/>
    <n v="19"/>
    <x v="0"/>
    <n v="0"/>
    <n v="0"/>
    <n v="46.86"/>
    <n v="0"/>
    <n v="0"/>
    <n v="23.56"/>
    <n v="43.73"/>
    <n v="35.31"/>
    <n v="29.32"/>
    <n v="10.61"/>
    <n v="32.94"/>
    <n v="33.68"/>
    <n v="23.9"/>
    <n v="0"/>
  </r>
  <r>
    <x v="314"/>
    <s v="Young Adult"/>
    <s v="Black"/>
    <x v="2"/>
    <s v="Average"/>
    <x v="1"/>
    <n v="68.08"/>
    <n v="0"/>
    <n v="0"/>
    <x v="0"/>
    <x v="1"/>
    <n v="0.284736786602939"/>
    <n v="0.57070712568050852"/>
    <n v="0.57070712568050852"/>
    <n v="-0.24358670494463713"/>
    <n v="26"/>
    <x v="0"/>
    <n v="0"/>
    <n v="1"/>
    <n v="84.42"/>
    <n v="0"/>
    <n v="0"/>
    <n v="54.6"/>
    <n v="43.09"/>
    <n v="48.05"/>
    <n v="28.28"/>
    <n v="51.81"/>
    <n v="53.93"/>
    <n v="52.8"/>
    <n v="39.619999999999997"/>
    <n v="0"/>
  </r>
  <r>
    <x v="315"/>
    <s v="Young Adult"/>
    <s v="White"/>
    <x v="2"/>
    <s v="Average"/>
    <x v="0"/>
    <n v="58.13"/>
    <n v="0"/>
    <n v="1"/>
    <x v="1"/>
    <x v="0"/>
    <n v="0.284736786602939"/>
    <n v="0.57070712568050852"/>
    <n v="0.42929287431949148"/>
    <n v="-0.36724632016115744"/>
    <n v="25"/>
    <x v="1"/>
    <n v="0"/>
    <n v="1"/>
    <n v="86.2"/>
    <n v="0"/>
    <n v="0"/>
    <n v="52.79"/>
    <n v="46.61"/>
    <n v="59.51"/>
    <n v="37.450000000000003"/>
    <n v="57.5"/>
    <n v="59.62"/>
    <n v="46.22"/>
    <n v="49.31"/>
    <n v="0"/>
  </r>
  <r>
    <x v="316"/>
    <s v="Young Adult"/>
    <s v="White"/>
    <x v="1"/>
    <s v="Average"/>
    <x v="1"/>
    <n v="65.650000000000006"/>
    <n v="0"/>
    <n v="1"/>
    <x v="0"/>
    <x v="1"/>
    <n v="2.0074674701649928"/>
    <n v="0.8815788876645434"/>
    <n v="0.8815788876645434"/>
    <n v="-5.4738818992039209E-2"/>
    <n v="22"/>
    <x v="0"/>
    <n v="1"/>
    <n v="0"/>
    <n v="98.14"/>
    <n v="0"/>
    <n v="0"/>
    <n v="71.48"/>
    <n v="48.19"/>
    <n v="63.11"/>
    <n v="73.28"/>
    <n v="66.06"/>
    <n v="65.84"/>
    <n v="63.05"/>
    <n v="65.56"/>
    <n v="1"/>
  </r>
  <r>
    <x v="317"/>
    <s v="Young Adult"/>
    <s v="Black"/>
    <x v="0"/>
    <s v="Average"/>
    <x v="0"/>
    <n v="29.61"/>
    <n v="0"/>
    <n v="0"/>
    <x v="0"/>
    <x v="0"/>
    <n v="0"/>
    <n v="0.5"/>
    <n v="0.5"/>
    <n v="-0.3010299956639812"/>
    <n v="28"/>
    <x v="0"/>
    <n v="0"/>
    <n v="0"/>
    <n v="86.41"/>
    <n v="0"/>
    <n v="0"/>
    <n v="21.5"/>
    <n v="8.7899999999999991"/>
    <n v="39.85"/>
    <n v="26.61"/>
    <n v="20.32"/>
    <n v="33.72"/>
    <n v="42.42"/>
    <n v="23.24"/>
    <n v="0"/>
  </r>
  <r>
    <x v="318"/>
    <s v="Middle Age"/>
    <s v="White"/>
    <x v="1"/>
    <s v="Fast"/>
    <x v="1"/>
    <n v="50.25"/>
    <n v="0"/>
    <n v="1"/>
    <x v="0"/>
    <x v="1"/>
    <n v="2.0074674701649928"/>
    <n v="0.8815788876645434"/>
    <n v="0.8815788876645434"/>
    <n v="-5.4738818992039209E-2"/>
    <n v="41"/>
    <x v="0"/>
    <n v="1"/>
    <n v="0"/>
    <n v="54.6"/>
    <n v="1"/>
    <n v="0"/>
    <n v="83.11"/>
    <n v="64.45"/>
    <n v="77.180000000000007"/>
    <n v="65.650000000000006"/>
    <n v="76.33"/>
    <n v="67.63"/>
    <n v="46.99"/>
    <n v="43.12"/>
    <n v="1"/>
  </r>
  <r>
    <x v="319"/>
    <s v="Young Adult"/>
    <s v="Black"/>
    <x v="2"/>
    <s v="Slow"/>
    <x v="1"/>
    <n v="39.72"/>
    <n v="0"/>
    <n v="0"/>
    <x v="1"/>
    <x v="1"/>
    <n v="0.284736786602939"/>
    <n v="0.57070712568050852"/>
    <n v="0.57070712568050852"/>
    <n v="-0.24358670494463713"/>
    <n v="22"/>
    <x v="1"/>
    <n v="0"/>
    <n v="1"/>
    <n v="42.41"/>
    <n v="0"/>
    <n v="1"/>
    <n v="44.1"/>
    <n v="39.450000000000003"/>
    <n v="51.32"/>
    <n v="41.33"/>
    <n v="55.95"/>
    <n v="62.35"/>
    <n v="50.35"/>
    <n v="37.15"/>
    <n v="0"/>
  </r>
  <r>
    <x v="320"/>
    <s v="Young Adult"/>
    <s v="Black"/>
    <x v="0"/>
    <s v="Fast"/>
    <x v="0"/>
    <n v="48.68"/>
    <n v="0"/>
    <n v="0"/>
    <x v="1"/>
    <x v="0"/>
    <n v="0"/>
    <n v="0.5"/>
    <n v="0.5"/>
    <n v="-0.3010299956639812"/>
    <n v="29"/>
    <x v="1"/>
    <n v="0"/>
    <n v="0"/>
    <n v="99.13"/>
    <n v="1"/>
    <n v="0"/>
    <n v="30.97"/>
    <n v="39.72"/>
    <n v="24.93"/>
    <n v="43.7"/>
    <n v="32.299999999999997"/>
    <n v="34.21"/>
    <n v="21.29"/>
    <n v="50.48"/>
    <n v="0"/>
  </r>
  <r>
    <x v="321"/>
    <s v="Middle Age"/>
    <s v="Black"/>
    <x v="0"/>
    <s v="Fast"/>
    <x v="0"/>
    <n v="50.57"/>
    <n v="0"/>
    <n v="0"/>
    <x v="0"/>
    <x v="0"/>
    <n v="0"/>
    <n v="0.5"/>
    <n v="0.5"/>
    <n v="-0.3010299956639812"/>
    <n v="41"/>
    <x v="0"/>
    <n v="0"/>
    <n v="0"/>
    <n v="60.43"/>
    <n v="1"/>
    <n v="0"/>
    <n v="35.57"/>
    <n v="22.94"/>
    <n v="41.92"/>
    <n v="31.4"/>
    <n v="73.260000000000005"/>
    <n v="68.73"/>
    <n v="41.31"/>
    <n v="32.47"/>
    <n v="0"/>
  </r>
  <r>
    <x v="322"/>
    <s v="Young Adult"/>
    <s v="Black"/>
    <x v="0"/>
    <s v="Fast"/>
    <x v="0"/>
    <n v="32.9"/>
    <n v="0"/>
    <n v="0"/>
    <x v="1"/>
    <x v="0"/>
    <n v="0"/>
    <n v="0.5"/>
    <n v="0.5"/>
    <n v="-0.3010299956639812"/>
    <n v="23"/>
    <x v="1"/>
    <n v="0"/>
    <n v="0"/>
    <n v="58.72"/>
    <n v="1"/>
    <n v="0"/>
    <n v="33.31"/>
    <n v="41.53"/>
    <n v="41.96"/>
    <n v="43.71"/>
    <n v="30.12"/>
    <n v="25.08"/>
    <n v="38.119999999999997"/>
    <n v="41.53"/>
    <n v="0"/>
  </r>
  <r>
    <x v="323"/>
    <s v="Young Adult"/>
    <s v="Black"/>
    <x v="2"/>
    <s v="Fast"/>
    <x v="1"/>
    <n v="34.1"/>
    <n v="0"/>
    <n v="0"/>
    <x v="1"/>
    <x v="1"/>
    <n v="0.284736786602939"/>
    <n v="0.57070712568050852"/>
    <n v="0.57070712568050852"/>
    <n v="-0.24358670494463713"/>
    <n v="21"/>
    <x v="1"/>
    <n v="0"/>
    <n v="1"/>
    <n v="94.36"/>
    <n v="1"/>
    <n v="0"/>
    <n v="62.72"/>
    <n v="46.01"/>
    <n v="51.11"/>
    <n v="44.5"/>
    <n v="60.7"/>
    <n v="47.57"/>
    <n v="33.93"/>
    <n v="31.9"/>
    <n v="0"/>
  </r>
  <r>
    <x v="324"/>
    <s v="Middle Age"/>
    <s v="Other"/>
    <x v="2"/>
    <s v="Fast"/>
    <x v="1"/>
    <n v="62.6"/>
    <n v="1"/>
    <n v="0"/>
    <x v="1"/>
    <x v="1"/>
    <n v="0.284736786602939"/>
    <n v="0.57070712568050852"/>
    <n v="0.57070712568050852"/>
    <n v="-0.24358670494463713"/>
    <n v="47"/>
    <x v="1"/>
    <n v="0"/>
    <n v="1"/>
    <n v="75.11"/>
    <n v="1"/>
    <n v="0"/>
    <n v="64.849999999999994"/>
    <n v="59.66"/>
    <n v="50.29"/>
    <n v="60.24"/>
    <n v="69.55"/>
    <n v="57.43"/>
    <n v="40.28"/>
    <n v="49.12"/>
    <n v="0"/>
  </r>
  <r>
    <x v="325"/>
    <s v="Middle Age"/>
    <s v="White"/>
    <x v="1"/>
    <s v="Average"/>
    <x v="1"/>
    <n v="89.72"/>
    <n v="0"/>
    <n v="1"/>
    <x v="1"/>
    <x v="1"/>
    <n v="2.0074674701649928"/>
    <n v="0.8815788876645434"/>
    <n v="0.8815788876645434"/>
    <n v="-5.4738818992039209E-2"/>
    <n v="49"/>
    <x v="1"/>
    <n v="1"/>
    <n v="0"/>
    <n v="52.89"/>
    <n v="0"/>
    <n v="0"/>
    <n v="78.36"/>
    <n v="69.5"/>
    <n v="65.73"/>
    <n v="78.400000000000006"/>
    <n v="64.52"/>
    <n v="61.17"/>
    <n v="69.13"/>
    <n v="79.86"/>
    <n v="1"/>
  </r>
  <r>
    <x v="326"/>
    <s v="Teenager"/>
    <s v="Other"/>
    <x v="2"/>
    <s v="Average"/>
    <x v="0"/>
    <n v="26.77"/>
    <n v="1"/>
    <n v="0"/>
    <x v="0"/>
    <x v="0"/>
    <n v="0.284736786602939"/>
    <n v="0.57070712568050852"/>
    <n v="0.42929287431949148"/>
    <n v="-0.36724632016115744"/>
    <n v="19"/>
    <x v="0"/>
    <n v="0"/>
    <n v="1"/>
    <n v="93.35"/>
    <n v="0"/>
    <n v="0"/>
    <n v="33.14"/>
    <n v="35.130000000000003"/>
    <n v="31.85"/>
    <n v="31.1"/>
    <n v="41.16"/>
    <n v="41.5"/>
    <n v="36.979999999999997"/>
    <n v="24.48"/>
    <n v="0"/>
  </r>
  <r>
    <x v="327"/>
    <s v="Middle Age"/>
    <s v="White"/>
    <x v="0"/>
    <s v="Average"/>
    <x v="0"/>
    <n v="53.92"/>
    <n v="0"/>
    <n v="1"/>
    <x v="0"/>
    <x v="0"/>
    <n v="0"/>
    <n v="0.5"/>
    <n v="0.5"/>
    <n v="-0.3010299956639812"/>
    <n v="50"/>
    <x v="0"/>
    <n v="0"/>
    <n v="0"/>
    <n v="99.6"/>
    <n v="0"/>
    <n v="0"/>
    <n v="21.08"/>
    <n v="43.9"/>
    <n v="56.23"/>
    <n v="53.55"/>
    <n v="50.84"/>
    <n v="37.090000000000003"/>
    <n v="32.81"/>
    <n v="60.96"/>
    <n v="0"/>
  </r>
  <r>
    <x v="328"/>
    <s v="Young Adult"/>
    <s v="Other"/>
    <x v="2"/>
    <s v="Fast"/>
    <x v="0"/>
    <n v="45.58"/>
    <n v="1"/>
    <n v="0"/>
    <x v="1"/>
    <x v="0"/>
    <n v="0.284736786602939"/>
    <n v="0.57070712568050852"/>
    <n v="0.42929287431949148"/>
    <n v="-0.36724632016115744"/>
    <n v="23"/>
    <x v="1"/>
    <n v="0"/>
    <n v="1"/>
    <n v="45.2"/>
    <n v="1"/>
    <n v="0"/>
    <n v="68.13"/>
    <n v="50.34"/>
    <n v="53.43"/>
    <n v="59.24"/>
    <n v="53.07"/>
    <n v="54.92"/>
    <n v="51.72"/>
    <n v="55.54"/>
    <n v="0"/>
  </r>
  <r>
    <x v="329"/>
    <s v="Young Adult"/>
    <s v="Black"/>
    <x v="1"/>
    <s v="Fast"/>
    <x v="1"/>
    <n v="48.97"/>
    <n v="0"/>
    <n v="0"/>
    <x v="1"/>
    <x v="1"/>
    <n v="2.0074674701649928"/>
    <n v="0.8815788876645434"/>
    <n v="0.8815788876645434"/>
    <n v="-5.4738818992039209E-2"/>
    <n v="24"/>
    <x v="1"/>
    <n v="1"/>
    <n v="0"/>
    <n v="91.74"/>
    <n v="1"/>
    <n v="0"/>
    <n v="52.51"/>
    <n v="66.86"/>
    <n v="72.22"/>
    <n v="60.44"/>
    <n v="86.58"/>
    <n v="56.95"/>
    <n v="64.36"/>
    <n v="59.77"/>
    <n v="1"/>
  </r>
  <r>
    <x v="330"/>
    <s v="Young Adult"/>
    <s v="White"/>
    <x v="0"/>
    <s v="Fast"/>
    <x v="0"/>
    <n v="53.12"/>
    <n v="0"/>
    <n v="1"/>
    <x v="0"/>
    <x v="0"/>
    <n v="0"/>
    <n v="0.5"/>
    <n v="0.5"/>
    <n v="-0.3010299956639812"/>
    <n v="22"/>
    <x v="0"/>
    <n v="0"/>
    <n v="0"/>
    <n v="63.43"/>
    <n v="1"/>
    <n v="0"/>
    <n v="53.03"/>
    <n v="0"/>
    <n v="68.069999999999993"/>
    <n v="27.04"/>
    <n v="33.369999999999997"/>
    <n v="14.17"/>
    <n v="18.43"/>
    <n v="23.04"/>
    <n v="0"/>
  </r>
  <r>
    <x v="331"/>
    <s v="Middle Age"/>
    <s v="White"/>
    <x v="0"/>
    <s v="Slow"/>
    <x v="0"/>
    <n v="38.619999999999997"/>
    <n v="0"/>
    <n v="1"/>
    <x v="0"/>
    <x v="0"/>
    <n v="0"/>
    <n v="0.5"/>
    <n v="0.5"/>
    <n v="-0.3010299956639812"/>
    <n v="39"/>
    <x v="0"/>
    <n v="0"/>
    <n v="0"/>
    <n v="71.44"/>
    <n v="0"/>
    <n v="1"/>
    <n v="24.4"/>
    <n v="32.44"/>
    <n v="21.08"/>
    <n v="51.23"/>
    <n v="39.65"/>
    <n v="25.37"/>
    <n v="47.67"/>
    <n v="22.66"/>
    <n v="0"/>
  </r>
  <r>
    <x v="332"/>
    <s v="Young Adult"/>
    <s v="Other"/>
    <x v="0"/>
    <s v="Average"/>
    <x v="0"/>
    <n v="21.04"/>
    <n v="1"/>
    <n v="0"/>
    <x v="1"/>
    <x v="0"/>
    <n v="0"/>
    <n v="0.5"/>
    <n v="0.5"/>
    <n v="-0.3010299956639812"/>
    <n v="23"/>
    <x v="1"/>
    <n v="0"/>
    <n v="0"/>
    <n v="94.89"/>
    <n v="0"/>
    <n v="0"/>
    <n v="36.78"/>
    <n v="54.07"/>
    <n v="28.15"/>
    <n v="47.93"/>
    <n v="28.78"/>
    <n v="29.48"/>
    <n v="46.01"/>
    <n v="53.46"/>
    <n v="0"/>
  </r>
  <r>
    <x v="333"/>
    <s v="Young Adult"/>
    <s v="Other"/>
    <x v="1"/>
    <s v="Average"/>
    <x v="1"/>
    <n v="67.3"/>
    <n v="1"/>
    <n v="0"/>
    <x v="0"/>
    <x v="1"/>
    <n v="2.0074674701649928"/>
    <n v="0.8815788876645434"/>
    <n v="0.8815788876645434"/>
    <n v="-5.4738818992039209E-2"/>
    <n v="20"/>
    <x v="0"/>
    <n v="1"/>
    <n v="0"/>
    <n v="98.4"/>
    <n v="0"/>
    <n v="0"/>
    <n v="71.52"/>
    <n v="72.92"/>
    <n v="79.62"/>
    <n v="62.13"/>
    <n v="51.59"/>
    <n v="31.89"/>
    <n v="74.790000000000006"/>
    <n v="59.88"/>
    <n v="1"/>
  </r>
  <r>
    <x v="334"/>
    <s v="Young Adult"/>
    <s v="White"/>
    <x v="2"/>
    <s v="Slow"/>
    <x v="0"/>
    <n v="44.99"/>
    <n v="0"/>
    <n v="1"/>
    <x v="1"/>
    <x v="0"/>
    <n v="0.284736786602939"/>
    <n v="0.57070712568050852"/>
    <n v="0.42929287431949148"/>
    <n v="-0.36724632016115744"/>
    <n v="21"/>
    <x v="1"/>
    <n v="0"/>
    <n v="1"/>
    <n v="55.73"/>
    <n v="0"/>
    <n v="1"/>
    <n v="43.89"/>
    <n v="34.090000000000003"/>
    <n v="44.96"/>
    <n v="39.049999999999997"/>
    <n v="63.56"/>
    <n v="50.09"/>
    <n v="51.13"/>
    <n v="26.75"/>
    <n v="0"/>
  </r>
  <r>
    <x v="335"/>
    <s v="Young Adult"/>
    <s v="Other"/>
    <x v="2"/>
    <s v="Average"/>
    <x v="1"/>
    <n v="65.959999999999994"/>
    <n v="1"/>
    <n v="0"/>
    <x v="1"/>
    <x v="1"/>
    <n v="0.284736786602939"/>
    <n v="0.57070712568050852"/>
    <n v="0.57070712568050852"/>
    <n v="-0.24358670494463713"/>
    <n v="20"/>
    <x v="1"/>
    <n v="0"/>
    <n v="1"/>
    <n v="52.77"/>
    <n v="0"/>
    <n v="0"/>
    <n v="58.92"/>
    <n v="50.08"/>
    <n v="55.9"/>
    <n v="45.67"/>
    <n v="31.58"/>
    <n v="64.53"/>
    <n v="53.56"/>
    <n v="63.57"/>
    <n v="0"/>
  </r>
  <r>
    <x v="336"/>
    <s v="Teenager"/>
    <s v="Other"/>
    <x v="1"/>
    <s v="Slow"/>
    <x v="1"/>
    <n v="26.07"/>
    <n v="1"/>
    <n v="0"/>
    <x v="0"/>
    <x v="1"/>
    <n v="2.0074674701649928"/>
    <n v="0.8815788876645434"/>
    <n v="0.8815788876645434"/>
    <n v="-5.4738818992039209E-2"/>
    <n v="16"/>
    <x v="0"/>
    <n v="1"/>
    <n v="0"/>
    <n v="44.83"/>
    <n v="0"/>
    <n v="1"/>
    <n v="73.47"/>
    <n v="50.68"/>
    <n v="51.25"/>
    <n v="65.09"/>
    <n v="45.13"/>
    <n v="72.739999999999995"/>
    <n v="55.66"/>
    <n v="45.49"/>
    <n v="1"/>
  </r>
  <r>
    <x v="337"/>
    <s v="Teenager"/>
    <s v="Other"/>
    <x v="1"/>
    <s v="Fast"/>
    <x v="0"/>
    <n v="36.090000000000003"/>
    <n v="1"/>
    <n v="0"/>
    <x v="0"/>
    <x v="0"/>
    <n v="2.0074674701649928"/>
    <n v="0.8815788876645434"/>
    <n v="0.1184211123354566"/>
    <n v="-0.926570863884976"/>
    <n v="17"/>
    <x v="0"/>
    <n v="1"/>
    <n v="0"/>
    <n v="73.709999999999994"/>
    <n v="1"/>
    <n v="0"/>
    <n v="45.37"/>
    <n v="71.5"/>
    <n v="40.03"/>
    <n v="55.08"/>
    <n v="58.91"/>
    <n v="35.01"/>
    <n v="43.96"/>
    <n v="62.32"/>
    <n v="1"/>
  </r>
  <r>
    <x v="338"/>
    <s v="Teenager"/>
    <s v="Black"/>
    <x v="2"/>
    <s v="Average"/>
    <x v="0"/>
    <n v="35.46"/>
    <n v="0"/>
    <n v="0"/>
    <x v="1"/>
    <x v="0"/>
    <n v="0.284736786602939"/>
    <n v="0.57070712568050852"/>
    <n v="0.42929287431949148"/>
    <n v="-0.36724632016115744"/>
    <n v="19"/>
    <x v="1"/>
    <n v="0"/>
    <n v="1"/>
    <n v="40.82"/>
    <n v="0"/>
    <n v="0"/>
    <n v="38.119999999999997"/>
    <n v="40.98"/>
    <n v="32.24"/>
    <n v="36.93"/>
    <n v="24.26"/>
    <n v="41.43"/>
    <n v="42.19"/>
    <n v="26.76"/>
    <n v="0"/>
  </r>
  <r>
    <x v="339"/>
    <s v="Teenager"/>
    <s v="Black"/>
    <x v="1"/>
    <s v="Average"/>
    <x v="1"/>
    <n v="65.2"/>
    <n v="0"/>
    <n v="0"/>
    <x v="1"/>
    <x v="1"/>
    <n v="2.0074674701649928"/>
    <n v="0.8815788876645434"/>
    <n v="0.8815788876645434"/>
    <n v="-5.4738818992039209E-2"/>
    <n v="16"/>
    <x v="1"/>
    <n v="1"/>
    <n v="0"/>
    <n v="64.709999999999994"/>
    <n v="0"/>
    <n v="0"/>
    <n v="41.38"/>
    <n v="44.52"/>
    <n v="47.03"/>
    <n v="60.09"/>
    <n v="44.44"/>
    <n v="41.85"/>
    <n v="54.96"/>
    <n v="52.42"/>
    <n v="1"/>
  </r>
  <r>
    <x v="340"/>
    <s v="Teenager"/>
    <s v="Other"/>
    <x v="0"/>
    <s v="Fast"/>
    <x v="0"/>
    <n v="0"/>
    <n v="1"/>
    <n v="0"/>
    <x v="0"/>
    <x v="0"/>
    <n v="0"/>
    <n v="0.5"/>
    <n v="0.5"/>
    <n v="-0.3010299956639812"/>
    <n v="16"/>
    <x v="0"/>
    <n v="0"/>
    <n v="0"/>
    <n v="44.4"/>
    <n v="1"/>
    <n v="0"/>
    <n v="24.42"/>
    <n v="10.26"/>
    <n v="29.75"/>
    <n v="23.81"/>
    <n v="25.12"/>
    <n v="32.799999999999997"/>
    <n v="11.86"/>
    <n v="11.57"/>
    <n v="0"/>
  </r>
  <r>
    <x v="341"/>
    <s v="Young Adult"/>
    <s v="Other"/>
    <x v="0"/>
    <s v="Average"/>
    <x v="0"/>
    <n v="37.14"/>
    <n v="1"/>
    <n v="0"/>
    <x v="1"/>
    <x v="0"/>
    <n v="0"/>
    <n v="0.5"/>
    <n v="0.5"/>
    <n v="-0.3010299956639812"/>
    <n v="25"/>
    <x v="1"/>
    <n v="0"/>
    <n v="0"/>
    <n v="64.31"/>
    <n v="0"/>
    <n v="0"/>
    <n v="22.87"/>
    <n v="33.340000000000003"/>
    <n v="55.67"/>
    <n v="32.69"/>
    <n v="39.54"/>
    <n v="18.579999999999998"/>
    <n v="50.98"/>
    <n v="27.35"/>
    <n v="0"/>
  </r>
  <r>
    <x v="342"/>
    <s v="Teenager"/>
    <s v="Black"/>
    <x v="0"/>
    <s v="Slow"/>
    <x v="0"/>
    <n v="20.329999999999998"/>
    <n v="0"/>
    <n v="0"/>
    <x v="0"/>
    <x v="0"/>
    <n v="0"/>
    <n v="0.5"/>
    <n v="0.5"/>
    <n v="-0.3010299956639812"/>
    <n v="19"/>
    <x v="0"/>
    <n v="0"/>
    <n v="0"/>
    <n v="42.4"/>
    <n v="0"/>
    <n v="1"/>
    <n v="8.66"/>
    <n v="24.67"/>
    <n v="26.84"/>
    <n v="39.46"/>
    <n v="26.21"/>
    <n v="10.09"/>
    <n v="33.799999999999997"/>
    <n v="26.02"/>
    <n v="0"/>
  </r>
  <r>
    <x v="343"/>
    <s v="Young Adult"/>
    <s v="Black"/>
    <x v="0"/>
    <s v="Average"/>
    <x v="0"/>
    <n v="21.84"/>
    <n v="0"/>
    <n v="0"/>
    <x v="1"/>
    <x v="0"/>
    <n v="0"/>
    <n v="0.5"/>
    <n v="0.5"/>
    <n v="-0.3010299956639812"/>
    <n v="20"/>
    <x v="1"/>
    <n v="0"/>
    <n v="0"/>
    <n v="90.11"/>
    <n v="0"/>
    <n v="0"/>
    <n v="33.590000000000003"/>
    <n v="21.51"/>
    <n v="35.729999999999997"/>
    <n v="27.71"/>
    <n v="55.08"/>
    <n v="32.07"/>
    <n v="41.47"/>
    <n v="39.14"/>
    <n v="0"/>
  </r>
  <r>
    <x v="344"/>
    <s v="Middle Age"/>
    <s v="White"/>
    <x v="2"/>
    <s v="Slow"/>
    <x v="1"/>
    <n v="74.650000000000006"/>
    <n v="0"/>
    <n v="1"/>
    <x v="0"/>
    <x v="1"/>
    <n v="0.284736786602939"/>
    <n v="0.57070712568050852"/>
    <n v="0.57070712568050852"/>
    <n v="-0.24358670494463713"/>
    <n v="31"/>
    <x v="0"/>
    <n v="0"/>
    <n v="1"/>
    <n v="52.58"/>
    <n v="0"/>
    <n v="1"/>
    <n v="69.180000000000007"/>
    <n v="53.25"/>
    <n v="70.040000000000006"/>
    <n v="56.37"/>
    <n v="54.35"/>
    <n v="54.97"/>
    <n v="54.48"/>
    <n v="66.739999999999995"/>
    <n v="0"/>
  </r>
  <r>
    <x v="345"/>
    <s v="Young Adult"/>
    <s v="White"/>
    <x v="1"/>
    <s v="Slow"/>
    <x v="1"/>
    <n v="46.86"/>
    <n v="0"/>
    <n v="1"/>
    <x v="0"/>
    <x v="1"/>
    <n v="2.0074674701649928"/>
    <n v="0.8815788876645434"/>
    <n v="0.8815788876645434"/>
    <n v="-5.4738818992039209E-2"/>
    <n v="22"/>
    <x v="0"/>
    <n v="1"/>
    <n v="0"/>
    <n v="59.7"/>
    <n v="0"/>
    <n v="1"/>
    <n v="40.96"/>
    <n v="60.6"/>
    <n v="54.3"/>
    <n v="56.65"/>
    <n v="63.86"/>
    <n v="78.650000000000006"/>
    <n v="57.11"/>
    <n v="43.66"/>
    <n v="1"/>
  </r>
  <r>
    <x v="346"/>
    <s v="Young Adult"/>
    <s v="Black"/>
    <x v="0"/>
    <s v="Slow"/>
    <x v="0"/>
    <n v="29.25"/>
    <n v="0"/>
    <n v="0"/>
    <x v="0"/>
    <x v="0"/>
    <n v="0"/>
    <n v="0.5"/>
    <n v="0.5"/>
    <n v="-0.3010299956639812"/>
    <n v="29"/>
    <x v="0"/>
    <n v="0"/>
    <n v="0"/>
    <n v="92.2"/>
    <n v="0"/>
    <n v="1"/>
    <n v="50.08"/>
    <n v="33.46"/>
    <n v="35.880000000000003"/>
    <n v="31.22"/>
    <n v="39.299999999999997"/>
    <n v="48.85"/>
    <n v="47.57"/>
    <n v="36.99"/>
    <n v="0"/>
  </r>
  <r>
    <x v="347"/>
    <s v="Teenager"/>
    <s v="Other"/>
    <x v="0"/>
    <s v="Average"/>
    <x v="0"/>
    <n v="17.39"/>
    <n v="1"/>
    <n v="0"/>
    <x v="1"/>
    <x v="0"/>
    <n v="0"/>
    <n v="0.5"/>
    <n v="0.5"/>
    <n v="-0.3010299956639812"/>
    <n v="17"/>
    <x v="1"/>
    <n v="0"/>
    <n v="0"/>
    <n v="84.78"/>
    <n v="0"/>
    <n v="0"/>
    <n v="25.95"/>
    <n v="6.56"/>
    <n v="32.17"/>
    <n v="22.49"/>
    <n v="11.71"/>
    <n v="11.95"/>
    <n v="27.64"/>
    <n v="13.9"/>
    <n v="0"/>
  </r>
  <r>
    <x v="348"/>
    <s v="Teenager"/>
    <s v="Other"/>
    <x v="2"/>
    <s v="Slow"/>
    <x v="0"/>
    <n v="36.9"/>
    <n v="1"/>
    <n v="0"/>
    <x v="1"/>
    <x v="0"/>
    <n v="0.284736786602939"/>
    <n v="0.57070712568050852"/>
    <n v="0.42929287431949148"/>
    <n v="-0.36724632016115744"/>
    <n v="17"/>
    <x v="1"/>
    <n v="0"/>
    <n v="1"/>
    <n v="53.14"/>
    <n v="0"/>
    <n v="1"/>
    <n v="47.88"/>
    <n v="42.26"/>
    <n v="24.17"/>
    <n v="54.76"/>
    <n v="38.71"/>
    <n v="40.380000000000003"/>
    <n v="32.409999999999997"/>
    <n v="49.47"/>
    <n v="0"/>
  </r>
  <r>
    <x v="349"/>
    <s v="Teenager"/>
    <s v="Other"/>
    <x v="1"/>
    <s v="Average"/>
    <x v="1"/>
    <n v="62.74"/>
    <n v="1"/>
    <n v="0"/>
    <x v="0"/>
    <x v="1"/>
    <n v="2.0074674701649928"/>
    <n v="0.8815788876645434"/>
    <n v="0.8815788876645434"/>
    <n v="-5.4738818992039209E-2"/>
    <n v="19"/>
    <x v="0"/>
    <n v="1"/>
    <n v="0"/>
    <n v="44.31"/>
    <n v="0"/>
    <n v="0"/>
    <n v="49.25"/>
    <n v="66.06"/>
    <n v="63.42"/>
    <n v="44.27"/>
    <n v="37.93"/>
    <n v="40.43"/>
    <n v="36.799999999999997"/>
    <n v="67.28"/>
    <n v="1"/>
  </r>
  <r>
    <x v="350"/>
    <s v="Teenager"/>
    <s v="Other"/>
    <x v="2"/>
    <s v="Fast"/>
    <x v="0"/>
    <n v="36.590000000000003"/>
    <n v="1"/>
    <n v="0"/>
    <x v="1"/>
    <x v="0"/>
    <n v="0.284736786602939"/>
    <n v="0.57070712568050852"/>
    <n v="0.42929287431949148"/>
    <n v="-0.36724632016115744"/>
    <n v="17"/>
    <x v="1"/>
    <n v="0"/>
    <n v="1"/>
    <n v="82.94"/>
    <n v="1"/>
    <n v="0"/>
    <n v="26.18"/>
    <n v="47.98"/>
    <n v="20.99"/>
    <n v="46.73"/>
    <n v="53.56"/>
    <n v="40.78"/>
    <n v="52.33"/>
    <n v="60.41"/>
    <n v="0"/>
  </r>
  <r>
    <x v="351"/>
    <s v="Young Adult"/>
    <s v="White"/>
    <x v="2"/>
    <s v="Average"/>
    <x v="1"/>
    <n v="60.06"/>
    <n v="0"/>
    <n v="1"/>
    <x v="0"/>
    <x v="1"/>
    <n v="0.284736786602939"/>
    <n v="0.57070712568050852"/>
    <n v="0.57070712568050852"/>
    <n v="-0.24358670494463713"/>
    <n v="29"/>
    <x v="0"/>
    <n v="0"/>
    <n v="1"/>
    <n v="63.44"/>
    <n v="0"/>
    <n v="0"/>
    <n v="45.96"/>
    <n v="51.49"/>
    <n v="56.86"/>
    <n v="57.84"/>
    <n v="43.93"/>
    <n v="43.33"/>
    <n v="47.81"/>
    <n v="51.69"/>
    <n v="0"/>
  </r>
  <r>
    <x v="352"/>
    <s v="Teenager"/>
    <s v="Black"/>
    <x v="0"/>
    <s v="Fast"/>
    <x v="0"/>
    <n v="30.36"/>
    <n v="0"/>
    <n v="0"/>
    <x v="0"/>
    <x v="0"/>
    <n v="0"/>
    <n v="0.5"/>
    <n v="0.5"/>
    <n v="-0.3010299956639812"/>
    <n v="19"/>
    <x v="0"/>
    <n v="0"/>
    <n v="0"/>
    <n v="85.96"/>
    <n v="1"/>
    <n v="0"/>
    <n v="39.54"/>
    <n v="30.09"/>
    <n v="41.05"/>
    <n v="26.33"/>
    <n v="10.89"/>
    <n v="36.450000000000003"/>
    <n v="22.83"/>
    <n v="22.16"/>
    <n v="0"/>
  </r>
  <r>
    <x v="353"/>
    <s v="Teenager"/>
    <s v="Other"/>
    <x v="0"/>
    <s v="Average"/>
    <x v="0"/>
    <n v="41.48"/>
    <n v="1"/>
    <n v="0"/>
    <x v="1"/>
    <x v="0"/>
    <n v="0"/>
    <n v="0.5"/>
    <n v="0.5"/>
    <n v="-0.3010299956639812"/>
    <n v="19"/>
    <x v="1"/>
    <n v="0"/>
    <n v="0"/>
    <n v="66.72"/>
    <n v="0"/>
    <n v="0"/>
    <n v="28.39"/>
    <n v="22.82"/>
    <n v="32.049999999999997"/>
    <n v="18.690000000000001"/>
    <n v="5.66"/>
    <n v="41.59"/>
    <n v="21.04"/>
    <n v="35.9"/>
    <n v="0"/>
  </r>
  <r>
    <x v="354"/>
    <s v="Teenager"/>
    <s v="White"/>
    <x v="1"/>
    <s v="Average"/>
    <x v="1"/>
    <n v="59.5"/>
    <n v="0"/>
    <n v="1"/>
    <x v="1"/>
    <x v="1"/>
    <n v="2.0074674701649928"/>
    <n v="0.8815788876645434"/>
    <n v="0.8815788876645434"/>
    <n v="-5.4738818992039209E-2"/>
    <n v="16"/>
    <x v="1"/>
    <n v="1"/>
    <n v="0"/>
    <n v="60.76"/>
    <n v="0"/>
    <n v="0"/>
    <n v="34.909999999999997"/>
    <n v="34.590000000000003"/>
    <n v="66.22"/>
    <n v="45.31"/>
    <n v="47.81"/>
    <n v="61.98"/>
    <n v="51.49"/>
    <n v="57.2"/>
    <n v="1"/>
  </r>
  <r>
    <x v="355"/>
    <s v="Young Adult"/>
    <s v="Other"/>
    <x v="1"/>
    <s v="Fast"/>
    <x v="1"/>
    <n v="53.15"/>
    <n v="1"/>
    <n v="0"/>
    <x v="0"/>
    <x v="1"/>
    <n v="2.0074674701649928"/>
    <n v="0.8815788876645434"/>
    <n v="0.8815788876645434"/>
    <n v="-5.4738818992039209E-2"/>
    <n v="29"/>
    <x v="0"/>
    <n v="1"/>
    <n v="0"/>
    <n v="67.069999999999993"/>
    <n v="1"/>
    <n v="0"/>
    <n v="48.91"/>
    <n v="45.17"/>
    <n v="41.4"/>
    <n v="55.25"/>
    <n v="74.03"/>
    <n v="64.819999999999993"/>
    <n v="79.66"/>
    <n v="64.209999999999994"/>
    <n v="1"/>
  </r>
  <r>
    <x v="356"/>
    <s v="Young Adult"/>
    <s v="Black"/>
    <x v="0"/>
    <s v="Slow"/>
    <x v="0"/>
    <n v="23"/>
    <n v="0"/>
    <n v="0"/>
    <x v="1"/>
    <x v="0"/>
    <n v="0"/>
    <n v="0.5"/>
    <n v="0.5"/>
    <n v="-0.3010299956639812"/>
    <n v="23"/>
    <x v="1"/>
    <n v="0"/>
    <n v="0"/>
    <n v="84.91"/>
    <n v="0"/>
    <n v="1"/>
    <n v="19.059999999999999"/>
    <n v="33.92"/>
    <n v="44.37"/>
    <n v="49.13"/>
    <n v="25.08"/>
    <n v="29.38"/>
    <n v="38.53"/>
    <n v="37.25"/>
    <n v="0"/>
  </r>
  <r>
    <x v="357"/>
    <s v="Young Adult"/>
    <s v="White"/>
    <x v="1"/>
    <s v="Slow"/>
    <x v="1"/>
    <n v="47.2"/>
    <n v="0"/>
    <n v="1"/>
    <x v="1"/>
    <x v="1"/>
    <n v="2.0074674701649928"/>
    <n v="0.8815788876645434"/>
    <n v="0.8815788876645434"/>
    <n v="-5.4738818992039209E-2"/>
    <n v="27"/>
    <x v="1"/>
    <n v="1"/>
    <n v="0"/>
    <n v="94.13"/>
    <n v="0"/>
    <n v="1"/>
    <n v="69.150000000000006"/>
    <n v="50.57"/>
    <n v="72.319999999999993"/>
    <n v="60.24"/>
    <n v="65.83"/>
    <n v="77.69"/>
    <n v="58.81"/>
    <n v="67.08"/>
    <n v="1"/>
  </r>
  <r>
    <x v="358"/>
    <s v="Young Adult"/>
    <s v="Black"/>
    <x v="2"/>
    <s v="Average"/>
    <x v="0"/>
    <n v="52.54"/>
    <n v="0"/>
    <n v="0"/>
    <x v="0"/>
    <x v="0"/>
    <n v="0.284736786602939"/>
    <n v="0.57070712568050852"/>
    <n v="0.42929287431949148"/>
    <n v="-0.36724632016115744"/>
    <n v="28"/>
    <x v="0"/>
    <n v="0"/>
    <n v="1"/>
    <n v="42.99"/>
    <n v="0"/>
    <n v="0"/>
    <n v="54.81"/>
    <n v="46.18"/>
    <n v="35.03"/>
    <n v="42.92"/>
    <n v="51"/>
    <n v="42.39"/>
    <n v="70.92"/>
    <n v="43.01"/>
    <n v="0"/>
  </r>
  <r>
    <x v="359"/>
    <s v="Young Adult"/>
    <s v="Black"/>
    <x v="1"/>
    <s v="Average"/>
    <x v="1"/>
    <n v="67.56"/>
    <n v="0"/>
    <n v="0"/>
    <x v="0"/>
    <x v="1"/>
    <n v="2.0074674701649928"/>
    <n v="0.8815788876645434"/>
    <n v="0.8815788876645434"/>
    <n v="-5.4738818992039209E-2"/>
    <n v="27"/>
    <x v="0"/>
    <n v="1"/>
    <n v="0"/>
    <n v="71.45"/>
    <n v="0"/>
    <n v="0"/>
    <n v="45.67"/>
    <n v="67.23"/>
    <n v="80.28"/>
    <n v="48.72"/>
    <n v="44.33"/>
    <n v="66.73"/>
    <n v="66.33"/>
    <n v="77.989999999999995"/>
    <n v="1"/>
  </r>
  <r>
    <x v="360"/>
    <s v="Teenager"/>
    <s v="White"/>
    <x v="2"/>
    <s v="Fast"/>
    <x v="0"/>
    <n v="44.14"/>
    <n v="0"/>
    <n v="1"/>
    <x v="1"/>
    <x v="0"/>
    <n v="0.284736786602939"/>
    <n v="0.57070712568050852"/>
    <n v="0.42929287431949148"/>
    <n v="-0.36724632016115744"/>
    <n v="18"/>
    <x v="1"/>
    <n v="0"/>
    <n v="1"/>
    <n v="41.97"/>
    <n v="1"/>
    <n v="0"/>
    <n v="46.29"/>
    <n v="33.090000000000003"/>
    <n v="29.66"/>
    <n v="21.85"/>
    <n v="24.34"/>
    <n v="53.97"/>
    <n v="29.18"/>
    <n v="37.06"/>
    <n v="0"/>
  </r>
  <r>
    <x v="361"/>
    <s v="Middle Age"/>
    <s v="White"/>
    <x v="2"/>
    <s v="Fast"/>
    <x v="1"/>
    <n v="55.76"/>
    <n v="0"/>
    <n v="1"/>
    <x v="0"/>
    <x v="1"/>
    <n v="0.284736786602939"/>
    <n v="0.57070712568050852"/>
    <n v="0.57070712568050852"/>
    <n v="-0.24358670494463713"/>
    <n v="40"/>
    <x v="0"/>
    <n v="0"/>
    <n v="1"/>
    <n v="68.099999999999994"/>
    <n v="1"/>
    <n v="0"/>
    <n v="57.75"/>
    <n v="53.3"/>
    <n v="60.6"/>
    <n v="50.49"/>
    <n v="61.75"/>
    <n v="72.180000000000007"/>
    <n v="40.32"/>
    <n v="52.59"/>
    <n v="0"/>
  </r>
  <r>
    <x v="362"/>
    <s v="Young Adult"/>
    <s v="White"/>
    <x v="2"/>
    <s v="Average"/>
    <x v="1"/>
    <n v="65.42"/>
    <n v="0"/>
    <n v="1"/>
    <x v="0"/>
    <x v="1"/>
    <n v="0.284736786602939"/>
    <n v="0.57070712568050852"/>
    <n v="0.57070712568050852"/>
    <n v="-0.24358670494463713"/>
    <n v="21"/>
    <x v="0"/>
    <n v="0"/>
    <n v="1"/>
    <n v="93.12"/>
    <n v="0"/>
    <n v="0"/>
    <n v="49.66"/>
    <n v="44.7"/>
    <n v="65.95"/>
    <n v="50.52"/>
    <n v="55.53"/>
    <n v="52.86"/>
    <n v="63.64"/>
    <n v="64.489999999999995"/>
    <n v="0"/>
  </r>
  <r>
    <x v="363"/>
    <s v="Teenager"/>
    <s v="White"/>
    <x v="2"/>
    <s v="Average"/>
    <x v="0"/>
    <n v="42.11"/>
    <n v="0"/>
    <n v="1"/>
    <x v="1"/>
    <x v="0"/>
    <n v="0.284736786602939"/>
    <n v="0.57070712568050852"/>
    <n v="0.42929287431949148"/>
    <n v="-0.36724632016115744"/>
    <n v="17"/>
    <x v="1"/>
    <n v="0"/>
    <n v="1"/>
    <n v="61.7"/>
    <n v="0"/>
    <n v="0"/>
    <n v="36.04"/>
    <n v="26.98"/>
    <n v="41.7"/>
    <n v="32.64"/>
    <n v="31.33"/>
    <n v="45.09"/>
    <n v="45.45"/>
    <n v="49.95"/>
    <n v="0"/>
  </r>
  <r>
    <x v="364"/>
    <s v="Middle Age"/>
    <s v="White"/>
    <x v="0"/>
    <s v="Average"/>
    <x v="0"/>
    <n v="56.19"/>
    <n v="0"/>
    <n v="1"/>
    <x v="0"/>
    <x v="0"/>
    <n v="0"/>
    <n v="0.5"/>
    <n v="0.5"/>
    <n v="-0.3010299956639812"/>
    <n v="36"/>
    <x v="0"/>
    <n v="0"/>
    <n v="0"/>
    <n v="95.95"/>
    <n v="0"/>
    <n v="0"/>
    <n v="13.14"/>
    <n v="30.82"/>
    <n v="30.53"/>
    <n v="39.94"/>
    <n v="26.7"/>
    <n v="33.700000000000003"/>
    <n v="72.48"/>
    <n v="30.52"/>
    <n v="0"/>
  </r>
  <r>
    <x v="365"/>
    <s v="Middle Age"/>
    <s v="White"/>
    <x v="0"/>
    <s v="Fast"/>
    <x v="0"/>
    <n v="47.43"/>
    <n v="0"/>
    <n v="1"/>
    <x v="0"/>
    <x v="0"/>
    <n v="0"/>
    <n v="0.5"/>
    <n v="0.5"/>
    <n v="-0.3010299956639812"/>
    <n v="47"/>
    <x v="0"/>
    <n v="0"/>
    <n v="0"/>
    <n v="77.84"/>
    <n v="1"/>
    <n v="0"/>
    <n v="58.97"/>
    <n v="38.01"/>
    <n v="52.08"/>
    <n v="27.86"/>
    <n v="41.53"/>
    <n v="45.39"/>
    <n v="27.01"/>
    <n v="32.32"/>
    <n v="0"/>
  </r>
  <r>
    <x v="366"/>
    <s v="Teenager"/>
    <s v="White"/>
    <x v="2"/>
    <s v="Fast"/>
    <x v="0"/>
    <n v="34.92"/>
    <n v="0"/>
    <n v="1"/>
    <x v="1"/>
    <x v="0"/>
    <n v="0.284736786602939"/>
    <n v="0.57070712568050852"/>
    <n v="0.42929287431949148"/>
    <n v="-0.36724632016115744"/>
    <n v="19"/>
    <x v="1"/>
    <n v="0"/>
    <n v="1"/>
    <n v="96.05"/>
    <n v="1"/>
    <n v="0"/>
    <n v="30.74"/>
    <n v="38.130000000000003"/>
    <n v="28.74"/>
    <n v="51.14"/>
    <n v="31.21"/>
    <n v="40.590000000000003"/>
    <n v="37.520000000000003"/>
    <n v="45.8"/>
    <n v="0"/>
  </r>
  <r>
    <x v="367"/>
    <s v="Young Adult"/>
    <s v="Other"/>
    <x v="1"/>
    <s v="Fast"/>
    <x v="1"/>
    <n v="41.24"/>
    <n v="1"/>
    <n v="0"/>
    <x v="1"/>
    <x v="1"/>
    <n v="2.0074674701649928"/>
    <n v="0.8815788876645434"/>
    <n v="0.8815788876645434"/>
    <n v="-5.4738818992039209E-2"/>
    <n v="21"/>
    <x v="1"/>
    <n v="1"/>
    <n v="0"/>
    <n v="85.43"/>
    <n v="1"/>
    <n v="0"/>
    <n v="52.87"/>
    <n v="70.98"/>
    <n v="56.42"/>
    <n v="43.16"/>
    <n v="45.46"/>
    <n v="48.29"/>
    <n v="48"/>
    <n v="48.73"/>
    <n v="1"/>
  </r>
  <r>
    <x v="368"/>
    <s v="Middle Age"/>
    <s v="Black"/>
    <x v="0"/>
    <s v="Average"/>
    <x v="0"/>
    <n v="27.64"/>
    <n v="0"/>
    <n v="0"/>
    <x v="0"/>
    <x v="0"/>
    <n v="0"/>
    <n v="0.5"/>
    <n v="0.5"/>
    <n v="-0.3010299956639812"/>
    <n v="45"/>
    <x v="0"/>
    <n v="0"/>
    <n v="0"/>
    <n v="46.21"/>
    <n v="0"/>
    <n v="0"/>
    <n v="41.73"/>
    <n v="45.22"/>
    <n v="34.409999999999997"/>
    <n v="38.159999999999997"/>
    <n v="46.78"/>
    <n v="41.43"/>
    <n v="31.64"/>
    <n v="24.5"/>
    <n v="0"/>
  </r>
  <r>
    <x v="369"/>
    <s v="Middle Age"/>
    <s v="White"/>
    <x v="2"/>
    <s v="Fast"/>
    <x v="1"/>
    <n v="37.25"/>
    <n v="0"/>
    <n v="1"/>
    <x v="0"/>
    <x v="1"/>
    <n v="0.284736786602939"/>
    <n v="0.57070712568050852"/>
    <n v="0.57070712568050852"/>
    <n v="-0.24358670494463713"/>
    <n v="50"/>
    <x v="0"/>
    <n v="0"/>
    <n v="1"/>
    <n v="53.87"/>
    <n v="1"/>
    <n v="0"/>
    <n v="54.98"/>
    <n v="59.53"/>
    <n v="56.91"/>
    <n v="54.9"/>
    <n v="51.92"/>
    <n v="58.5"/>
    <n v="65.5"/>
    <n v="35.85"/>
    <n v="0"/>
  </r>
  <r>
    <x v="370"/>
    <s v="Teenager"/>
    <s v="Other"/>
    <x v="1"/>
    <s v="Average"/>
    <x v="1"/>
    <n v="47.21"/>
    <n v="1"/>
    <n v="0"/>
    <x v="1"/>
    <x v="1"/>
    <n v="2.0074674701649928"/>
    <n v="0.8815788876645434"/>
    <n v="0.8815788876645434"/>
    <n v="-5.4738818992039209E-2"/>
    <n v="19"/>
    <x v="1"/>
    <n v="1"/>
    <n v="0"/>
    <n v="63.65"/>
    <n v="0"/>
    <n v="0"/>
    <n v="45.89"/>
    <n v="42.14"/>
    <n v="49.18"/>
    <n v="40.17"/>
    <n v="49.06"/>
    <n v="40.98"/>
    <n v="44.64"/>
    <n v="44.65"/>
    <n v="1"/>
  </r>
  <r>
    <x v="371"/>
    <s v="Young Adult"/>
    <s v="Other"/>
    <x v="0"/>
    <s v="Average"/>
    <x v="0"/>
    <n v="23.54"/>
    <n v="1"/>
    <n v="0"/>
    <x v="1"/>
    <x v="0"/>
    <n v="0"/>
    <n v="0.5"/>
    <n v="0.5"/>
    <n v="-0.3010299956639812"/>
    <n v="21"/>
    <x v="1"/>
    <n v="0"/>
    <n v="0"/>
    <n v="50.21"/>
    <n v="0"/>
    <n v="0"/>
    <n v="18.66"/>
    <n v="23.82"/>
    <n v="39.369999999999997"/>
    <n v="40.67"/>
    <n v="43.28"/>
    <n v="24.07"/>
    <n v="13.54"/>
    <n v="15.11"/>
    <n v="0"/>
  </r>
  <r>
    <x v="372"/>
    <s v="Young Adult"/>
    <s v="Other"/>
    <x v="2"/>
    <s v="Fast"/>
    <x v="1"/>
    <n v="43.8"/>
    <n v="1"/>
    <n v="0"/>
    <x v="1"/>
    <x v="1"/>
    <n v="0.284736786602939"/>
    <n v="0.57070712568050852"/>
    <n v="0.57070712568050852"/>
    <n v="-0.24358670494463713"/>
    <n v="26"/>
    <x v="1"/>
    <n v="0"/>
    <n v="1"/>
    <n v="69.69"/>
    <n v="1"/>
    <n v="0"/>
    <n v="42.51"/>
    <n v="59.29"/>
    <n v="52.22"/>
    <n v="43.6"/>
    <n v="44.16"/>
    <n v="47.01"/>
    <n v="53.82"/>
    <n v="32.08"/>
    <n v="0"/>
  </r>
  <r>
    <x v="373"/>
    <s v="Young Adult"/>
    <s v="Black"/>
    <x v="2"/>
    <s v="Slow"/>
    <x v="1"/>
    <n v="30.87"/>
    <n v="0"/>
    <n v="0"/>
    <x v="1"/>
    <x v="1"/>
    <n v="0.284736786602939"/>
    <n v="0.57070712568050852"/>
    <n v="0.57070712568050852"/>
    <n v="-0.24358670494463713"/>
    <n v="21"/>
    <x v="1"/>
    <n v="0"/>
    <n v="1"/>
    <n v="68.28"/>
    <n v="0"/>
    <n v="1"/>
    <n v="57.84"/>
    <n v="38.43"/>
    <n v="51.88"/>
    <n v="38.880000000000003"/>
    <n v="49.94"/>
    <n v="52.09"/>
    <n v="44.32"/>
    <n v="37.75"/>
    <n v="0"/>
  </r>
  <r>
    <x v="374"/>
    <s v="Young Adult"/>
    <s v="White"/>
    <x v="1"/>
    <s v="Fast"/>
    <x v="0"/>
    <n v="60.98"/>
    <n v="0"/>
    <n v="1"/>
    <x v="0"/>
    <x v="0"/>
    <n v="2.0074674701649928"/>
    <n v="0.8815788876645434"/>
    <n v="0.1184211123354566"/>
    <n v="-0.926570863884976"/>
    <n v="22"/>
    <x v="0"/>
    <n v="1"/>
    <n v="0"/>
    <n v="97.38"/>
    <n v="1"/>
    <n v="0"/>
    <n v="63.73"/>
    <n v="52.2"/>
    <n v="81.150000000000006"/>
    <n v="42.23"/>
    <n v="63.31"/>
    <n v="50.14"/>
    <n v="72.319999999999993"/>
    <n v="48.62"/>
    <n v="1"/>
  </r>
  <r>
    <x v="375"/>
    <s v="Young Adult"/>
    <s v="Other"/>
    <x v="0"/>
    <s v="Slow"/>
    <x v="0"/>
    <n v="35.65"/>
    <n v="1"/>
    <n v="0"/>
    <x v="1"/>
    <x v="0"/>
    <n v="0"/>
    <n v="0.5"/>
    <n v="0.5"/>
    <n v="-0.3010299956639812"/>
    <n v="24"/>
    <x v="1"/>
    <n v="0"/>
    <n v="0"/>
    <n v="66.02"/>
    <n v="0"/>
    <n v="1"/>
    <n v="41.66"/>
    <n v="55.79"/>
    <n v="8.26"/>
    <n v="21.25"/>
    <n v="30.85"/>
    <n v="39.270000000000003"/>
    <n v="14.92"/>
    <n v="45.74"/>
    <n v="0"/>
  </r>
  <r>
    <x v="376"/>
    <s v="Young Adult"/>
    <s v="Black"/>
    <x v="2"/>
    <s v="Fast"/>
    <x v="0"/>
    <n v="51.44"/>
    <n v="0"/>
    <n v="0"/>
    <x v="1"/>
    <x v="0"/>
    <n v="0.284736786602939"/>
    <n v="0.57070712568050852"/>
    <n v="0.42929287431949148"/>
    <n v="-0.36724632016115744"/>
    <n v="20"/>
    <x v="1"/>
    <n v="0"/>
    <n v="1"/>
    <n v="87.14"/>
    <n v="1"/>
    <n v="0"/>
    <n v="50.68"/>
    <n v="57.5"/>
    <n v="70.2"/>
    <n v="55.03"/>
    <n v="41.61"/>
    <n v="54.89"/>
    <n v="51.68"/>
    <n v="65.61"/>
    <n v="0"/>
  </r>
  <r>
    <x v="377"/>
    <s v="Middle Age"/>
    <s v="Black"/>
    <x v="1"/>
    <s v="Average"/>
    <x v="1"/>
    <n v="62.34"/>
    <n v="0"/>
    <n v="0"/>
    <x v="0"/>
    <x v="1"/>
    <n v="2.0074674701649928"/>
    <n v="0.8815788876645434"/>
    <n v="0.8815788876645434"/>
    <n v="-5.4738818992039209E-2"/>
    <n v="43"/>
    <x v="0"/>
    <n v="1"/>
    <n v="0"/>
    <n v="96.51"/>
    <n v="0"/>
    <n v="0"/>
    <n v="64.22"/>
    <n v="39.68"/>
    <n v="66.06"/>
    <n v="53.65"/>
    <n v="60.88"/>
    <n v="79.48"/>
    <n v="85.21"/>
    <n v="78.16"/>
    <n v="1"/>
  </r>
  <r>
    <x v="378"/>
    <s v="Teenager"/>
    <s v="Black"/>
    <x v="1"/>
    <s v="Average"/>
    <x v="1"/>
    <n v="66.16"/>
    <n v="0"/>
    <n v="0"/>
    <x v="1"/>
    <x v="1"/>
    <n v="2.0074674701649928"/>
    <n v="0.8815788876645434"/>
    <n v="0.8815788876645434"/>
    <n v="-5.4738818992039209E-2"/>
    <n v="19"/>
    <x v="1"/>
    <n v="1"/>
    <n v="0"/>
    <n v="92.62"/>
    <n v="0"/>
    <n v="0"/>
    <n v="59.91"/>
    <n v="38.520000000000003"/>
    <n v="46.2"/>
    <n v="50.15"/>
    <n v="48.99"/>
    <n v="54.49"/>
    <n v="40.69"/>
    <n v="45.83"/>
    <n v="1"/>
  </r>
  <r>
    <x v="379"/>
    <s v="Young Adult"/>
    <s v="Other"/>
    <x v="2"/>
    <s v="Average"/>
    <x v="1"/>
    <n v="63.92"/>
    <n v="1"/>
    <n v="0"/>
    <x v="0"/>
    <x v="1"/>
    <n v="0.284736786602939"/>
    <n v="0.57070712568050852"/>
    <n v="0.57070712568050852"/>
    <n v="-0.24358670494463713"/>
    <n v="22"/>
    <x v="0"/>
    <n v="0"/>
    <n v="1"/>
    <n v="52.52"/>
    <n v="0"/>
    <n v="0"/>
    <n v="37.799999999999997"/>
    <n v="19.7"/>
    <n v="70.17"/>
    <n v="58.46"/>
    <n v="55.23"/>
    <n v="43.21"/>
    <n v="48.94"/>
    <n v="44.14"/>
    <n v="0"/>
  </r>
  <r>
    <x v="380"/>
    <s v="Middle Age"/>
    <s v="White"/>
    <x v="2"/>
    <s v="Average"/>
    <x v="1"/>
    <n v="51.77"/>
    <n v="0"/>
    <n v="1"/>
    <x v="1"/>
    <x v="1"/>
    <n v="0.284736786602939"/>
    <n v="0.57070712568050852"/>
    <n v="0.57070712568050852"/>
    <n v="-0.24358670494463713"/>
    <n v="43"/>
    <x v="1"/>
    <n v="0"/>
    <n v="1"/>
    <n v="69.760000000000005"/>
    <n v="0"/>
    <n v="0"/>
    <n v="41.85"/>
    <n v="63.51"/>
    <n v="54.37"/>
    <n v="53.46"/>
    <n v="71.23"/>
    <n v="66.64"/>
    <n v="53.8"/>
    <n v="42.01"/>
    <n v="0"/>
  </r>
  <r>
    <x v="381"/>
    <s v="Middle Age"/>
    <s v="Other"/>
    <x v="2"/>
    <s v="Average"/>
    <x v="1"/>
    <n v="57.29"/>
    <n v="1"/>
    <n v="0"/>
    <x v="1"/>
    <x v="1"/>
    <n v="0.284736786602939"/>
    <n v="0.57070712568050852"/>
    <n v="0.57070712568050852"/>
    <n v="-0.24358670494463713"/>
    <n v="47"/>
    <x v="1"/>
    <n v="0"/>
    <n v="1"/>
    <n v="60.86"/>
    <n v="0"/>
    <n v="0"/>
    <n v="75.650000000000006"/>
    <n v="55.4"/>
    <n v="59.32"/>
    <n v="64.27"/>
    <n v="65.84"/>
    <n v="51.72"/>
    <n v="46.02"/>
    <n v="49.69"/>
    <n v="0"/>
  </r>
  <r>
    <x v="382"/>
    <s v="Young Adult"/>
    <s v="Other"/>
    <x v="1"/>
    <s v="Average"/>
    <x v="1"/>
    <n v="53.74"/>
    <n v="1"/>
    <n v="0"/>
    <x v="1"/>
    <x v="1"/>
    <n v="2.0074674701649928"/>
    <n v="0.8815788876645434"/>
    <n v="0.8815788876645434"/>
    <n v="-5.4738818992039209E-2"/>
    <n v="28"/>
    <x v="1"/>
    <n v="1"/>
    <n v="0"/>
    <n v="63.99"/>
    <n v="0"/>
    <n v="0"/>
    <n v="73.97"/>
    <n v="53.01"/>
    <n v="66.19"/>
    <n v="61.73"/>
    <n v="49.46"/>
    <n v="49.87"/>
    <n v="44.51"/>
    <n v="57.3"/>
    <n v="1"/>
  </r>
  <r>
    <x v="383"/>
    <s v="Young Adult"/>
    <s v="White"/>
    <x v="2"/>
    <s v="Slow"/>
    <x v="1"/>
    <n v="35.67"/>
    <n v="0"/>
    <n v="1"/>
    <x v="0"/>
    <x v="1"/>
    <n v="0.284736786602939"/>
    <n v="0.57070712568050852"/>
    <n v="0.57070712568050852"/>
    <n v="-0.24358670494463713"/>
    <n v="23"/>
    <x v="0"/>
    <n v="0"/>
    <n v="1"/>
    <n v="61.65"/>
    <n v="0"/>
    <n v="1"/>
    <n v="39.450000000000003"/>
    <n v="34.090000000000003"/>
    <n v="41.77"/>
    <n v="47.78"/>
    <n v="54.8"/>
    <n v="56.52"/>
    <n v="53.61"/>
    <n v="30.93"/>
    <n v="0"/>
  </r>
  <r>
    <x v="384"/>
    <s v="Teenager"/>
    <s v="White"/>
    <x v="0"/>
    <s v="Slow"/>
    <x v="0"/>
    <n v="25.88"/>
    <n v="0"/>
    <n v="1"/>
    <x v="0"/>
    <x v="0"/>
    <n v="0"/>
    <n v="0.5"/>
    <n v="0.5"/>
    <n v="-0.3010299956639812"/>
    <n v="17"/>
    <x v="0"/>
    <n v="0"/>
    <n v="0"/>
    <n v="89.58"/>
    <n v="0"/>
    <n v="1"/>
    <n v="46.3"/>
    <n v="20.62"/>
    <n v="32.369999999999997"/>
    <n v="10.59"/>
    <n v="25.52"/>
    <n v="36.729999999999997"/>
    <n v="10.47"/>
    <n v="21.51"/>
    <n v="0"/>
  </r>
  <r>
    <x v="385"/>
    <s v="Young Adult"/>
    <s v="White"/>
    <x v="1"/>
    <s v="Slow"/>
    <x v="1"/>
    <n v="49.59"/>
    <n v="0"/>
    <n v="1"/>
    <x v="1"/>
    <x v="1"/>
    <n v="2.0074674701649928"/>
    <n v="0.8815788876645434"/>
    <n v="0.8815788876645434"/>
    <n v="-5.4738818992039209E-2"/>
    <n v="25"/>
    <x v="1"/>
    <n v="1"/>
    <n v="0"/>
    <n v="67.13"/>
    <n v="0"/>
    <n v="1"/>
    <n v="58.14"/>
    <n v="59.25"/>
    <n v="48.98"/>
    <n v="60.17"/>
    <n v="62.69"/>
    <n v="36.700000000000003"/>
    <n v="71.13"/>
    <n v="60.53"/>
    <n v="1"/>
  </r>
  <r>
    <x v="386"/>
    <s v="Young Adult"/>
    <s v="Black"/>
    <x v="2"/>
    <s v="Average"/>
    <x v="1"/>
    <n v="48.04"/>
    <n v="0"/>
    <n v="0"/>
    <x v="0"/>
    <x v="1"/>
    <n v="0.284736786602939"/>
    <n v="0.57070712568050852"/>
    <n v="0.57070712568050852"/>
    <n v="-0.24358670494463713"/>
    <n v="20"/>
    <x v="0"/>
    <n v="0"/>
    <n v="1"/>
    <n v="71.42"/>
    <n v="0"/>
    <n v="0"/>
    <n v="40.07"/>
    <n v="49.99"/>
    <n v="64.45"/>
    <n v="50.85"/>
    <n v="45.31"/>
    <n v="62.73"/>
    <n v="44.74"/>
    <n v="54.31"/>
    <n v="0"/>
  </r>
  <r>
    <x v="387"/>
    <s v="Young Adult"/>
    <s v="White"/>
    <x v="2"/>
    <s v="Fast"/>
    <x v="1"/>
    <n v="48.7"/>
    <n v="0"/>
    <n v="1"/>
    <x v="0"/>
    <x v="1"/>
    <n v="0.284736786602939"/>
    <n v="0.57070712568050852"/>
    <n v="0.57070712568050852"/>
    <n v="-0.24358670494463713"/>
    <n v="27"/>
    <x v="0"/>
    <n v="0"/>
    <n v="1"/>
    <n v="98.95"/>
    <n v="1"/>
    <n v="0"/>
    <n v="49.61"/>
    <n v="45.62"/>
    <n v="56.08"/>
    <n v="40.54"/>
    <n v="59.55"/>
    <n v="64.069999999999993"/>
    <n v="52.42"/>
    <n v="46.93"/>
    <n v="0"/>
  </r>
  <r>
    <x v="388"/>
    <s v="Young Adult"/>
    <s v="Other"/>
    <x v="0"/>
    <s v="Fast"/>
    <x v="0"/>
    <n v="30.14"/>
    <n v="1"/>
    <n v="0"/>
    <x v="0"/>
    <x v="0"/>
    <n v="0"/>
    <n v="0.5"/>
    <n v="0.5"/>
    <n v="-0.3010299956639812"/>
    <n v="28"/>
    <x v="0"/>
    <n v="0"/>
    <n v="0"/>
    <n v="43.6"/>
    <n v="1"/>
    <n v="0"/>
    <n v="69.69"/>
    <n v="67.95"/>
    <n v="36"/>
    <n v="24.27"/>
    <n v="45.68"/>
    <n v="28.76"/>
    <n v="29.91"/>
    <n v="23.96"/>
    <n v="0"/>
  </r>
  <r>
    <x v="389"/>
    <s v="Young Adult"/>
    <s v="White"/>
    <x v="2"/>
    <s v="Average"/>
    <x v="1"/>
    <n v="46.75"/>
    <n v="0"/>
    <n v="1"/>
    <x v="0"/>
    <x v="1"/>
    <n v="0.284736786602939"/>
    <n v="0.57070712568050852"/>
    <n v="0.57070712568050852"/>
    <n v="-0.24358670494463713"/>
    <n v="22"/>
    <x v="0"/>
    <n v="0"/>
    <n v="1"/>
    <n v="69.28"/>
    <n v="0"/>
    <n v="0"/>
    <n v="45.12"/>
    <n v="19.98"/>
    <n v="34.07"/>
    <n v="46.38"/>
    <n v="52.11"/>
    <n v="49.19"/>
    <n v="60.63"/>
    <n v="45.29"/>
    <n v="0"/>
  </r>
  <r>
    <x v="390"/>
    <s v="Teenager"/>
    <s v="Other"/>
    <x v="2"/>
    <s v="Average"/>
    <x v="1"/>
    <n v="53.4"/>
    <n v="1"/>
    <n v="0"/>
    <x v="0"/>
    <x v="1"/>
    <n v="0.284736786602939"/>
    <n v="0.57070712568050852"/>
    <n v="0.57070712568050852"/>
    <n v="-0.24358670494463713"/>
    <n v="19"/>
    <x v="0"/>
    <n v="0"/>
    <n v="1"/>
    <n v="86.44"/>
    <n v="0"/>
    <n v="0"/>
    <n v="30.25"/>
    <n v="40"/>
    <n v="38.04"/>
    <n v="50.79"/>
    <n v="48.61"/>
    <n v="36.35"/>
    <n v="54.99"/>
    <n v="53.5"/>
    <n v="0"/>
  </r>
  <r>
    <x v="391"/>
    <s v="Young Adult"/>
    <s v="Black"/>
    <x v="2"/>
    <s v="Fast"/>
    <x v="1"/>
    <n v="52.03"/>
    <n v="0"/>
    <n v="0"/>
    <x v="0"/>
    <x v="1"/>
    <n v="0.284736786602939"/>
    <n v="0.57070712568050852"/>
    <n v="0.57070712568050852"/>
    <n v="-0.24358670494463713"/>
    <n v="27"/>
    <x v="0"/>
    <n v="0"/>
    <n v="1"/>
    <n v="49.07"/>
    <n v="1"/>
    <n v="0"/>
    <n v="47.15"/>
    <n v="52.82"/>
    <n v="48.61"/>
    <n v="44.69"/>
    <n v="66.040000000000006"/>
    <n v="50.02"/>
    <n v="44.18"/>
    <n v="39.36"/>
    <n v="0"/>
  </r>
  <r>
    <x v="392"/>
    <s v="Young Adult"/>
    <s v="Other"/>
    <x v="0"/>
    <s v="Average"/>
    <x v="0"/>
    <n v="49.62"/>
    <n v="1"/>
    <n v="0"/>
    <x v="1"/>
    <x v="0"/>
    <n v="0"/>
    <n v="0.5"/>
    <n v="0.5"/>
    <n v="-0.3010299956639812"/>
    <n v="25"/>
    <x v="1"/>
    <n v="0"/>
    <n v="0"/>
    <n v="76.69"/>
    <n v="0"/>
    <n v="0"/>
    <n v="40.61"/>
    <n v="24.28"/>
    <n v="30.79"/>
    <n v="48.17"/>
    <n v="22.22"/>
    <n v="32.799999999999997"/>
    <n v="22.52"/>
    <n v="43.98"/>
    <n v="0"/>
  </r>
  <r>
    <x v="393"/>
    <s v="Young Adult"/>
    <s v="Other"/>
    <x v="2"/>
    <s v="Average"/>
    <x v="0"/>
    <n v="36.25"/>
    <n v="1"/>
    <n v="0"/>
    <x v="1"/>
    <x v="0"/>
    <n v="0.284736786602939"/>
    <n v="0.57070712568050852"/>
    <n v="0.42929287431949148"/>
    <n v="-0.36724632016115744"/>
    <n v="24"/>
    <x v="1"/>
    <n v="0"/>
    <n v="1"/>
    <n v="54.37"/>
    <n v="0"/>
    <n v="0"/>
    <n v="53.84"/>
    <n v="54.74"/>
    <n v="59.94"/>
    <n v="45.66"/>
    <n v="56.72"/>
    <n v="37.299999999999997"/>
    <n v="41.37"/>
    <n v="39.119999999999997"/>
    <n v="0"/>
  </r>
  <r>
    <x v="394"/>
    <s v="Teenager"/>
    <s v="White"/>
    <x v="1"/>
    <s v="Average"/>
    <x v="1"/>
    <n v="67.680000000000007"/>
    <n v="0"/>
    <n v="1"/>
    <x v="0"/>
    <x v="1"/>
    <n v="2.0074674701649928"/>
    <n v="0.8815788876645434"/>
    <n v="0.8815788876645434"/>
    <n v="-5.4738818992039209E-2"/>
    <n v="18"/>
    <x v="0"/>
    <n v="1"/>
    <n v="0"/>
    <n v="92.04"/>
    <n v="0"/>
    <n v="0"/>
    <n v="55.37"/>
    <n v="43.21"/>
    <n v="44.47"/>
    <n v="72.8"/>
    <n v="41.74"/>
    <n v="63.86"/>
    <n v="34.28"/>
    <n v="37.01"/>
    <n v="1"/>
  </r>
  <r>
    <x v="395"/>
    <s v="Middle Age"/>
    <s v="White"/>
    <x v="0"/>
    <s v="Slow"/>
    <x v="0"/>
    <n v="48.45"/>
    <n v="0"/>
    <n v="1"/>
    <x v="1"/>
    <x v="0"/>
    <n v="0"/>
    <n v="0.5"/>
    <n v="0.5"/>
    <n v="-0.3010299956639812"/>
    <n v="34"/>
    <x v="1"/>
    <n v="0"/>
    <n v="0"/>
    <n v="59.63"/>
    <n v="0"/>
    <n v="1"/>
    <n v="44.77"/>
    <n v="18.09"/>
    <n v="56.57"/>
    <n v="46.02"/>
    <n v="46.07"/>
    <n v="30.86"/>
    <n v="36.979999999999997"/>
    <n v="34.479999999999997"/>
    <n v="0"/>
  </r>
  <r>
    <x v="396"/>
    <s v="Young Adult"/>
    <s v="Other"/>
    <x v="1"/>
    <s v="Slow"/>
    <x v="1"/>
    <n v="50.98"/>
    <n v="1"/>
    <n v="0"/>
    <x v="1"/>
    <x v="1"/>
    <n v="2.0074674701649928"/>
    <n v="0.8815788876645434"/>
    <n v="0.8815788876645434"/>
    <n v="-5.4738818992039209E-2"/>
    <n v="25"/>
    <x v="1"/>
    <n v="1"/>
    <n v="0"/>
    <n v="59.74"/>
    <n v="0"/>
    <n v="1"/>
    <n v="55.57"/>
    <n v="43.22"/>
    <n v="69.84"/>
    <n v="38.36"/>
    <n v="52.76"/>
    <n v="60.17"/>
    <n v="63.1"/>
    <n v="29.11"/>
    <n v="1"/>
  </r>
  <r>
    <x v="397"/>
    <s v="Young Adult"/>
    <s v="White"/>
    <x v="2"/>
    <s v="Slow"/>
    <x v="1"/>
    <n v="47.37"/>
    <n v="0"/>
    <n v="1"/>
    <x v="1"/>
    <x v="1"/>
    <n v="0.284736786602939"/>
    <n v="0.57070712568050852"/>
    <n v="0.57070712568050852"/>
    <n v="-0.24358670494463713"/>
    <n v="25"/>
    <x v="1"/>
    <n v="0"/>
    <n v="1"/>
    <n v="75.89"/>
    <n v="0"/>
    <n v="1"/>
    <n v="57.39"/>
    <n v="34.15"/>
    <n v="44.93"/>
    <n v="49.49"/>
    <n v="29.5"/>
    <n v="54.86"/>
    <n v="66.989999999999995"/>
    <n v="47.34"/>
    <n v="0"/>
  </r>
  <r>
    <x v="398"/>
    <s v="Middle Age"/>
    <s v="Black"/>
    <x v="1"/>
    <s v="Average"/>
    <x v="1"/>
    <n v="66.739999999999995"/>
    <n v="0"/>
    <n v="0"/>
    <x v="1"/>
    <x v="1"/>
    <n v="2.0074674701649928"/>
    <n v="0.8815788876645434"/>
    <n v="0.8815788876645434"/>
    <n v="-5.4738818992039209E-2"/>
    <n v="31"/>
    <x v="1"/>
    <n v="1"/>
    <n v="0"/>
    <n v="51.01"/>
    <n v="0"/>
    <n v="0"/>
    <n v="76.849999999999994"/>
    <n v="53.97"/>
    <n v="72.959999999999994"/>
    <n v="72.67"/>
    <n v="76.36"/>
    <n v="57.39"/>
    <n v="65.78"/>
    <n v="77.25"/>
    <n v="1"/>
  </r>
  <r>
    <x v="399"/>
    <s v="Young Adult"/>
    <s v="Black"/>
    <x v="1"/>
    <s v="Slow"/>
    <x v="1"/>
    <n v="80.290000000000006"/>
    <n v="0"/>
    <n v="0"/>
    <x v="0"/>
    <x v="1"/>
    <n v="2.0074674701649928"/>
    <n v="0.8815788876645434"/>
    <n v="0.8815788876645434"/>
    <n v="-5.4738818992039209E-2"/>
    <n v="23"/>
    <x v="0"/>
    <n v="1"/>
    <n v="0"/>
    <n v="57.09"/>
    <n v="0"/>
    <n v="1"/>
    <n v="54.28"/>
    <n v="62.2"/>
    <n v="54.3"/>
    <n v="70.209999999999994"/>
    <n v="73.790000000000006"/>
    <n v="64.97"/>
    <n v="63.03"/>
    <n v="76.47"/>
    <n v="1"/>
  </r>
  <r>
    <x v="400"/>
    <s v="Teenager"/>
    <s v="White"/>
    <x v="2"/>
    <s v="Slow"/>
    <x v="0"/>
    <n v="36.94"/>
    <n v="0"/>
    <n v="1"/>
    <x v="1"/>
    <x v="0"/>
    <n v="0.284736786602939"/>
    <n v="0.57070712568050852"/>
    <n v="0.42929287431949148"/>
    <n v="-0.36724632016115744"/>
    <n v="19"/>
    <x v="1"/>
    <n v="0"/>
    <n v="1"/>
    <n v="65"/>
    <n v="0"/>
    <n v="1"/>
    <n v="42.4"/>
    <n v="47.58"/>
    <n v="25.07"/>
    <n v="39.94"/>
    <n v="32.93"/>
    <n v="46.66"/>
    <n v="49.96"/>
    <n v="43.4"/>
    <n v="0"/>
  </r>
  <r>
    <x v="401"/>
    <s v="Young Adult"/>
    <s v="Black"/>
    <x v="1"/>
    <s v="Average"/>
    <x v="1"/>
    <n v="83.62"/>
    <n v="0"/>
    <n v="0"/>
    <x v="1"/>
    <x v="1"/>
    <n v="2.0074674701649928"/>
    <n v="0.8815788876645434"/>
    <n v="0.8815788876645434"/>
    <n v="-5.4738818992039209E-2"/>
    <n v="22"/>
    <x v="1"/>
    <n v="1"/>
    <n v="0"/>
    <n v="61.22"/>
    <n v="0"/>
    <n v="0"/>
    <n v="55.38"/>
    <n v="69.12"/>
    <n v="58.69"/>
    <n v="65.5"/>
    <n v="35.409999999999997"/>
    <n v="65.180000000000007"/>
    <n v="68.790000000000006"/>
    <n v="69.040000000000006"/>
    <n v="1"/>
  </r>
  <r>
    <x v="402"/>
    <s v="Young Adult"/>
    <s v="White"/>
    <x v="1"/>
    <s v="Slow"/>
    <x v="1"/>
    <n v="53.73"/>
    <n v="0"/>
    <n v="1"/>
    <x v="0"/>
    <x v="1"/>
    <n v="2.0074674701649928"/>
    <n v="0.8815788876645434"/>
    <n v="0.8815788876645434"/>
    <n v="-5.4738818992039209E-2"/>
    <n v="24"/>
    <x v="0"/>
    <n v="1"/>
    <n v="0"/>
    <n v="71.489999999999995"/>
    <n v="0"/>
    <n v="1"/>
    <n v="69.989999999999995"/>
    <n v="63.01"/>
    <n v="59.27"/>
    <n v="60.61"/>
    <n v="57.9"/>
    <n v="56.87"/>
    <n v="72.42"/>
    <n v="37.369999999999997"/>
    <n v="1"/>
  </r>
  <r>
    <x v="403"/>
    <s v="Middle Age"/>
    <s v="Other"/>
    <x v="2"/>
    <s v="Slow"/>
    <x v="1"/>
    <n v="47.33"/>
    <n v="1"/>
    <n v="0"/>
    <x v="0"/>
    <x v="1"/>
    <n v="0.284736786602939"/>
    <n v="0.57070712568050852"/>
    <n v="0.57070712568050852"/>
    <n v="-0.24358670494463713"/>
    <n v="43"/>
    <x v="0"/>
    <n v="0"/>
    <n v="1"/>
    <n v="75.98"/>
    <n v="0"/>
    <n v="1"/>
    <n v="55.16"/>
    <n v="83.41"/>
    <n v="45.99"/>
    <n v="52.74"/>
    <n v="60.19"/>
    <n v="31.66"/>
    <n v="47.01"/>
    <n v="69.97"/>
    <n v="0"/>
  </r>
  <r>
    <x v="404"/>
    <s v="Young Adult"/>
    <s v="Other"/>
    <x v="2"/>
    <s v="Fast"/>
    <x v="1"/>
    <n v="51.23"/>
    <n v="1"/>
    <n v="0"/>
    <x v="1"/>
    <x v="1"/>
    <n v="0.284736786602939"/>
    <n v="0.57070712568050852"/>
    <n v="0.57070712568050852"/>
    <n v="-0.24358670494463713"/>
    <n v="28"/>
    <x v="1"/>
    <n v="0"/>
    <n v="1"/>
    <n v="74"/>
    <n v="1"/>
    <n v="0"/>
    <n v="43.13"/>
    <n v="45.07"/>
    <n v="63.51"/>
    <n v="37.81"/>
    <n v="41.74"/>
    <n v="48.58"/>
    <n v="49.89"/>
    <n v="41.67"/>
    <n v="0"/>
  </r>
  <r>
    <x v="405"/>
    <s v="Teenager"/>
    <s v="Black"/>
    <x v="2"/>
    <s v="Slow"/>
    <x v="1"/>
    <n v="48.54"/>
    <n v="0"/>
    <n v="0"/>
    <x v="1"/>
    <x v="1"/>
    <n v="0.284736786602939"/>
    <n v="0.57070712568050852"/>
    <n v="0.57070712568050852"/>
    <n v="-0.24358670494463713"/>
    <n v="17"/>
    <x v="1"/>
    <n v="0"/>
    <n v="1"/>
    <n v="79.25"/>
    <n v="0"/>
    <n v="1"/>
    <n v="59.89"/>
    <n v="23.41"/>
    <n v="45.38"/>
    <n v="44.19"/>
    <n v="74.36"/>
    <n v="37.49"/>
    <n v="36.31"/>
    <n v="55.36"/>
    <n v="0"/>
  </r>
  <r>
    <x v="406"/>
    <s v="Young Adult"/>
    <s v="White"/>
    <x v="1"/>
    <s v="Average"/>
    <x v="1"/>
    <n v="60.55"/>
    <n v="0"/>
    <n v="1"/>
    <x v="1"/>
    <x v="1"/>
    <n v="2.0074674701649928"/>
    <n v="0.8815788876645434"/>
    <n v="0.8815788876645434"/>
    <n v="-5.4738818992039209E-2"/>
    <n v="21"/>
    <x v="1"/>
    <n v="1"/>
    <n v="0"/>
    <n v="58.46"/>
    <n v="0"/>
    <n v="0"/>
    <n v="73.209999999999994"/>
    <n v="63.22"/>
    <n v="45.33"/>
    <n v="68.3"/>
    <n v="70.81"/>
    <n v="55.73"/>
    <n v="71.959999999999994"/>
    <n v="62.83"/>
    <n v="1"/>
  </r>
  <r>
    <x v="407"/>
    <s v="Young Adult"/>
    <s v="White"/>
    <x v="1"/>
    <s v="Average"/>
    <x v="1"/>
    <n v="64.900000000000006"/>
    <n v="0"/>
    <n v="1"/>
    <x v="1"/>
    <x v="1"/>
    <n v="2.0074674701649928"/>
    <n v="0.8815788876645434"/>
    <n v="0.8815788876645434"/>
    <n v="-5.4738818992039209E-2"/>
    <n v="26"/>
    <x v="1"/>
    <n v="1"/>
    <n v="0"/>
    <n v="47.59"/>
    <n v="0"/>
    <n v="0"/>
    <n v="71.59"/>
    <n v="74.16"/>
    <n v="67.05"/>
    <n v="58.46"/>
    <n v="58.75"/>
    <n v="48.05"/>
    <n v="56.52"/>
    <n v="54.38"/>
    <n v="1"/>
  </r>
  <r>
    <x v="408"/>
    <s v="Young Adult"/>
    <s v="Black"/>
    <x v="1"/>
    <s v="Average"/>
    <x v="1"/>
    <n v="60.29"/>
    <n v="0"/>
    <n v="0"/>
    <x v="1"/>
    <x v="1"/>
    <n v="2.0074674701649928"/>
    <n v="0.8815788876645434"/>
    <n v="0.8815788876645434"/>
    <n v="-5.4738818992039209E-2"/>
    <n v="21"/>
    <x v="1"/>
    <n v="1"/>
    <n v="0"/>
    <n v="85.65"/>
    <n v="0"/>
    <n v="0"/>
    <n v="69.989999999999995"/>
    <n v="46.5"/>
    <n v="55.52"/>
    <n v="59.34"/>
    <n v="39.24"/>
    <n v="57.06"/>
    <n v="75.040000000000006"/>
    <n v="68.05"/>
    <n v="1"/>
  </r>
  <r>
    <x v="409"/>
    <s v="Young Adult"/>
    <s v="Other"/>
    <x v="2"/>
    <s v="Average"/>
    <x v="0"/>
    <n v="51.61"/>
    <n v="1"/>
    <n v="0"/>
    <x v="1"/>
    <x v="0"/>
    <n v="0.284736786602939"/>
    <n v="0.57070712568050852"/>
    <n v="0.42929287431949148"/>
    <n v="-0.36724632016115744"/>
    <n v="29"/>
    <x v="1"/>
    <n v="0"/>
    <n v="1"/>
    <n v="91.05"/>
    <n v="0"/>
    <n v="0"/>
    <n v="38.47"/>
    <n v="59.91"/>
    <n v="47.32"/>
    <n v="66.14"/>
    <n v="45.03"/>
    <n v="56.45"/>
    <n v="51.37"/>
    <n v="56.25"/>
    <n v="0"/>
  </r>
  <r>
    <x v="410"/>
    <s v="Young Adult"/>
    <s v="Black"/>
    <x v="1"/>
    <s v="Average"/>
    <x v="1"/>
    <n v="79.209999999999994"/>
    <n v="0"/>
    <n v="0"/>
    <x v="0"/>
    <x v="1"/>
    <n v="2.0074674701649928"/>
    <n v="0.8815788876645434"/>
    <n v="0.8815788876645434"/>
    <n v="-5.4738818992039209E-2"/>
    <n v="25"/>
    <x v="0"/>
    <n v="1"/>
    <n v="0"/>
    <n v="55.42"/>
    <n v="0"/>
    <n v="0"/>
    <n v="79.63"/>
    <n v="54.81"/>
    <n v="54.85"/>
    <n v="47.29"/>
    <n v="61.12"/>
    <n v="68.08"/>
    <n v="54.1"/>
    <n v="58.24"/>
    <n v="1"/>
  </r>
  <r>
    <x v="411"/>
    <s v="Middle Age"/>
    <s v="Other"/>
    <x v="0"/>
    <s v="Fast"/>
    <x v="0"/>
    <n v="50.85"/>
    <n v="1"/>
    <n v="0"/>
    <x v="1"/>
    <x v="0"/>
    <n v="0"/>
    <n v="0.5"/>
    <n v="0.5"/>
    <n v="-0.3010299956639812"/>
    <n v="48"/>
    <x v="1"/>
    <n v="0"/>
    <n v="0"/>
    <n v="64.430000000000007"/>
    <n v="1"/>
    <n v="0"/>
    <n v="34.61"/>
    <n v="55.8"/>
    <n v="46.89"/>
    <n v="16.809999999999999"/>
    <n v="44.78"/>
    <n v="47.9"/>
    <n v="25.91"/>
    <n v="19.940000000000001"/>
    <n v="0"/>
  </r>
  <r>
    <x v="412"/>
    <s v="Young Adult"/>
    <s v="White"/>
    <x v="2"/>
    <s v="Average"/>
    <x v="0"/>
    <n v="57.41"/>
    <n v="0"/>
    <n v="1"/>
    <x v="1"/>
    <x v="0"/>
    <n v="0.284736786602939"/>
    <n v="0.57070712568050852"/>
    <n v="0.42929287431949148"/>
    <n v="-0.36724632016115744"/>
    <n v="28"/>
    <x v="1"/>
    <n v="0"/>
    <n v="1"/>
    <n v="69.91"/>
    <n v="0"/>
    <n v="0"/>
    <n v="45.4"/>
    <n v="62.23"/>
    <n v="44.57"/>
    <n v="59.44"/>
    <n v="61.22"/>
    <n v="28.09"/>
    <n v="35.64"/>
    <n v="61.94"/>
    <n v="0"/>
  </r>
  <r>
    <x v="413"/>
    <s v="Young Adult"/>
    <s v="Other"/>
    <x v="0"/>
    <s v="Fast"/>
    <x v="0"/>
    <n v="36.200000000000003"/>
    <n v="1"/>
    <n v="0"/>
    <x v="0"/>
    <x v="0"/>
    <n v="0"/>
    <n v="0.5"/>
    <n v="0.5"/>
    <n v="-0.3010299956639812"/>
    <n v="22"/>
    <x v="0"/>
    <n v="0"/>
    <n v="0"/>
    <n v="72"/>
    <n v="1"/>
    <n v="0"/>
    <n v="27.27"/>
    <n v="42.79"/>
    <n v="11.6"/>
    <n v="6.59"/>
    <n v="39.619999999999997"/>
    <n v="29.15"/>
    <n v="44.17"/>
    <n v="23.39"/>
    <n v="0"/>
  </r>
  <r>
    <x v="414"/>
    <s v="Teenager"/>
    <s v="Black"/>
    <x v="2"/>
    <s v="Average"/>
    <x v="1"/>
    <n v="39.57"/>
    <n v="0"/>
    <n v="0"/>
    <x v="0"/>
    <x v="1"/>
    <n v="0.284736786602939"/>
    <n v="0.57070712568050852"/>
    <n v="0.57070712568050852"/>
    <n v="-0.24358670494463713"/>
    <n v="17"/>
    <x v="0"/>
    <n v="0"/>
    <n v="1"/>
    <n v="79.569999999999993"/>
    <n v="0"/>
    <n v="0"/>
    <n v="52.4"/>
    <n v="52.07"/>
    <n v="32.82"/>
    <n v="52.17"/>
    <n v="58.5"/>
    <n v="46.31"/>
    <n v="45.39"/>
    <n v="45.46"/>
    <n v="0"/>
  </r>
  <r>
    <x v="415"/>
    <s v="Teenager"/>
    <s v="White"/>
    <x v="2"/>
    <s v="Fast"/>
    <x v="0"/>
    <n v="55.74"/>
    <n v="0"/>
    <n v="1"/>
    <x v="0"/>
    <x v="0"/>
    <n v="0.284736786602939"/>
    <n v="0.57070712568050852"/>
    <n v="0.42929287431949148"/>
    <n v="-0.36724632016115744"/>
    <n v="17"/>
    <x v="0"/>
    <n v="0"/>
    <n v="1"/>
    <n v="42.5"/>
    <n v="1"/>
    <n v="0"/>
    <n v="31.56"/>
    <n v="47.21"/>
    <n v="34.07"/>
    <n v="46.31"/>
    <n v="44.31"/>
    <n v="33.51"/>
    <n v="32.35"/>
    <n v="53.06"/>
    <n v="0"/>
  </r>
  <r>
    <x v="416"/>
    <s v="Young Adult"/>
    <s v="Black"/>
    <x v="2"/>
    <s v="Fast"/>
    <x v="1"/>
    <n v="55.35"/>
    <n v="0"/>
    <n v="0"/>
    <x v="0"/>
    <x v="1"/>
    <n v="0.284736786602939"/>
    <n v="0.57070712568050852"/>
    <n v="0.57070712568050852"/>
    <n v="-0.24358670494463713"/>
    <n v="22"/>
    <x v="0"/>
    <n v="0"/>
    <n v="1"/>
    <n v="83.29"/>
    <n v="1"/>
    <n v="0"/>
    <n v="65.290000000000006"/>
    <n v="49.42"/>
    <n v="50.81"/>
    <n v="58.68"/>
    <n v="64.53"/>
    <n v="61.19"/>
    <n v="59.83"/>
    <n v="52.2"/>
    <n v="0"/>
  </r>
  <r>
    <x v="417"/>
    <s v="Teenager"/>
    <s v="Black"/>
    <x v="2"/>
    <s v="Fast"/>
    <x v="1"/>
    <n v="50.81"/>
    <n v="0"/>
    <n v="0"/>
    <x v="1"/>
    <x v="1"/>
    <n v="0.284736786602939"/>
    <n v="0.57070712568050852"/>
    <n v="0.57070712568050852"/>
    <n v="-0.24358670494463713"/>
    <n v="16"/>
    <x v="1"/>
    <n v="0"/>
    <n v="1"/>
    <n v="43.72"/>
    <n v="1"/>
    <n v="0"/>
    <n v="11.29"/>
    <n v="47.98"/>
    <n v="48.76"/>
    <n v="63.16"/>
    <n v="46.88"/>
    <n v="53.23"/>
    <n v="50.57"/>
    <n v="66.06"/>
    <n v="0"/>
  </r>
  <r>
    <x v="418"/>
    <s v="Teenager"/>
    <s v="Other"/>
    <x v="2"/>
    <s v="Average"/>
    <x v="0"/>
    <n v="46.62"/>
    <n v="1"/>
    <n v="0"/>
    <x v="1"/>
    <x v="0"/>
    <n v="0.284736786602939"/>
    <n v="0.57070712568050852"/>
    <n v="0.42929287431949148"/>
    <n v="-0.36724632016115744"/>
    <n v="18"/>
    <x v="1"/>
    <n v="0"/>
    <n v="1"/>
    <n v="68.099999999999994"/>
    <n v="0"/>
    <n v="0"/>
    <n v="35.94"/>
    <n v="31.48"/>
    <n v="20.32"/>
    <n v="40.24"/>
    <n v="36.44"/>
    <n v="62.94"/>
    <n v="38.96"/>
    <n v="25.22"/>
    <n v="0"/>
  </r>
  <r>
    <x v="419"/>
    <s v="Young Adult"/>
    <s v="Black"/>
    <x v="2"/>
    <s v="Average"/>
    <x v="0"/>
    <n v="47.02"/>
    <n v="0"/>
    <n v="0"/>
    <x v="1"/>
    <x v="0"/>
    <n v="0.284736786602939"/>
    <n v="0.57070712568050852"/>
    <n v="0.42929287431949148"/>
    <n v="-0.36724632016115744"/>
    <n v="28"/>
    <x v="1"/>
    <n v="0"/>
    <n v="1"/>
    <n v="89.66"/>
    <n v="0"/>
    <n v="0"/>
    <n v="81.13"/>
    <n v="48.15"/>
    <n v="41.92"/>
    <n v="48.64"/>
    <n v="57.11"/>
    <n v="43.43"/>
    <n v="44.62"/>
    <n v="40.44"/>
    <n v="0"/>
  </r>
  <r>
    <x v="420"/>
    <s v="Teenager"/>
    <s v="Other"/>
    <x v="0"/>
    <s v="Fast"/>
    <x v="0"/>
    <n v="21.98"/>
    <n v="1"/>
    <n v="0"/>
    <x v="1"/>
    <x v="0"/>
    <n v="0"/>
    <n v="0.5"/>
    <n v="0.5"/>
    <n v="-0.3010299956639812"/>
    <n v="19"/>
    <x v="1"/>
    <n v="0"/>
    <n v="0"/>
    <n v="67.069999999999993"/>
    <n v="1"/>
    <n v="0"/>
    <n v="28.29"/>
    <n v="30.9"/>
    <n v="16.11"/>
    <n v="35.92"/>
    <n v="5.12"/>
    <n v="12.91"/>
    <n v="35.67"/>
    <n v="31.47"/>
    <n v="0"/>
  </r>
  <r>
    <x v="421"/>
    <s v="Middle Age"/>
    <s v="White"/>
    <x v="2"/>
    <s v="Fast"/>
    <x v="1"/>
    <n v="63.21"/>
    <n v="0"/>
    <n v="1"/>
    <x v="1"/>
    <x v="1"/>
    <n v="0.284736786602939"/>
    <n v="0.57070712568050852"/>
    <n v="0.57070712568050852"/>
    <n v="-0.24358670494463713"/>
    <n v="37"/>
    <x v="1"/>
    <n v="0"/>
    <n v="1"/>
    <n v="48.95"/>
    <n v="1"/>
    <n v="0"/>
    <n v="52.72"/>
    <n v="49.29"/>
    <n v="74.56"/>
    <n v="38.159999999999997"/>
    <n v="57.62"/>
    <n v="61.04"/>
    <n v="42.53"/>
    <n v="63.21"/>
    <n v="0"/>
  </r>
  <r>
    <x v="422"/>
    <s v="Teenager"/>
    <s v="Other"/>
    <x v="0"/>
    <s v="Fast"/>
    <x v="0"/>
    <n v="43.08"/>
    <n v="1"/>
    <n v="0"/>
    <x v="1"/>
    <x v="0"/>
    <n v="0"/>
    <n v="0.5"/>
    <n v="0.5"/>
    <n v="-0.3010299956639812"/>
    <n v="19"/>
    <x v="1"/>
    <n v="0"/>
    <n v="0"/>
    <n v="99.1"/>
    <n v="1"/>
    <n v="0"/>
    <n v="44.12"/>
    <n v="20.170000000000002"/>
    <n v="49.16"/>
    <n v="18.670000000000002"/>
    <n v="9.52"/>
    <n v="27.13"/>
    <n v="30.09"/>
    <n v="26.75"/>
    <n v="0"/>
  </r>
  <r>
    <x v="423"/>
    <s v="Young Adult"/>
    <s v="White"/>
    <x v="0"/>
    <s v="Average"/>
    <x v="0"/>
    <n v="50.58"/>
    <n v="0"/>
    <n v="1"/>
    <x v="0"/>
    <x v="0"/>
    <n v="0"/>
    <n v="0.5"/>
    <n v="0.5"/>
    <n v="-0.3010299956639812"/>
    <n v="23"/>
    <x v="0"/>
    <n v="0"/>
    <n v="0"/>
    <n v="93.36"/>
    <n v="0"/>
    <n v="0"/>
    <n v="37.04"/>
    <n v="46.15"/>
    <n v="21.64"/>
    <n v="31.84"/>
    <n v="42.68"/>
    <n v="24.57"/>
    <n v="30.15"/>
    <n v="35.76"/>
    <n v="0"/>
  </r>
  <r>
    <x v="424"/>
    <s v="Young Adult"/>
    <s v="Other"/>
    <x v="2"/>
    <s v="Fast"/>
    <x v="1"/>
    <n v="28.63"/>
    <n v="1"/>
    <n v="0"/>
    <x v="1"/>
    <x v="1"/>
    <n v="0.284736786602939"/>
    <n v="0.57070712568050852"/>
    <n v="0.57070712568050852"/>
    <n v="-0.24358670494463713"/>
    <n v="24"/>
    <x v="1"/>
    <n v="0"/>
    <n v="1"/>
    <n v="86.28"/>
    <n v="1"/>
    <n v="0"/>
    <n v="48.3"/>
    <n v="50.9"/>
    <n v="58.13"/>
    <n v="38.340000000000003"/>
    <n v="33.08"/>
    <n v="53.83"/>
    <n v="33.04"/>
    <n v="32.979999999999997"/>
    <n v="0"/>
  </r>
  <r>
    <x v="425"/>
    <s v="Middle Age"/>
    <s v="Black"/>
    <x v="2"/>
    <s v="Average"/>
    <x v="1"/>
    <n v="34.72"/>
    <n v="0"/>
    <n v="0"/>
    <x v="0"/>
    <x v="1"/>
    <n v="0.284736786602939"/>
    <n v="0.57070712568050852"/>
    <n v="0.57070712568050852"/>
    <n v="-0.24358670494463713"/>
    <n v="38"/>
    <x v="0"/>
    <n v="0"/>
    <n v="1"/>
    <n v="64.69"/>
    <n v="0"/>
    <n v="0"/>
    <n v="59.81"/>
    <n v="52.18"/>
    <n v="48.23"/>
    <n v="64.78"/>
    <n v="65.040000000000006"/>
    <n v="65.290000000000006"/>
    <n v="54.34"/>
    <n v="47.03"/>
    <n v="0"/>
  </r>
  <r>
    <x v="426"/>
    <s v="Teenager"/>
    <s v="Other"/>
    <x v="2"/>
    <s v="Average"/>
    <x v="0"/>
    <n v="46.32"/>
    <n v="1"/>
    <n v="0"/>
    <x v="0"/>
    <x v="0"/>
    <n v="0.284736786602939"/>
    <n v="0.57070712568050852"/>
    <n v="0.42929287431949148"/>
    <n v="-0.36724632016115744"/>
    <n v="16"/>
    <x v="0"/>
    <n v="0"/>
    <n v="1"/>
    <n v="51.03"/>
    <n v="0"/>
    <n v="0"/>
    <n v="40.229999999999997"/>
    <n v="35.14"/>
    <n v="20.29"/>
    <n v="55.42"/>
    <n v="27.93"/>
    <n v="37.200000000000003"/>
    <n v="38.65"/>
    <n v="56.5"/>
    <n v="0"/>
  </r>
  <r>
    <x v="427"/>
    <s v="Young Adult"/>
    <s v="Other"/>
    <x v="2"/>
    <s v="Slow"/>
    <x v="1"/>
    <n v="64.61"/>
    <n v="1"/>
    <n v="0"/>
    <x v="1"/>
    <x v="1"/>
    <n v="0.284736786602939"/>
    <n v="0.57070712568050852"/>
    <n v="0.57070712568050852"/>
    <n v="-0.24358670494463713"/>
    <n v="23"/>
    <x v="1"/>
    <n v="0"/>
    <n v="1"/>
    <n v="96.48"/>
    <n v="0"/>
    <n v="1"/>
    <n v="52.89"/>
    <n v="66.09"/>
    <n v="61.79"/>
    <n v="54.1"/>
    <n v="49.79"/>
    <n v="50.31"/>
    <n v="48.09"/>
    <n v="61.55"/>
    <n v="0"/>
  </r>
  <r>
    <x v="428"/>
    <s v="Middle Age"/>
    <s v="White"/>
    <x v="2"/>
    <s v="Average"/>
    <x v="1"/>
    <n v="39.799999999999997"/>
    <n v="0"/>
    <n v="1"/>
    <x v="0"/>
    <x v="1"/>
    <n v="0.284736786602939"/>
    <n v="0.57070712568050852"/>
    <n v="0.57070712568050852"/>
    <n v="-0.24358670494463713"/>
    <n v="33"/>
    <x v="0"/>
    <n v="0"/>
    <n v="1"/>
    <n v="71.94"/>
    <n v="0"/>
    <n v="0"/>
    <n v="58.87"/>
    <n v="50.77"/>
    <n v="44.74"/>
    <n v="61.29"/>
    <n v="58"/>
    <n v="53.07"/>
    <n v="55.26"/>
    <n v="44.25"/>
    <n v="0"/>
  </r>
  <r>
    <x v="429"/>
    <s v="Middle Age"/>
    <s v="Black"/>
    <x v="1"/>
    <s v="Fast"/>
    <x v="1"/>
    <n v="67.150000000000006"/>
    <n v="0"/>
    <n v="0"/>
    <x v="1"/>
    <x v="1"/>
    <n v="2.0074674701649928"/>
    <n v="0.8815788876645434"/>
    <n v="0.8815788876645434"/>
    <n v="-5.4738818992039209E-2"/>
    <n v="50"/>
    <x v="1"/>
    <n v="1"/>
    <n v="0"/>
    <n v="91.14"/>
    <n v="1"/>
    <n v="0"/>
    <n v="66.34"/>
    <n v="89.43"/>
    <n v="62.42"/>
    <n v="76.23"/>
    <n v="61.95"/>
    <n v="77.58"/>
    <n v="73.459999999999994"/>
    <n v="58.88"/>
    <n v="1"/>
  </r>
  <r>
    <x v="430"/>
    <s v="Middle Age"/>
    <s v="Other"/>
    <x v="2"/>
    <s v="Slow"/>
    <x v="1"/>
    <n v="64.25"/>
    <n v="1"/>
    <n v="0"/>
    <x v="0"/>
    <x v="1"/>
    <n v="0.284736786602939"/>
    <n v="0.57070712568050852"/>
    <n v="0.57070712568050852"/>
    <n v="-0.24358670494463713"/>
    <n v="45"/>
    <x v="0"/>
    <n v="0"/>
    <n v="1"/>
    <n v="60.53"/>
    <n v="0"/>
    <n v="1"/>
    <n v="61.88"/>
    <n v="56.42"/>
    <n v="67.55"/>
    <n v="71.7"/>
    <n v="48.17"/>
    <n v="79.55"/>
    <n v="69.150000000000006"/>
    <n v="70.19"/>
    <n v="0"/>
  </r>
  <r>
    <x v="431"/>
    <s v="Young Adult"/>
    <s v="Black"/>
    <x v="2"/>
    <s v="Average"/>
    <x v="1"/>
    <n v="56.71"/>
    <n v="0"/>
    <n v="0"/>
    <x v="1"/>
    <x v="1"/>
    <n v="0.284736786602939"/>
    <n v="0.57070712568050852"/>
    <n v="0.57070712568050852"/>
    <n v="-0.24358670494463713"/>
    <n v="28"/>
    <x v="1"/>
    <n v="0"/>
    <n v="1"/>
    <n v="60.12"/>
    <n v="0"/>
    <n v="0"/>
    <n v="52.02"/>
    <n v="49.54"/>
    <n v="60.3"/>
    <n v="42.16"/>
    <n v="54"/>
    <n v="52.48"/>
    <n v="44.94"/>
    <n v="49.55"/>
    <n v="0"/>
  </r>
  <r>
    <x v="432"/>
    <s v="Teenager"/>
    <s v="Other"/>
    <x v="0"/>
    <s v="Average"/>
    <x v="0"/>
    <n v="31.82"/>
    <n v="1"/>
    <n v="0"/>
    <x v="0"/>
    <x v="0"/>
    <n v="0"/>
    <n v="0.5"/>
    <n v="0.5"/>
    <n v="-0.3010299956639812"/>
    <n v="18"/>
    <x v="0"/>
    <n v="0"/>
    <n v="0"/>
    <n v="99.13"/>
    <n v="0"/>
    <n v="0"/>
    <n v="23.81"/>
    <n v="39.81"/>
    <n v="27.81"/>
    <n v="48.88"/>
    <n v="22.96"/>
    <n v="49.02"/>
    <n v="33.07"/>
    <n v="42.29"/>
    <n v="0"/>
  </r>
  <r>
    <x v="433"/>
    <s v="Young Adult"/>
    <s v="Other"/>
    <x v="2"/>
    <s v="Slow"/>
    <x v="0"/>
    <n v="44.51"/>
    <n v="1"/>
    <n v="0"/>
    <x v="1"/>
    <x v="0"/>
    <n v="0.284736786602939"/>
    <n v="0.57070712568050852"/>
    <n v="0.42929287431949148"/>
    <n v="-0.36724632016115744"/>
    <n v="27"/>
    <x v="1"/>
    <n v="0"/>
    <n v="1"/>
    <n v="71.31"/>
    <n v="0"/>
    <n v="1"/>
    <n v="49.3"/>
    <n v="43.79"/>
    <n v="43.11"/>
    <n v="66.89"/>
    <n v="47.42"/>
    <n v="36.19"/>
    <n v="43.13"/>
    <n v="52.83"/>
    <n v="0"/>
  </r>
  <r>
    <x v="434"/>
    <s v="Middle Age"/>
    <s v="Black"/>
    <x v="2"/>
    <s v="Average"/>
    <x v="0"/>
    <n v="60.43"/>
    <n v="0"/>
    <n v="0"/>
    <x v="1"/>
    <x v="0"/>
    <n v="0.284736786602939"/>
    <n v="0.57070712568050852"/>
    <n v="0.42929287431949148"/>
    <n v="-0.36724632016115744"/>
    <n v="40"/>
    <x v="1"/>
    <n v="0"/>
    <n v="1"/>
    <n v="48.44"/>
    <n v="0"/>
    <n v="0"/>
    <n v="55.04"/>
    <n v="61.13"/>
    <n v="47.99"/>
    <n v="64.52"/>
    <n v="59.93"/>
    <n v="55.53"/>
    <n v="50.65"/>
    <n v="52.15"/>
    <n v="0"/>
  </r>
  <r>
    <x v="435"/>
    <s v="Young Adult"/>
    <s v="Other"/>
    <x v="2"/>
    <s v="Average"/>
    <x v="1"/>
    <n v="54.17"/>
    <n v="1"/>
    <n v="0"/>
    <x v="1"/>
    <x v="1"/>
    <n v="0.284736786602939"/>
    <n v="0.57070712568050852"/>
    <n v="0.57070712568050852"/>
    <n v="-0.24358670494463713"/>
    <n v="25"/>
    <x v="1"/>
    <n v="0"/>
    <n v="1"/>
    <n v="53.18"/>
    <n v="0"/>
    <n v="0"/>
    <n v="55.36"/>
    <n v="41.84"/>
    <n v="39.659999999999997"/>
    <n v="47.38"/>
    <n v="44.26"/>
    <n v="43.08"/>
    <n v="44.53"/>
    <n v="47.98"/>
    <n v="0"/>
  </r>
  <r>
    <x v="436"/>
    <s v="Young Adult"/>
    <s v="Black"/>
    <x v="2"/>
    <s v="Slow"/>
    <x v="1"/>
    <n v="43.54"/>
    <n v="0"/>
    <n v="0"/>
    <x v="1"/>
    <x v="1"/>
    <n v="0.284736786602939"/>
    <n v="0.57070712568050852"/>
    <n v="0.57070712568050852"/>
    <n v="-0.24358670494463713"/>
    <n v="29"/>
    <x v="1"/>
    <n v="0"/>
    <n v="1"/>
    <n v="68.92"/>
    <n v="0"/>
    <n v="1"/>
    <n v="72.760000000000005"/>
    <n v="57.54"/>
    <n v="58.52"/>
    <n v="41.79"/>
    <n v="53.26"/>
    <n v="47.89"/>
    <n v="49.39"/>
    <n v="43.59"/>
    <n v="0"/>
  </r>
  <r>
    <x v="437"/>
    <s v="Young Adult"/>
    <s v="Other"/>
    <x v="2"/>
    <s v="Fast"/>
    <x v="1"/>
    <n v="52.92"/>
    <n v="1"/>
    <n v="0"/>
    <x v="1"/>
    <x v="1"/>
    <n v="0.284736786602939"/>
    <n v="0.57070712568050852"/>
    <n v="0.57070712568050852"/>
    <n v="-0.24358670494463713"/>
    <n v="27"/>
    <x v="1"/>
    <n v="0"/>
    <n v="1"/>
    <n v="42.55"/>
    <n v="1"/>
    <n v="0"/>
    <n v="38.700000000000003"/>
    <n v="78.34"/>
    <n v="47.27"/>
    <n v="65.22"/>
    <n v="48.16"/>
    <n v="51.37"/>
    <n v="43.03"/>
    <n v="46.95"/>
    <n v="0"/>
  </r>
  <r>
    <x v="438"/>
    <s v="Middle Age"/>
    <s v="White"/>
    <x v="2"/>
    <s v="Fast"/>
    <x v="0"/>
    <n v="53.7"/>
    <n v="0"/>
    <n v="1"/>
    <x v="0"/>
    <x v="0"/>
    <n v="0.284736786602939"/>
    <n v="0.57070712568050852"/>
    <n v="0.42929287431949148"/>
    <n v="-0.36724632016115744"/>
    <n v="30"/>
    <x v="0"/>
    <n v="0"/>
    <n v="1"/>
    <n v="67.75"/>
    <n v="1"/>
    <n v="0"/>
    <n v="42.14"/>
    <n v="48.29"/>
    <n v="64.91"/>
    <n v="54.88"/>
    <n v="56.66"/>
    <n v="61.44"/>
    <n v="45.95"/>
    <n v="52.81"/>
    <n v="0"/>
  </r>
  <r>
    <x v="439"/>
    <s v="Teenager"/>
    <s v="Black"/>
    <x v="1"/>
    <s v="Average"/>
    <x v="0"/>
    <n v="53.42"/>
    <n v="0"/>
    <n v="0"/>
    <x v="0"/>
    <x v="0"/>
    <n v="2.0074674701649928"/>
    <n v="0.8815788876645434"/>
    <n v="0.1184211123354566"/>
    <n v="-0.926570863884976"/>
    <n v="17"/>
    <x v="0"/>
    <n v="1"/>
    <n v="0"/>
    <n v="65.14"/>
    <n v="0"/>
    <n v="0"/>
    <n v="42.18"/>
    <n v="58.67"/>
    <n v="60.94"/>
    <n v="64.92"/>
    <n v="51.15"/>
    <n v="49.69"/>
    <n v="60.19"/>
    <n v="64.959999999999994"/>
    <n v="1"/>
  </r>
  <r>
    <x v="440"/>
    <s v="Young Adult"/>
    <s v="Other"/>
    <x v="1"/>
    <s v="Slow"/>
    <x v="1"/>
    <n v="57.51"/>
    <n v="1"/>
    <n v="0"/>
    <x v="0"/>
    <x v="1"/>
    <n v="2.0074674701649928"/>
    <n v="0.8815788876645434"/>
    <n v="0.8815788876645434"/>
    <n v="-5.4738818992039209E-2"/>
    <n v="22"/>
    <x v="0"/>
    <n v="1"/>
    <n v="0"/>
    <n v="86.76"/>
    <n v="0"/>
    <n v="1"/>
    <n v="55.31"/>
    <n v="73.33"/>
    <n v="63.45"/>
    <n v="65.33"/>
    <n v="44.13"/>
    <n v="66.77"/>
    <n v="66.97"/>
    <n v="47.37"/>
    <n v="1"/>
  </r>
  <r>
    <x v="441"/>
    <s v="Young Adult"/>
    <s v="Other"/>
    <x v="1"/>
    <s v="Average"/>
    <x v="0"/>
    <n v="59.68"/>
    <n v="1"/>
    <n v="0"/>
    <x v="1"/>
    <x v="0"/>
    <n v="2.0074674701649928"/>
    <n v="0.8815788876645434"/>
    <n v="0.1184211123354566"/>
    <n v="-0.926570863884976"/>
    <n v="21"/>
    <x v="1"/>
    <n v="1"/>
    <n v="0"/>
    <n v="61.3"/>
    <n v="0"/>
    <n v="0"/>
    <n v="52.57"/>
    <n v="47.98"/>
    <n v="50.87"/>
    <n v="49.91"/>
    <n v="40.21"/>
    <n v="70.95"/>
    <n v="56.42"/>
    <n v="53.3"/>
    <n v="1"/>
  </r>
  <r>
    <x v="442"/>
    <s v="Young Adult"/>
    <s v="White"/>
    <x v="1"/>
    <s v="Fast"/>
    <x v="1"/>
    <n v="67.260000000000005"/>
    <n v="0"/>
    <n v="1"/>
    <x v="0"/>
    <x v="1"/>
    <n v="2.0074674701649928"/>
    <n v="0.8815788876645434"/>
    <n v="0.8815788876645434"/>
    <n v="-5.4738818992039209E-2"/>
    <n v="29"/>
    <x v="0"/>
    <n v="1"/>
    <n v="0"/>
    <n v="98.95"/>
    <n v="1"/>
    <n v="0"/>
    <n v="83.73"/>
    <n v="65.08"/>
    <n v="56.88"/>
    <n v="57.38"/>
    <n v="69.17"/>
    <n v="55.97"/>
    <n v="64.209999999999994"/>
    <n v="78.72"/>
    <n v="1"/>
  </r>
  <r>
    <x v="443"/>
    <s v="Young Adult"/>
    <s v="Black"/>
    <x v="0"/>
    <s v="Average"/>
    <x v="0"/>
    <n v="29.3"/>
    <n v="0"/>
    <n v="0"/>
    <x v="1"/>
    <x v="0"/>
    <n v="0"/>
    <n v="0.5"/>
    <n v="0.5"/>
    <n v="-0.3010299956639812"/>
    <n v="20"/>
    <x v="1"/>
    <n v="0"/>
    <n v="0"/>
    <n v="50.85"/>
    <n v="0"/>
    <n v="0"/>
    <n v="35.57"/>
    <n v="24.39"/>
    <n v="20.78"/>
    <n v="44.12"/>
    <n v="38.07"/>
    <n v="38.25"/>
    <n v="28.63"/>
    <n v="52.16"/>
    <n v="0"/>
  </r>
  <r>
    <x v="444"/>
    <s v="Teenager"/>
    <s v="Other"/>
    <x v="0"/>
    <s v="Slow"/>
    <x v="0"/>
    <n v="9.61"/>
    <n v="1"/>
    <n v="0"/>
    <x v="1"/>
    <x v="0"/>
    <n v="0"/>
    <n v="0.5"/>
    <n v="0.5"/>
    <n v="-0.3010299956639812"/>
    <n v="18"/>
    <x v="1"/>
    <n v="0"/>
    <n v="0"/>
    <n v="75.459999999999994"/>
    <n v="0"/>
    <n v="1"/>
    <n v="11.53"/>
    <n v="58.55"/>
    <n v="30.19"/>
    <n v="37.08"/>
    <n v="18.59"/>
    <n v="14.13"/>
    <n v="32.21"/>
    <n v="22.59"/>
    <n v="0"/>
  </r>
  <r>
    <x v="445"/>
    <s v="Young Adult"/>
    <s v="White"/>
    <x v="0"/>
    <s v="Average"/>
    <x v="0"/>
    <n v="32.99"/>
    <n v="0"/>
    <n v="1"/>
    <x v="0"/>
    <x v="0"/>
    <n v="0"/>
    <n v="0.5"/>
    <n v="0.5"/>
    <n v="-0.3010299956639812"/>
    <n v="22"/>
    <x v="0"/>
    <n v="0"/>
    <n v="0"/>
    <n v="45.38"/>
    <n v="0"/>
    <n v="0"/>
    <n v="45.8"/>
    <n v="51.67"/>
    <n v="53.29"/>
    <n v="44.71"/>
    <n v="44.95"/>
    <n v="42.3"/>
    <n v="34.9"/>
    <n v="54.36"/>
    <n v="0"/>
  </r>
  <r>
    <x v="446"/>
    <s v="Young Adult"/>
    <s v="Other"/>
    <x v="2"/>
    <s v="Fast"/>
    <x v="1"/>
    <n v="60.58"/>
    <n v="1"/>
    <n v="0"/>
    <x v="0"/>
    <x v="1"/>
    <n v="0.284736786602939"/>
    <n v="0.57070712568050852"/>
    <n v="0.57070712568050852"/>
    <n v="-0.24358670494463713"/>
    <n v="28"/>
    <x v="0"/>
    <n v="0"/>
    <n v="1"/>
    <n v="84.03"/>
    <n v="1"/>
    <n v="0"/>
    <n v="48.98"/>
    <n v="55.14"/>
    <n v="58.42"/>
    <n v="31.33"/>
    <n v="58.38"/>
    <n v="62.03"/>
    <n v="63.12"/>
    <n v="50.03"/>
    <n v="0"/>
  </r>
  <r>
    <x v="447"/>
    <s v="Young Adult"/>
    <s v="Black"/>
    <x v="1"/>
    <s v="Average"/>
    <x v="0"/>
    <n v="68.260000000000005"/>
    <n v="0"/>
    <n v="0"/>
    <x v="1"/>
    <x v="0"/>
    <n v="2.0074674701649928"/>
    <n v="0.8815788876645434"/>
    <n v="0.1184211123354566"/>
    <n v="-0.926570863884976"/>
    <n v="23"/>
    <x v="1"/>
    <n v="1"/>
    <n v="0"/>
    <n v="99.69"/>
    <n v="0"/>
    <n v="0"/>
    <n v="56.71"/>
    <n v="53.34"/>
    <n v="67.27"/>
    <n v="58.42"/>
    <n v="65.59"/>
    <n v="47.34"/>
    <n v="60.68"/>
    <n v="54.47"/>
    <n v="1"/>
  </r>
  <r>
    <x v="448"/>
    <s v="Teenager"/>
    <s v="Other"/>
    <x v="0"/>
    <s v="Average"/>
    <x v="0"/>
    <n v="12.01"/>
    <n v="1"/>
    <n v="0"/>
    <x v="0"/>
    <x v="0"/>
    <n v="0"/>
    <n v="0.5"/>
    <n v="0.5"/>
    <n v="-0.3010299956639812"/>
    <n v="17"/>
    <x v="0"/>
    <n v="0"/>
    <n v="0"/>
    <n v="89.15"/>
    <n v="0"/>
    <n v="0"/>
    <n v="0.77"/>
    <n v="26"/>
    <n v="0"/>
    <n v="34.85"/>
    <n v="18.46"/>
    <n v="15.07"/>
    <n v="36.950000000000003"/>
    <n v="25.2"/>
    <n v="0"/>
  </r>
  <r>
    <x v="449"/>
    <s v="Young Adult"/>
    <s v="Other"/>
    <x v="1"/>
    <s v="Fast"/>
    <x v="1"/>
    <n v="62.92"/>
    <n v="1"/>
    <n v="0"/>
    <x v="1"/>
    <x v="1"/>
    <n v="2.0074674701649928"/>
    <n v="0.8815788876645434"/>
    <n v="0.8815788876645434"/>
    <n v="-5.4738818992039209E-2"/>
    <n v="27"/>
    <x v="1"/>
    <n v="1"/>
    <n v="0"/>
    <n v="73.34"/>
    <n v="1"/>
    <n v="0"/>
    <n v="56.52"/>
    <n v="50.42"/>
    <n v="75.88"/>
    <n v="59.25"/>
    <n v="80.760000000000005"/>
    <n v="76.61"/>
    <n v="57.19"/>
    <n v="68.13"/>
    <n v="1"/>
  </r>
  <r>
    <x v="450"/>
    <s v="Young Adult"/>
    <s v="Other"/>
    <x v="0"/>
    <s v="Average"/>
    <x v="0"/>
    <n v="42.97"/>
    <n v="1"/>
    <n v="0"/>
    <x v="1"/>
    <x v="0"/>
    <n v="0"/>
    <n v="0.5"/>
    <n v="0.5"/>
    <n v="-0.3010299956639812"/>
    <n v="29"/>
    <x v="1"/>
    <n v="0"/>
    <n v="0"/>
    <n v="69.08"/>
    <n v="0"/>
    <n v="0"/>
    <n v="25.62"/>
    <n v="33.11"/>
    <n v="46.67"/>
    <n v="7.95"/>
    <n v="43.27"/>
    <n v="34.69"/>
    <n v="44.89"/>
    <n v="11.78"/>
    <n v="0"/>
  </r>
  <r>
    <x v="451"/>
    <s v="Teenager"/>
    <s v="Other"/>
    <x v="1"/>
    <s v="Fast"/>
    <x v="1"/>
    <n v="39.78"/>
    <n v="1"/>
    <n v="0"/>
    <x v="1"/>
    <x v="1"/>
    <n v="2.0074674701649928"/>
    <n v="0.8815788876645434"/>
    <n v="0.8815788876645434"/>
    <n v="-5.4738818992039209E-2"/>
    <n v="18"/>
    <x v="1"/>
    <n v="1"/>
    <n v="0"/>
    <n v="90.1"/>
    <n v="1"/>
    <n v="0"/>
    <n v="48.59"/>
    <n v="53.16"/>
    <n v="50.34"/>
    <n v="59.52"/>
    <n v="73.41"/>
    <n v="76.77"/>
    <n v="41.26"/>
    <n v="65.290000000000006"/>
    <n v="1"/>
  </r>
  <r>
    <x v="452"/>
    <s v="Young Adult"/>
    <s v="White"/>
    <x v="2"/>
    <s v="Average"/>
    <x v="0"/>
    <n v="60.18"/>
    <n v="0"/>
    <n v="1"/>
    <x v="1"/>
    <x v="0"/>
    <n v="0.284736786602939"/>
    <n v="0.57070712568050852"/>
    <n v="0.42929287431949148"/>
    <n v="-0.36724632016115744"/>
    <n v="26"/>
    <x v="1"/>
    <n v="0"/>
    <n v="1"/>
    <n v="96.16"/>
    <n v="0"/>
    <n v="0"/>
    <n v="63.23"/>
    <n v="31.67"/>
    <n v="51.69"/>
    <n v="47.3"/>
    <n v="40.82"/>
    <n v="54.57"/>
    <n v="38.36"/>
    <n v="55.9"/>
    <n v="0"/>
  </r>
  <r>
    <x v="453"/>
    <s v="Teenager"/>
    <s v="White"/>
    <x v="0"/>
    <s v="Fast"/>
    <x v="0"/>
    <n v="16.260000000000002"/>
    <n v="0"/>
    <n v="1"/>
    <x v="1"/>
    <x v="0"/>
    <n v="0"/>
    <n v="0.5"/>
    <n v="0.5"/>
    <n v="-0.3010299956639812"/>
    <n v="16"/>
    <x v="1"/>
    <n v="0"/>
    <n v="0"/>
    <n v="99.35"/>
    <n v="1"/>
    <n v="0"/>
    <n v="34.729999999999997"/>
    <n v="30.08"/>
    <n v="38.520000000000003"/>
    <n v="1.7"/>
    <n v="46.03"/>
    <n v="11.41"/>
    <n v="16.18"/>
    <n v="15.65"/>
    <n v="0"/>
  </r>
  <r>
    <x v="454"/>
    <s v="Teenager"/>
    <s v="Black"/>
    <x v="2"/>
    <s v="Average"/>
    <x v="0"/>
    <n v="35.340000000000003"/>
    <n v="0"/>
    <n v="0"/>
    <x v="0"/>
    <x v="0"/>
    <n v="0.284736786602939"/>
    <n v="0.57070712568050852"/>
    <n v="0.42929287431949148"/>
    <n v="-0.36724632016115744"/>
    <n v="18"/>
    <x v="0"/>
    <n v="0"/>
    <n v="1"/>
    <n v="63.79"/>
    <n v="0"/>
    <n v="0"/>
    <n v="21.65"/>
    <n v="36.200000000000003"/>
    <n v="39.49"/>
    <n v="55.21"/>
    <n v="51.64"/>
    <n v="27.72"/>
    <n v="42.84"/>
    <n v="37.770000000000003"/>
    <n v="0"/>
  </r>
  <r>
    <x v="455"/>
    <s v="Middle Age"/>
    <s v="White"/>
    <x v="0"/>
    <s v="Fast"/>
    <x v="0"/>
    <n v="37.340000000000003"/>
    <n v="0"/>
    <n v="1"/>
    <x v="0"/>
    <x v="0"/>
    <n v="0"/>
    <n v="0.5"/>
    <n v="0.5"/>
    <n v="-0.3010299956639812"/>
    <n v="32"/>
    <x v="0"/>
    <n v="0"/>
    <n v="0"/>
    <n v="99.46"/>
    <n v="1"/>
    <n v="0"/>
    <n v="18.2"/>
    <n v="51.34"/>
    <n v="48.86"/>
    <n v="59.19"/>
    <n v="37.71"/>
    <n v="40.31"/>
    <n v="42.39"/>
    <n v="47.32"/>
    <n v="0"/>
  </r>
  <r>
    <x v="456"/>
    <s v="Young Adult"/>
    <s v="White"/>
    <x v="0"/>
    <s v="Average"/>
    <x v="0"/>
    <n v="23.16"/>
    <n v="0"/>
    <n v="1"/>
    <x v="1"/>
    <x v="0"/>
    <n v="0"/>
    <n v="0.5"/>
    <n v="0.5"/>
    <n v="-0.3010299956639812"/>
    <n v="23"/>
    <x v="1"/>
    <n v="0"/>
    <n v="0"/>
    <n v="49.36"/>
    <n v="0"/>
    <n v="0"/>
    <n v="23.4"/>
    <n v="35.4"/>
    <n v="36.56"/>
    <n v="34.01"/>
    <n v="23.55"/>
    <n v="32.32"/>
    <n v="40.380000000000003"/>
    <n v="44.82"/>
    <n v="0"/>
  </r>
  <r>
    <x v="457"/>
    <s v="Middle Age"/>
    <s v="Black"/>
    <x v="2"/>
    <s v="Fast"/>
    <x v="1"/>
    <n v="42.09"/>
    <n v="0"/>
    <n v="0"/>
    <x v="1"/>
    <x v="1"/>
    <n v="0.284736786602939"/>
    <n v="0.57070712568050852"/>
    <n v="0.57070712568050852"/>
    <n v="-0.24358670494463713"/>
    <n v="41"/>
    <x v="1"/>
    <n v="0"/>
    <n v="1"/>
    <n v="55.21"/>
    <n v="1"/>
    <n v="0"/>
    <n v="70.430000000000007"/>
    <n v="42.46"/>
    <n v="65.91"/>
    <n v="49.31"/>
    <n v="52.26"/>
    <n v="46.15"/>
    <n v="60.69"/>
    <n v="45.87"/>
    <n v="0"/>
  </r>
  <r>
    <x v="458"/>
    <s v="Young Adult"/>
    <s v="White"/>
    <x v="1"/>
    <s v="Average"/>
    <x v="0"/>
    <n v="68.72"/>
    <n v="0"/>
    <n v="1"/>
    <x v="0"/>
    <x v="0"/>
    <n v="2.0074674701649928"/>
    <n v="0.8815788876645434"/>
    <n v="0.1184211123354566"/>
    <n v="-0.926570863884976"/>
    <n v="20"/>
    <x v="0"/>
    <n v="1"/>
    <n v="0"/>
    <n v="45.34"/>
    <n v="0"/>
    <n v="0"/>
    <n v="35.29"/>
    <n v="53.05"/>
    <n v="52.81"/>
    <n v="69.56"/>
    <n v="36.869999999999997"/>
    <n v="78.400000000000006"/>
    <n v="66.55"/>
    <n v="86.9"/>
    <n v="1"/>
  </r>
  <r>
    <x v="459"/>
    <s v="Young Adult"/>
    <s v="White"/>
    <x v="2"/>
    <s v="Average"/>
    <x v="0"/>
    <n v="49.48"/>
    <n v="0"/>
    <n v="1"/>
    <x v="0"/>
    <x v="0"/>
    <n v="0.284736786602939"/>
    <n v="0.57070712568050852"/>
    <n v="0.42929287431949148"/>
    <n v="-0.36724632016115744"/>
    <n v="23"/>
    <x v="0"/>
    <n v="0"/>
    <n v="1"/>
    <n v="56.3"/>
    <n v="0"/>
    <n v="0"/>
    <n v="40.950000000000003"/>
    <n v="55.86"/>
    <n v="68.069999999999993"/>
    <n v="47.11"/>
    <n v="33.68"/>
    <n v="44.6"/>
    <n v="36.549999999999997"/>
    <n v="45.48"/>
    <n v="0"/>
  </r>
  <r>
    <x v="460"/>
    <s v="Middle Age"/>
    <s v="Black"/>
    <x v="2"/>
    <s v="Fast"/>
    <x v="1"/>
    <n v="57.86"/>
    <n v="0"/>
    <n v="0"/>
    <x v="1"/>
    <x v="1"/>
    <n v="0.284736786602939"/>
    <n v="0.57070712568050852"/>
    <n v="0.57070712568050852"/>
    <n v="-0.24358670494463713"/>
    <n v="35"/>
    <x v="1"/>
    <n v="0"/>
    <n v="1"/>
    <n v="86.08"/>
    <n v="1"/>
    <n v="0"/>
    <n v="66.94"/>
    <n v="54.73"/>
    <n v="60.41"/>
    <n v="55.38"/>
    <n v="47.07"/>
    <n v="48.57"/>
    <n v="57.74"/>
    <n v="53.04"/>
    <n v="0"/>
  </r>
  <r>
    <x v="461"/>
    <s v="Young Adult"/>
    <s v="Black"/>
    <x v="2"/>
    <s v="Average"/>
    <x v="0"/>
    <n v="36.92"/>
    <n v="0"/>
    <n v="0"/>
    <x v="0"/>
    <x v="0"/>
    <n v="0.284736786602939"/>
    <n v="0.57070712568050852"/>
    <n v="0.42929287431949148"/>
    <n v="-0.36724632016115744"/>
    <n v="26"/>
    <x v="0"/>
    <n v="0"/>
    <n v="1"/>
    <n v="91.18"/>
    <n v="0"/>
    <n v="0"/>
    <n v="57.4"/>
    <n v="52.07"/>
    <n v="24.28"/>
    <n v="54.49"/>
    <n v="54.32"/>
    <n v="39.04"/>
    <n v="61.08"/>
    <n v="26.71"/>
    <n v="0"/>
  </r>
  <r>
    <x v="462"/>
    <s v="Young Adult"/>
    <s v="Black"/>
    <x v="1"/>
    <s v="Average"/>
    <x v="0"/>
    <n v="48.93"/>
    <n v="0"/>
    <n v="0"/>
    <x v="1"/>
    <x v="0"/>
    <n v="2.0074674701649928"/>
    <n v="0.8815788876645434"/>
    <n v="0.1184211123354566"/>
    <n v="-0.926570863884976"/>
    <n v="26"/>
    <x v="1"/>
    <n v="1"/>
    <n v="0"/>
    <n v="86.73"/>
    <n v="0"/>
    <n v="0"/>
    <n v="63.81"/>
    <n v="50.93"/>
    <n v="53.62"/>
    <n v="65.36"/>
    <n v="79.739999999999995"/>
    <n v="41.35"/>
    <n v="67.22"/>
    <n v="57.49"/>
    <n v="1"/>
  </r>
  <r>
    <x v="463"/>
    <s v="Young Adult"/>
    <s v="Other"/>
    <x v="0"/>
    <s v="Average"/>
    <x v="0"/>
    <n v="25.67"/>
    <n v="1"/>
    <n v="0"/>
    <x v="0"/>
    <x v="0"/>
    <n v="0"/>
    <n v="0.5"/>
    <n v="0.5"/>
    <n v="-0.3010299956639812"/>
    <n v="25"/>
    <x v="0"/>
    <n v="0"/>
    <n v="0"/>
    <n v="77.86"/>
    <n v="0"/>
    <n v="0"/>
    <n v="27.98"/>
    <n v="44.37"/>
    <n v="55.13"/>
    <n v="41.63"/>
    <n v="37.93"/>
    <n v="41.09"/>
    <n v="50.72"/>
    <n v="55.34"/>
    <n v="0"/>
  </r>
  <r>
    <x v="464"/>
    <s v="Young Adult"/>
    <s v="Other"/>
    <x v="2"/>
    <s v="Fast"/>
    <x v="0"/>
    <n v="55.92"/>
    <n v="1"/>
    <n v="0"/>
    <x v="1"/>
    <x v="0"/>
    <n v="0.284736786602939"/>
    <n v="0.57070712568050852"/>
    <n v="0.42929287431949148"/>
    <n v="-0.36724632016115744"/>
    <n v="25"/>
    <x v="1"/>
    <n v="0"/>
    <n v="1"/>
    <n v="70.84"/>
    <n v="1"/>
    <n v="0"/>
    <n v="55.34"/>
    <n v="43.07"/>
    <n v="49.09"/>
    <n v="45.56"/>
    <n v="46.03"/>
    <n v="53.11"/>
    <n v="71.239999999999995"/>
    <n v="44.53"/>
    <n v="0"/>
  </r>
  <r>
    <x v="465"/>
    <s v="Middle Age"/>
    <s v="Black"/>
    <x v="0"/>
    <s v="Slow"/>
    <x v="0"/>
    <n v="26.5"/>
    <n v="0"/>
    <n v="0"/>
    <x v="0"/>
    <x v="0"/>
    <n v="0"/>
    <n v="0.5"/>
    <n v="0.5"/>
    <n v="-0.3010299956639812"/>
    <n v="48"/>
    <x v="0"/>
    <n v="0"/>
    <n v="0"/>
    <n v="82.52"/>
    <n v="0"/>
    <n v="1"/>
    <n v="33.22"/>
    <n v="50.41"/>
    <n v="50.07"/>
    <n v="50.14"/>
    <n v="23.58"/>
    <n v="39.89"/>
    <n v="33.67"/>
    <n v="46.41"/>
    <n v="0"/>
  </r>
  <r>
    <x v="466"/>
    <s v="Middle Age"/>
    <s v="Black"/>
    <x v="0"/>
    <s v="Fast"/>
    <x v="0"/>
    <n v="38.97"/>
    <n v="0"/>
    <n v="0"/>
    <x v="1"/>
    <x v="0"/>
    <n v="0"/>
    <n v="0.5"/>
    <n v="0.5"/>
    <n v="-0.3010299956639812"/>
    <n v="43"/>
    <x v="1"/>
    <n v="0"/>
    <n v="0"/>
    <n v="63.45"/>
    <n v="1"/>
    <n v="0"/>
    <n v="46.42"/>
    <n v="47.32"/>
    <n v="44.75"/>
    <n v="35.04"/>
    <n v="27.97"/>
    <n v="18.86"/>
    <n v="49.24"/>
    <n v="47.85"/>
    <n v="0"/>
  </r>
  <r>
    <x v="467"/>
    <s v="Middle Age"/>
    <s v="Black"/>
    <x v="2"/>
    <s v="Average"/>
    <x v="0"/>
    <n v="54.96"/>
    <n v="0"/>
    <n v="0"/>
    <x v="0"/>
    <x v="0"/>
    <n v="0.284736786602939"/>
    <n v="0.57070712568050852"/>
    <n v="0.42929287431949148"/>
    <n v="-0.36724632016115744"/>
    <n v="43"/>
    <x v="0"/>
    <n v="0"/>
    <n v="1"/>
    <n v="90.48"/>
    <n v="0"/>
    <n v="0"/>
    <n v="32.71"/>
    <n v="58.06"/>
    <n v="60.91"/>
    <n v="58.26"/>
    <n v="45.54"/>
    <n v="66.099999999999994"/>
    <n v="46.71"/>
    <n v="51.85"/>
    <n v="0"/>
  </r>
  <r>
    <x v="468"/>
    <s v="Teenager"/>
    <s v="Other"/>
    <x v="0"/>
    <s v="Slow"/>
    <x v="0"/>
    <n v="23.06"/>
    <n v="1"/>
    <n v="0"/>
    <x v="0"/>
    <x v="0"/>
    <n v="0"/>
    <n v="0.5"/>
    <n v="0.5"/>
    <n v="-0.3010299956639812"/>
    <n v="19"/>
    <x v="0"/>
    <n v="0"/>
    <n v="0"/>
    <n v="80.63"/>
    <n v="0"/>
    <n v="1"/>
    <n v="34.35"/>
    <n v="31.76"/>
    <n v="29.74"/>
    <n v="41.2"/>
    <n v="39.19"/>
    <n v="17.739999999999998"/>
    <n v="1.74"/>
    <n v="7.69"/>
    <n v="0"/>
  </r>
  <r>
    <x v="469"/>
    <s v="Middle Age"/>
    <s v="Other"/>
    <x v="2"/>
    <s v="Average"/>
    <x v="0"/>
    <n v="56.13"/>
    <n v="1"/>
    <n v="0"/>
    <x v="1"/>
    <x v="0"/>
    <n v="0.284736786602939"/>
    <n v="0.57070712568050852"/>
    <n v="0.42929287431949148"/>
    <n v="-0.36724632016115744"/>
    <n v="35"/>
    <x v="1"/>
    <n v="0"/>
    <n v="1"/>
    <n v="81.87"/>
    <n v="0"/>
    <n v="0"/>
    <n v="70.14"/>
    <n v="52.03"/>
    <n v="55.28"/>
    <n v="71.81"/>
    <n v="43.07"/>
    <n v="62.83"/>
    <n v="58.33"/>
    <n v="59.14"/>
    <n v="0"/>
  </r>
  <r>
    <x v="470"/>
    <s v="Middle Age"/>
    <s v="White"/>
    <x v="1"/>
    <s v="Average"/>
    <x v="1"/>
    <n v="61.93"/>
    <n v="0"/>
    <n v="1"/>
    <x v="0"/>
    <x v="1"/>
    <n v="2.0074674701649928"/>
    <n v="0.8815788876645434"/>
    <n v="0.8815788876645434"/>
    <n v="-5.4738818992039209E-2"/>
    <n v="50"/>
    <x v="0"/>
    <n v="1"/>
    <n v="0"/>
    <n v="72.16"/>
    <n v="0"/>
    <n v="0"/>
    <n v="55.99"/>
    <n v="74.48"/>
    <n v="65.150000000000006"/>
    <n v="80.42"/>
    <n v="75.25"/>
    <n v="53.37"/>
    <n v="45.42"/>
    <n v="67.36"/>
    <n v="1"/>
  </r>
  <r>
    <x v="471"/>
    <s v="Teenager"/>
    <s v="White"/>
    <x v="0"/>
    <s v="Average"/>
    <x v="0"/>
    <n v="14.18"/>
    <n v="0"/>
    <n v="1"/>
    <x v="1"/>
    <x v="0"/>
    <n v="0"/>
    <n v="0.5"/>
    <n v="0.5"/>
    <n v="-0.3010299956639812"/>
    <n v="17"/>
    <x v="1"/>
    <n v="0"/>
    <n v="0"/>
    <n v="93.11"/>
    <n v="0"/>
    <n v="0"/>
    <n v="28.88"/>
    <n v="12.24"/>
    <n v="25.07"/>
    <n v="28"/>
    <n v="7.63"/>
    <n v="42.84"/>
    <n v="18.39"/>
    <n v="28.98"/>
    <n v="0"/>
  </r>
  <r>
    <x v="472"/>
    <s v="Teenager"/>
    <s v="Black"/>
    <x v="2"/>
    <s v="Average"/>
    <x v="0"/>
    <n v="49.17"/>
    <n v="0"/>
    <n v="0"/>
    <x v="0"/>
    <x v="0"/>
    <n v="0.284736786602939"/>
    <n v="0.57070712568050852"/>
    <n v="0.42929287431949148"/>
    <n v="-0.36724632016115744"/>
    <n v="16"/>
    <x v="0"/>
    <n v="0"/>
    <n v="1"/>
    <n v="55.12"/>
    <n v="0"/>
    <n v="0"/>
    <n v="35.840000000000003"/>
    <n v="37.51"/>
    <n v="24.11"/>
    <n v="40.92"/>
    <n v="30.17"/>
    <n v="49.46"/>
    <n v="26.2"/>
    <n v="49.38"/>
    <n v="0"/>
  </r>
  <r>
    <x v="473"/>
    <s v="Middle Age"/>
    <s v="Other"/>
    <x v="0"/>
    <s v="Slow"/>
    <x v="0"/>
    <n v="36.65"/>
    <n v="1"/>
    <n v="0"/>
    <x v="1"/>
    <x v="0"/>
    <n v="0"/>
    <n v="0.5"/>
    <n v="0.5"/>
    <n v="-0.3010299956639812"/>
    <n v="31"/>
    <x v="1"/>
    <n v="0"/>
    <n v="0"/>
    <n v="62.87"/>
    <n v="0"/>
    <n v="1"/>
    <n v="48.13"/>
    <n v="40.14"/>
    <n v="53.49"/>
    <n v="44.38"/>
    <n v="35.799999999999997"/>
    <n v="70.7"/>
    <n v="26.8"/>
    <n v="41.04"/>
    <n v="0"/>
  </r>
  <r>
    <x v="474"/>
    <s v="Young Adult"/>
    <s v="Other"/>
    <x v="1"/>
    <s v="Fast"/>
    <x v="0"/>
    <n v="66.47"/>
    <n v="1"/>
    <n v="0"/>
    <x v="0"/>
    <x v="0"/>
    <n v="2.0074674701649928"/>
    <n v="0.8815788876645434"/>
    <n v="0.1184211123354566"/>
    <n v="-0.926570863884976"/>
    <n v="29"/>
    <x v="0"/>
    <n v="1"/>
    <n v="0"/>
    <n v="86.66"/>
    <n v="1"/>
    <n v="0"/>
    <n v="50.15"/>
    <n v="51.88"/>
    <n v="48.52"/>
    <n v="55.85"/>
    <n v="70.56"/>
    <n v="42.1"/>
    <n v="58.8"/>
    <n v="53.44"/>
    <n v="1"/>
  </r>
  <r>
    <x v="475"/>
    <s v="Middle Age"/>
    <s v="Other"/>
    <x v="2"/>
    <s v="Slow"/>
    <x v="0"/>
    <n v="67.510000000000005"/>
    <n v="1"/>
    <n v="0"/>
    <x v="1"/>
    <x v="0"/>
    <n v="0.284736786602939"/>
    <n v="0.57070712568050852"/>
    <n v="0.42929287431949148"/>
    <n v="-0.36724632016115744"/>
    <n v="38"/>
    <x v="1"/>
    <n v="0"/>
    <n v="1"/>
    <n v="69.56"/>
    <n v="0"/>
    <n v="1"/>
    <n v="59.53"/>
    <n v="73.16"/>
    <n v="52.18"/>
    <n v="65.91"/>
    <n v="57.8"/>
    <n v="29.16"/>
    <n v="60.15"/>
    <n v="63.63"/>
    <n v="0"/>
  </r>
  <r>
    <x v="476"/>
    <s v="Teenager"/>
    <s v="Black"/>
    <x v="1"/>
    <s v="Average"/>
    <x v="0"/>
    <n v="51.58"/>
    <n v="0"/>
    <n v="0"/>
    <x v="0"/>
    <x v="0"/>
    <n v="2.0074674701649928"/>
    <n v="0.8815788876645434"/>
    <n v="0.1184211123354566"/>
    <n v="-0.926570863884976"/>
    <n v="17"/>
    <x v="0"/>
    <n v="1"/>
    <n v="0"/>
    <n v="93.35"/>
    <n v="0"/>
    <n v="0"/>
    <n v="58.85"/>
    <n v="69.42"/>
    <n v="50.49"/>
    <n v="36.270000000000003"/>
    <n v="58.92"/>
    <n v="12.38"/>
    <n v="52.17"/>
    <n v="60.7"/>
    <n v="1"/>
  </r>
  <r>
    <x v="477"/>
    <s v="Middle Age"/>
    <s v="White"/>
    <x v="2"/>
    <s v="Average"/>
    <x v="0"/>
    <n v="59.93"/>
    <n v="0"/>
    <n v="1"/>
    <x v="1"/>
    <x v="0"/>
    <n v="0.284736786602939"/>
    <n v="0.57070712568050852"/>
    <n v="0.42929287431949148"/>
    <n v="-0.36724632016115744"/>
    <n v="44"/>
    <x v="1"/>
    <n v="0"/>
    <n v="1"/>
    <n v="60.78"/>
    <n v="0"/>
    <n v="0"/>
    <n v="38.409999999999997"/>
    <n v="66"/>
    <n v="63.76"/>
    <n v="45.21"/>
    <n v="43.77"/>
    <n v="59.24"/>
    <n v="64.88"/>
    <n v="49.52"/>
    <n v="0"/>
  </r>
  <r>
    <x v="478"/>
    <s v="Young Adult"/>
    <s v="Black"/>
    <x v="0"/>
    <s v="Average"/>
    <x v="0"/>
    <n v="2.63"/>
    <n v="0"/>
    <n v="0"/>
    <x v="0"/>
    <x v="0"/>
    <n v="0"/>
    <n v="0.5"/>
    <n v="0.5"/>
    <n v="-0.3010299956639812"/>
    <n v="25"/>
    <x v="0"/>
    <n v="0"/>
    <n v="0"/>
    <n v="62.16"/>
    <n v="0"/>
    <n v="0"/>
    <n v="40.83"/>
    <n v="51.34"/>
    <n v="41.99"/>
    <n v="25.14"/>
    <n v="32.880000000000003"/>
    <n v="26.09"/>
    <n v="56.12"/>
    <n v="41.85"/>
    <n v="0"/>
  </r>
  <r>
    <x v="479"/>
    <s v="Teenager"/>
    <s v="White"/>
    <x v="2"/>
    <s v="Average"/>
    <x v="0"/>
    <n v="53.02"/>
    <n v="0"/>
    <n v="1"/>
    <x v="1"/>
    <x v="0"/>
    <n v="0.284736786602939"/>
    <n v="0.57070712568050852"/>
    <n v="0.42929287431949148"/>
    <n v="-0.36724632016115744"/>
    <n v="16"/>
    <x v="1"/>
    <n v="0"/>
    <n v="1"/>
    <n v="93.32"/>
    <n v="0"/>
    <n v="0"/>
    <n v="38.31"/>
    <n v="65.61"/>
    <n v="48.15"/>
    <n v="30.51"/>
    <n v="26.95"/>
    <n v="33.97"/>
    <n v="32.299999999999997"/>
    <n v="48.89"/>
    <n v="0"/>
  </r>
  <r>
    <x v="480"/>
    <s v="Teenager"/>
    <s v="White"/>
    <x v="1"/>
    <s v="Average"/>
    <x v="0"/>
    <n v="55.98"/>
    <n v="0"/>
    <n v="1"/>
    <x v="1"/>
    <x v="0"/>
    <n v="2.0074674701649928"/>
    <n v="0.8815788876645434"/>
    <n v="0.1184211123354566"/>
    <n v="-0.926570863884976"/>
    <n v="18"/>
    <x v="1"/>
    <n v="1"/>
    <n v="0"/>
    <n v="67.86"/>
    <n v="0"/>
    <n v="0"/>
    <n v="68.37"/>
    <n v="34.18"/>
    <n v="55.2"/>
    <n v="24.17"/>
    <n v="43.47"/>
    <n v="47.19"/>
    <n v="41.32"/>
    <n v="45.36"/>
    <n v="1"/>
  </r>
  <r>
    <x v="481"/>
    <s v="Middle Age"/>
    <s v="Black"/>
    <x v="2"/>
    <s v="Fast"/>
    <x v="0"/>
    <n v="35.82"/>
    <n v="0"/>
    <n v="0"/>
    <x v="1"/>
    <x v="0"/>
    <n v="0.284736786602939"/>
    <n v="0.57070712568050852"/>
    <n v="0.42929287431949148"/>
    <n v="-0.36724632016115744"/>
    <n v="30"/>
    <x v="1"/>
    <n v="0"/>
    <n v="1"/>
    <n v="70.97"/>
    <n v="1"/>
    <n v="0"/>
    <n v="41.61"/>
    <n v="64.05"/>
    <n v="52.98"/>
    <n v="51.74"/>
    <n v="58.42"/>
    <n v="56.87"/>
    <n v="43.84"/>
    <n v="48.09"/>
    <n v="0"/>
  </r>
  <r>
    <x v="482"/>
    <s v="Young Adult"/>
    <s v="White"/>
    <x v="1"/>
    <s v="Average"/>
    <x v="1"/>
    <n v="69.23"/>
    <n v="0"/>
    <n v="1"/>
    <x v="0"/>
    <x v="1"/>
    <n v="2.0074674701649928"/>
    <n v="0.8815788876645434"/>
    <n v="0.8815788876645434"/>
    <n v="-5.4738818992039209E-2"/>
    <n v="25"/>
    <x v="0"/>
    <n v="1"/>
    <n v="0"/>
    <n v="59.97"/>
    <n v="0"/>
    <n v="0"/>
    <n v="58.89"/>
    <n v="52.91"/>
    <n v="62.15"/>
    <n v="52.3"/>
    <n v="65.81"/>
    <n v="52.09"/>
    <n v="76.31"/>
    <n v="70.510000000000005"/>
    <n v="1"/>
  </r>
  <r>
    <x v="483"/>
    <s v="Young Adult"/>
    <s v="White"/>
    <x v="1"/>
    <s v="Slow"/>
    <x v="0"/>
    <n v="57.13"/>
    <n v="0"/>
    <n v="1"/>
    <x v="1"/>
    <x v="0"/>
    <n v="2.0074674701649928"/>
    <n v="0.8815788876645434"/>
    <n v="0.1184211123354566"/>
    <n v="-0.926570863884976"/>
    <n v="22"/>
    <x v="1"/>
    <n v="1"/>
    <n v="0"/>
    <n v="56.6"/>
    <n v="0"/>
    <n v="1"/>
    <n v="57.81"/>
    <n v="53.28"/>
    <n v="67.5"/>
    <n v="60.22"/>
    <n v="53.56"/>
    <n v="65.319999999999993"/>
    <n v="65.02"/>
    <n v="45.98"/>
    <n v="1"/>
  </r>
  <r>
    <x v="484"/>
    <s v="Young Adult"/>
    <s v="Other"/>
    <x v="0"/>
    <s v="Average"/>
    <x v="0"/>
    <n v="43.09"/>
    <n v="1"/>
    <n v="0"/>
    <x v="0"/>
    <x v="0"/>
    <n v="0"/>
    <n v="0.5"/>
    <n v="0.5"/>
    <n v="-0.3010299956639812"/>
    <n v="29"/>
    <x v="0"/>
    <n v="0"/>
    <n v="0"/>
    <n v="79.36"/>
    <n v="0"/>
    <n v="0"/>
    <n v="52.89"/>
    <n v="55.12"/>
    <n v="28.74"/>
    <n v="45.53"/>
    <n v="46.77"/>
    <n v="33.51"/>
    <n v="29.73"/>
    <n v="48.18"/>
    <n v="0"/>
  </r>
  <r>
    <x v="485"/>
    <s v="Middle Age"/>
    <s v="White"/>
    <x v="0"/>
    <s v="Average"/>
    <x v="0"/>
    <n v="27.49"/>
    <n v="0"/>
    <n v="1"/>
    <x v="1"/>
    <x v="0"/>
    <n v="0"/>
    <n v="0.5"/>
    <n v="0.5"/>
    <n v="-0.3010299956639812"/>
    <n v="33"/>
    <x v="1"/>
    <n v="0"/>
    <n v="0"/>
    <n v="47.19"/>
    <n v="0"/>
    <n v="0"/>
    <n v="34.58"/>
    <n v="71.040000000000006"/>
    <n v="51.89"/>
    <n v="43.86"/>
    <n v="30.47"/>
    <n v="60.28"/>
    <n v="62.46"/>
    <n v="39.53"/>
    <n v="0"/>
  </r>
  <r>
    <x v="486"/>
    <s v="Young Adult"/>
    <s v="Black"/>
    <x v="2"/>
    <s v="Slow"/>
    <x v="0"/>
    <n v="30.91"/>
    <n v="0"/>
    <n v="0"/>
    <x v="0"/>
    <x v="0"/>
    <n v="0.284736786602939"/>
    <n v="0.57070712568050852"/>
    <n v="0.42929287431949148"/>
    <n v="-0.36724632016115744"/>
    <n v="28"/>
    <x v="0"/>
    <n v="0"/>
    <n v="1"/>
    <n v="92.76"/>
    <n v="0"/>
    <n v="1"/>
    <n v="48.12"/>
    <n v="50.11"/>
    <n v="51.04"/>
    <n v="55.55"/>
    <n v="54.59"/>
    <n v="47.23"/>
    <n v="45.75"/>
    <n v="38.79"/>
    <n v="0"/>
  </r>
  <r>
    <x v="487"/>
    <s v="Middle Age"/>
    <s v="Black"/>
    <x v="2"/>
    <s v="Average"/>
    <x v="0"/>
    <n v="46.66"/>
    <n v="0"/>
    <n v="0"/>
    <x v="1"/>
    <x v="0"/>
    <n v="0.284736786602939"/>
    <n v="0.57070712568050852"/>
    <n v="0.42929287431949148"/>
    <n v="-0.36724632016115744"/>
    <n v="34"/>
    <x v="1"/>
    <n v="0"/>
    <n v="1"/>
    <n v="86.75"/>
    <n v="0"/>
    <n v="0"/>
    <n v="57.72"/>
    <n v="48.17"/>
    <n v="43.97"/>
    <n v="44.23"/>
    <n v="64.52"/>
    <n v="40.700000000000003"/>
    <n v="51.02"/>
    <n v="51.26"/>
    <n v="0"/>
  </r>
  <r>
    <x v="488"/>
    <s v="Young Adult"/>
    <s v="White"/>
    <x v="1"/>
    <s v="Average"/>
    <x v="0"/>
    <n v="50.58"/>
    <n v="0"/>
    <n v="1"/>
    <x v="0"/>
    <x v="0"/>
    <n v="2.0074674701649928"/>
    <n v="0.8815788876645434"/>
    <n v="0.1184211123354566"/>
    <n v="-0.926570863884976"/>
    <n v="25"/>
    <x v="0"/>
    <n v="1"/>
    <n v="0"/>
    <n v="51.44"/>
    <n v="0"/>
    <n v="0"/>
    <n v="67.930000000000007"/>
    <n v="60.08"/>
    <n v="65.430000000000007"/>
    <n v="49.17"/>
    <n v="48.55"/>
    <n v="33.17"/>
    <n v="64.47"/>
    <n v="41.29"/>
    <n v="1"/>
  </r>
  <r>
    <x v="489"/>
    <s v="Young Adult"/>
    <s v="Other"/>
    <x v="1"/>
    <s v="Average"/>
    <x v="1"/>
    <n v="61.46"/>
    <n v="1"/>
    <n v="0"/>
    <x v="0"/>
    <x v="1"/>
    <n v="2.0074674701649928"/>
    <n v="0.8815788876645434"/>
    <n v="0.8815788876645434"/>
    <n v="-5.4738818992039209E-2"/>
    <n v="27"/>
    <x v="0"/>
    <n v="1"/>
    <n v="0"/>
    <n v="81.64"/>
    <n v="0"/>
    <n v="0"/>
    <n v="75.58"/>
    <n v="55.34"/>
    <n v="73.45"/>
    <n v="80.7"/>
    <n v="57.89"/>
    <n v="84.05"/>
    <n v="59.97"/>
    <n v="77.400000000000006"/>
    <n v="1"/>
  </r>
  <r>
    <x v="490"/>
    <s v="Young Adult"/>
    <s v="Other"/>
    <x v="2"/>
    <s v="Fast"/>
    <x v="0"/>
    <n v="61.87"/>
    <n v="1"/>
    <n v="0"/>
    <x v="1"/>
    <x v="0"/>
    <n v="0.284736786602939"/>
    <n v="0.57070712568050852"/>
    <n v="0.42929287431949148"/>
    <n v="-0.36724632016115744"/>
    <n v="27"/>
    <x v="1"/>
    <n v="0"/>
    <n v="1"/>
    <n v="76.16"/>
    <n v="1"/>
    <n v="0"/>
    <n v="70.849999999999994"/>
    <n v="42.04"/>
    <n v="60.08"/>
    <n v="49.64"/>
    <n v="57.07"/>
    <n v="52.98"/>
    <n v="50.43"/>
    <n v="55.54"/>
    <n v="0"/>
  </r>
  <r>
    <x v="491"/>
    <s v="Young Adult"/>
    <s v="White"/>
    <x v="0"/>
    <s v="Average"/>
    <x v="0"/>
    <n v="31.16"/>
    <n v="0"/>
    <n v="1"/>
    <x v="0"/>
    <x v="0"/>
    <n v="0"/>
    <n v="0.5"/>
    <n v="0.5"/>
    <n v="-0.3010299956639812"/>
    <n v="27"/>
    <x v="0"/>
    <n v="0"/>
    <n v="0"/>
    <n v="51.07"/>
    <n v="0"/>
    <n v="0"/>
    <n v="2.5299999999999998"/>
    <n v="64.13"/>
    <n v="36.79"/>
    <n v="14.78"/>
    <n v="38.49"/>
    <n v="11.62"/>
    <n v="41.04"/>
    <n v="41.81"/>
    <n v="0"/>
  </r>
  <r>
    <x v="492"/>
    <s v="Middle Age"/>
    <s v="White"/>
    <x v="1"/>
    <s v="Average"/>
    <x v="1"/>
    <n v="56.99"/>
    <n v="0"/>
    <n v="1"/>
    <x v="0"/>
    <x v="1"/>
    <n v="2.0074674701649928"/>
    <n v="0.8815788876645434"/>
    <n v="0.8815788876645434"/>
    <n v="-5.4738818992039209E-2"/>
    <n v="35"/>
    <x v="0"/>
    <n v="1"/>
    <n v="0"/>
    <n v="56.39"/>
    <n v="0"/>
    <n v="0"/>
    <n v="48.75"/>
    <n v="67.349999999999994"/>
    <n v="77.59"/>
    <n v="31.99"/>
    <n v="70.64"/>
    <n v="65.45"/>
    <n v="72.83"/>
    <n v="60.87"/>
    <n v="1"/>
  </r>
  <r>
    <x v="493"/>
    <s v="Young Adult"/>
    <s v="Black"/>
    <x v="0"/>
    <s v="Slow"/>
    <x v="0"/>
    <n v="53.88"/>
    <n v="0"/>
    <n v="0"/>
    <x v="1"/>
    <x v="0"/>
    <n v="0"/>
    <n v="0.5"/>
    <n v="0.5"/>
    <n v="-0.3010299956639812"/>
    <n v="29"/>
    <x v="1"/>
    <n v="0"/>
    <n v="0"/>
    <n v="64.540000000000006"/>
    <n v="0"/>
    <n v="1"/>
    <n v="15.74"/>
    <n v="30.73"/>
    <n v="55.92"/>
    <n v="40.42"/>
    <n v="32.72"/>
    <n v="38.08"/>
    <n v="54.1"/>
    <n v="37.67"/>
    <n v="0"/>
  </r>
  <r>
    <x v="494"/>
    <s v="Young Adult"/>
    <s v="White"/>
    <x v="1"/>
    <s v="Average"/>
    <x v="0"/>
    <n v="59.18"/>
    <n v="0"/>
    <n v="1"/>
    <x v="0"/>
    <x v="0"/>
    <n v="2.0074674701649928"/>
    <n v="0.8815788876645434"/>
    <n v="0.1184211123354566"/>
    <n v="-0.926570863884976"/>
    <n v="20"/>
    <x v="0"/>
    <n v="1"/>
    <n v="0"/>
    <n v="81.95"/>
    <n v="0"/>
    <n v="0"/>
    <n v="50.9"/>
    <n v="72.260000000000005"/>
    <n v="26.76"/>
    <n v="46.69"/>
    <n v="65.319999999999993"/>
    <n v="74.06"/>
    <n v="78.27"/>
    <n v="46.48"/>
    <n v="1"/>
  </r>
  <r>
    <x v="495"/>
    <s v="Middle Age"/>
    <s v="Other"/>
    <x v="2"/>
    <s v="Average"/>
    <x v="0"/>
    <n v="54.83"/>
    <n v="1"/>
    <n v="0"/>
    <x v="0"/>
    <x v="0"/>
    <n v="0.284736786602939"/>
    <n v="0.57070712568050852"/>
    <n v="0.42929287431949148"/>
    <n v="-0.36724632016115744"/>
    <n v="48"/>
    <x v="0"/>
    <n v="0"/>
    <n v="1"/>
    <n v="78.319999999999993"/>
    <n v="0"/>
    <n v="0"/>
    <n v="49.1"/>
    <n v="51.93"/>
    <n v="64.52"/>
    <n v="47.79"/>
    <n v="45.01"/>
    <n v="59.57"/>
    <n v="42.94"/>
    <n v="52.17"/>
    <n v="0"/>
  </r>
  <r>
    <x v="496"/>
    <s v="Young Adult"/>
    <s v="White"/>
    <x v="2"/>
    <s v="Average"/>
    <x v="0"/>
    <n v="42.22"/>
    <n v="0"/>
    <n v="1"/>
    <x v="0"/>
    <x v="0"/>
    <n v="0.284736786602939"/>
    <n v="0.57070712568050852"/>
    <n v="0.42929287431949148"/>
    <n v="-0.36724632016115744"/>
    <n v="20"/>
    <x v="0"/>
    <n v="0"/>
    <n v="1"/>
    <n v="71.930000000000007"/>
    <n v="0"/>
    <n v="0"/>
    <n v="50.68"/>
    <n v="34.65"/>
    <n v="67.459999999999994"/>
    <n v="63.35"/>
    <n v="48.32"/>
    <n v="45.02"/>
    <n v="40.9"/>
    <n v="56.48"/>
    <n v="0"/>
  </r>
  <r>
    <x v="497"/>
    <s v="Young Adult"/>
    <s v="Black"/>
    <x v="0"/>
    <s v="Fast"/>
    <x v="0"/>
    <n v="70.27"/>
    <n v="0"/>
    <n v="0"/>
    <x v="1"/>
    <x v="0"/>
    <n v="0"/>
    <n v="0.5"/>
    <n v="0.5"/>
    <n v="-0.3010299956639812"/>
    <n v="25"/>
    <x v="1"/>
    <n v="0"/>
    <n v="0"/>
    <n v="86.1"/>
    <n v="1"/>
    <n v="0"/>
    <n v="33.43"/>
    <n v="34.380000000000003"/>
    <n v="35.28"/>
    <n v="31.18"/>
    <n v="31.09"/>
    <n v="37.32"/>
    <n v="35.79"/>
    <n v="44.86"/>
    <n v="0"/>
  </r>
  <r>
    <x v="498"/>
    <s v="Middle Age"/>
    <s v="Black"/>
    <x v="2"/>
    <s v="Average"/>
    <x v="0"/>
    <n v="51.41"/>
    <n v="0"/>
    <n v="0"/>
    <x v="0"/>
    <x v="0"/>
    <n v="0.284736786602939"/>
    <n v="0.57070712568050852"/>
    <n v="0.42929287431949148"/>
    <n v="-0.36724632016115744"/>
    <n v="35"/>
    <x v="0"/>
    <n v="0"/>
    <n v="1"/>
    <n v="85.48"/>
    <n v="0"/>
    <n v="0"/>
    <n v="50.07"/>
    <n v="64.319999999999993"/>
    <n v="40.68"/>
    <n v="49.6"/>
    <n v="62.72"/>
    <n v="36.53"/>
    <n v="60.77"/>
    <n v="57.59"/>
    <n v="0"/>
  </r>
  <r>
    <x v="499"/>
    <s v="Young Adult"/>
    <s v="Black"/>
    <x v="2"/>
    <s v="Average"/>
    <x v="0"/>
    <n v="67.98"/>
    <n v="0"/>
    <n v="0"/>
    <x v="1"/>
    <x v="0"/>
    <n v="0.284736786602939"/>
    <n v="0.57070712568050852"/>
    <n v="0.42929287431949148"/>
    <n v="-0.36724632016115744"/>
    <n v="26"/>
    <x v="1"/>
    <n v="0"/>
    <n v="1"/>
    <n v="77.069999999999993"/>
    <n v="0"/>
    <n v="0"/>
    <n v="47.38"/>
    <n v="44.9"/>
    <n v="44.44"/>
    <n v="55.87"/>
    <n v="54.5"/>
    <n v="53.95"/>
    <n v="47.17"/>
    <n v="52.28"/>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ADBD15-08C5-4E02-8475-E1282EAA8C3B}"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G24:AJ28" firstHeaderRow="1" firstDataRow="2" firstDataCol="1"/>
  <pivotFields count="31">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 showAll="0"/>
    <pivotField showAll="0"/>
    <pivotField showAll="0"/>
    <pivotField showAll="0"/>
    <pivotField axis="axisRow" showAll="0">
      <items count="3">
        <item x="0"/>
        <item x="1"/>
        <item t="default"/>
      </items>
    </pivotField>
  </pivotFields>
  <rowFields count="1">
    <field x="30"/>
  </rowFields>
  <rowItems count="3">
    <i>
      <x/>
    </i>
    <i>
      <x v="1"/>
    </i>
    <i t="grand">
      <x/>
    </i>
  </rowItems>
  <colFields count="1">
    <field x="25"/>
  </colFields>
  <colItems count="3">
    <i>
      <x/>
    </i>
    <i>
      <x v="1"/>
    </i>
    <i t="grand">
      <x/>
    </i>
  </colItems>
  <dataFields count="1">
    <dataField name="Count of Applicant_ID"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E17D9A-E4EB-4965-B25E-1DDECE80CC1A}"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I5" firstHeaderRow="1" firstDataRow="2" firstDataCol="1"/>
  <pivotFields count="31">
    <pivotField dataField="1"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pivotField showAll="0"/>
    <pivotField showAll="0"/>
    <pivotField showAll="0"/>
    <pivotField axis="axisCol" showAll="0">
      <items count="3">
        <item x="0"/>
        <item x="1"/>
        <item t="default"/>
      </items>
    </pivotField>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3">
    <i>
      <x/>
    </i>
    <i>
      <x v="1"/>
    </i>
    <i t="grand">
      <x/>
    </i>
  </rowItems>
  <colFields count="1">
    <field x="5"/>
  </colFields>
  <colItems count="3">
    <i>
      <x/>
    </i>
    <i>
      <x v="1"/>
    </i>
    <i t="grand">
      <x/>
    </i>
  </colItems>
  <dataFields count="1">
    <dataField name="Count of Applicant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B74B56-57EE-4BE6-8622-162D162F24EE}"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8:I42" firstHeaderRow="1" firstDataRow="2" firstDataCol="1"/>
  <pivotFields count="31">
    <pivotField showAll="0"/>
    <pivotField showAll="0"/>
    <pivotField showAll="0"/>
    <pivotField axis="axisCol" showAll="0">
      <items count="4">
        <item x="1"/>
        <item x="2"/>
        <item x="0"/>
        <item t="default"/>
      </items>
    </pivotField>
    <pivotField showAll="0"/>
    <pivotField showAll="0"/>
    <pivotField showAll="0"/>
    <pivotField showAll="0"/>
    <pivotField showAll="0"/>
    <pivotField axis="axisRow" showAll="0">
      <items count="3">
        <item x="1"/>
        <item x="0"/>
        <item t="default"/>
      </items>
    </pivotField>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3">
    <i>
      <x/>
    </i>
    <i>
      <x v="1"/>
    </i>
    <i t="grand">
      <x/>
    </i>
  </rowItems>
  <colFields count="1">
    <field x="3"/>
  </colFields>
  <colItems count="4">
    <i>
      <x/>
    </i>
    <i>
      <x v="1"/>
    </i>
    <i>
      <x v="2"/>
    </i>
    <i t="grand">
      <x/>
    </i>
  </colItems>
  <dataFields count="1">
    <dataField name="Sum of Qualification" fld="10" showDataAs="percentOfTotal" baseField="0" baseItem="0" numFmtId="10"/>
  </dataFields>
  <formats count="3">
    <format dxfId="4">
      <pivotArea collapsedLevelsAreSubtotals="1" fieldPosition="0">
        <references count="2">
          <reference field="3" count="1" selected="0">
            <x v="0"/>
          </reference>
          <reference field="9" count="1">
            <x v="0"/>
          </reference>
        </references>
      </pivotArea>
    </format>
    <format dxfId="3">
      <pivotArea collapsedLevelsAreSubtotals="1" fieldPosition="0">
        <references count="2">
          <reference field="3" count="1" selected="0">
            <x v="0"/>
          </reference>
          <reference field="9" count="1">
            <x v="0"/>
          </reference>
        </references>
      </pivotArea>
    </format>
    <format dxfId="2">
      <pivotArea collapsedLevelsAreSubtotals="1" fieldPosition="0">
        <references count="2">
          <reference field="3" count="1" selected="0">
            <x v="2"/>
          </reference>
          <reference field="9"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0E8020-9BE6-4421-BC1B-FBB896798CB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0:B17" firstHeaderRow="1" firstDataRow="1" firstDataCol="1"/>
  <pivotFields count="18">
    <pivotField dataField="1"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s>
  <rowFields count="2">
    <field x="1"/>
    <field x="17"/>
  </rowFields>
  <rowItems count="7">
    <i>
      <x/>
    </i>
    <i r="1">
      <x/>
    </i>
    <i r="1">
      <x v="1"/>
    </i>
    <i>
      <x v="1"/>
    </i>
    <i r="1">
      <x/>
    </i>
    <i r="1">
      <x v="1"/>
    </i>
    <i t="grand">
      <x/>
    </i>
  </rowItems>
  <colItems count="1">
    <i/>
  </colItems>
  <dataFields count="1">
    <dataField name="Count of Applicant_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87AE0D-9675-4D2D-9666-9181EA9C4784}"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B22" firstHeaderRow="1" firstDataRow="1" firstDataCol="1"/>
  <pivotFields count="19">
    <pivotField dataField="1"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Count of Applicant_ID" fld="0" subtotal="count" baseField="0" baseItem="0"/>
  </dataFields>
  <chartFormats count="5">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0"/>
          </reference>
        </references>
      </pivotArea>
    </chartFormat>
    <chartFormat chart="2" format="2">
      <pivotArea type="data" outline="0" fieldPosition="0">
        <references count="2">
          <reference field="4294967294" count="1" selected="0">
            <x v="0"/>
          </reference>
          <reference field="4" count="1" selected="0">
            <x v="1"/>
          </reference>
        </references>
      </pivotArea>
    </chartFormat>
    <chartFormat chart="2"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63DF429-EB93-4D3C-9F7B-650AD8E4BBBD}"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F11:G15" firstHeaderRow="1" firstDataRow="1" firstDataCol="1"/>
  <pivotFields count="19">
    <pivotField dataField="1" showAll="0"/>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Count of Applicant_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0ED9587-E971-4451-B861-5C4B89839127}"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10:E13" firstHeaderRow="1" firstDataRow="1" firstDataCol="1"/>
  <pivotFields count="19">
    <pivotField dataField="1" showAll="0"/>
    <pivotField axis="axisRow" showAll="0" sortType="a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v="1"/>
    </i>
    <i>
      <x/>
    </i>
    <i t="grand">
      <x/>
    </i>
  </rowItems>
  <colItems count="1">
    <i/>
  </colItems>
  <dataFields count="1">
    <dataField name="Count of Applicant_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331421D-62B8-4CC7-9219-314B8520A70D}" name="Table2" displayName="Table2" ref="A1:AE501" totalsRowShown="0" headerRowDxfId="27" headerRowBorderDxfId="26" tableBorderDxfId="25">
  <autoFilter ref="A1:AE501" xr:uid="{D331421D-62B8-4CC7-9219-314B8520A70D}"/>
  <tableColumns count="31">
    <tableColumn id="6" xr3:uid="{65E4828E-3087-42BB-AD5D-0C9F00B667E0}" name="Applicant_ID"/>
    <tableColumn id="7" xr3:uid="{60A93E27-27C5-4246-9927-70807049A008}" name="Age_Group"/>
    <tableColumn id="8" xr3:uid="{38D347D6-05DA-4ECA-8382-E248DBB13306}" name="Race"/>
    <tableColumn id="9" xr3:uid="{019F298E-FEE8-46E4-BE64-A0A5EADAF124}" name="Training"/>
    <tableColumn id="11" xr3:uid="{EFDC1371-8C61-4B5C-9F01-C9FB27FF5865}" name="Reactions"/>
    <tableColumn id="14" xr3:uid="{22E2A784-7991-479E-B692-BA5C6DF8BE39}" name="Is_Qualified"/>
    <tableColumn id="15" xr3:uid="{11FD53FB-989B-42AD-A43D-48AF8B7E41B0}" name="Yield"/>
    <tableColumn id="16" xr3:uid="{9352863B-977B-4816-ABEB-9094B47D37B0}" name="Race_Other"/>
    <tableColumn id="18" xr3:uid="{A2096113-A646-47CE-9AF6-CF7993C10030}" name="Race_White"/>
    <tableColumn id="19" xr3:uid="{6B035F81-4A51-4540-846C-5CC38366CE5E}" name="gender_raw"/>
    <tableColumn id="26" xr3:uid="{87E72220-9CBF-4F40-87F7-9388A3BAB78B}" name="Qualification" dataDxfId="24">
      <calculatedColumnFormula>IF(F2="Yes",1,0)</calculatedColumnFormula>
    </tableColumn>
    <tableColumn id="27" xr3:uid="{79079270-A806-4D09-A91D-4C5BC6774617}" name="Predicted Value" dataDxfId="23">
      <calculatedColumnFormula>$AG$5+$AH$5*R2+$AI$5*S2+$AJ$5*W2+$AK$5*Y2+$AL$5*Z2+$AM$5*AB2</calculatedColumnFormula>
    </tableColumn>
    <tableColumn id="28" xr3:uid="{7CB29EC9-2EA0-438B-ACA9-EBE7E8BF0AB4}" name="Probability_of_Pass" dataDxfId="22">
      <calculatedColumnFormula>EXP(L2)/(1+EXP(L2))</calculatedColumnFormula>
    </tableColumn>
    <tableColumn id="29" xr3:uid="{10243A0B-3AE2-40F4-BE6C-30024A0D6A39}" name="Likelihood" dataDxfId="21">
      <calculatedColumnFormula>IF(K2=1,M2,(1-M2))</calculatedColumnFormula>
    </tableColumn>
    <tableColumn id="30" xr3:uid="{E3E7A636-5A0C-4247-9E66-04D1EA7B5410}" name="log_of_likelihood" dataDxfId="20">
      <calculatedColumnFormula>LOG(N2)</calculatedColumnFormula>
    </tableColumn>
    <tableColumn id="5" xr3:uid="{ECBB75E8-2CFD-459A-B9B8-DE63F45B05ED}" name="Age" dataDxfId="19"/>
    <tableColumn id="4" xr3:uid="{3EFDFCF7-C2A3-470C-A33B-1AD2B6D30F40}" name="Gender">
      <calculatedColumnFormula>IF(J2="Male",1,0)</calculatedColumnFormula>
    </tableColumn>
    <tableColumn id="20" xr3:uid="{07EF127E-3126-456F-A320-6D80FB46F9AF}" name="Training_Advanced" dataDxfId="18"/>
    <tableColumn id="21" xr3:uid="{66CAE397-1CDE-4967-AC5B-0C04052795D1}" name="Training_Basic" dataDxfId="17"/>
    <tableColumn id="1" xr3:uid="{4D78E1F9-E82B-4E04-A448-0D44919185A5}" name="Theory_Test" dataDxfId="16"/>
    <tableColumn id="2" xr3:uid="{AD0E2901-6C47-42EE-8EB1-30C29197B089}" name="Reaction_fast" dataDxfId="15"/>
    <tableColumn id="3" xr3:uid="{A9539F44-EBCF-4D77-A2A1-0AADDBC07BBD}" name="Reaction_Slow" dataDxfId="14"/>
    <tableColumn id="22" xr3:uid="{9BE21C68-6CAD-4123-AB22-C60918B2E86F}" name="Signals" dataDxfId="13"/>
    <tableColumn id="10" xr3:uid="{955C8866-53E1-4214-ADE1-BB793FCFAAB3}" name="Speed_Control" dataDxfId="12"/>
    <tableColumn id="23" xr3:uid="{6542548D-4868-4C58-AAD3-4C4C1A89233A}" name="Road_Signs" dataDxfId="11"/>
    <tableColumn id="24" xr3:uid="{3404FACB-C6EF-4620-BF3D-85BFB7750532}" name="Mirror_Usage" dataDxfId="10"/>
    <tableColumn id="17" xr3:uid="{218DF8C5-5FBC-425A-9117-CC800F13016C}" name="Confidence" dataDxfId="9"/>
    <tableColumn id="25" xr3:uid="{5F7243FC-926E-42EF-A60D-C2A4023B00DB}" name="Parking" dataDxfId="8"/>
    <tableColumn id="12" xr3:uid="{30AA74B6-B86F-47EC-8C21-47582B46E966}" name="Night_Drive" dataDxfId="7"/>
    <tableColumn id="13" xr3:uid="{2C2B1951-5C2B-40E4-B19B-B107D549C2D8}" name="Steer_Control" dataDxfId="6"/>
    <tableColumn id="31" xr3:uid="{7E0C701F-5EC5-4822-9B0F-6B8EDD5E7791}" name="Cut_Off_for_pass" dataDxfId="5">
      <calculatedColumnFormula>IF(M2&gt;$AK$10,1,0)</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C6DF85-2430-406C-8286-E32CCDDA5E6E}" name="Table1" displayName="Table1" ref="D1:G4" totalsRowShown="0" headerRowDxfId="1">
  <autoFilter ref="D1:G4" xr:uid="{B4C6DF85-2430-406C-8286-E32CCDDA5E6E}"/>
  <tableColumns count="4">
    <tableColumn id="1" xr3:uid="{431E70DC-0756-4F25-A4E1-9AEB56F4C230}" name="Training "/>
    <tableColumn id="2" xr3:uid="{93FBACE1-EFB9-4BA2-B457-039C55A9AE1E}" name="Yes"/>
    <tableColumn id="3" xr3:uid="{7A040FE2-D5FE-42C1-9D9C-16C8F26A0640}" name="No "/>
    <tableColumn id="4" xr3:uid="{19744336-C292-447C-8EF2-21D48C035861}" name="Qualification Rate" dataDxfId="0" dataCellStyle="Percent">
      <calculatedColumnFormula>E2/(E2+F2)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table" Target="../tables/table2.xml"/><Relationship Id="rId5" Type="http://schemas.openxmlformats.org/officeDocument/2006/relationships/drawing" Target="../drawings/drawing2.xml"/><Relationship Id="rId4"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501"/>
  <sheetViews>
    <sheetView tabSelected="1" zoomScale="84" zoomScaleNormal="84" workbookViewId="0">
      <selection activeCell="AI33" sqref="AI33"/>
    </sheetView>
  </sheetViews>
  <sheetFormatPr defaultRowHeight="15" x14ac:dyDescent="0.25"/>
  <cols>
    <col min="1" max="1" width="16.85546875" bestFit="1" customWidth="1"/>
    <col min="2" max="2" width="15.5703125" bestFit="1" customWidth="1"/>
    <col min="9" max="9" width="10.28515625" customWidth="1"/>
    <col min="10" max="10" width="16.28515625" customWidth="1"/>
    <col min="12" max="12" width="16.140625" customWidth="1"/>
    <col min="16" max="16" width="13.42578125" customWidth="1"/>
    <col min="17" max="17" width="17.7109375" bestFit="1" customWidth="1"/>
    <col min="20" max="20" width="22.7109375" bestFit="1" customWidth="1"/>
    <col min="21" max="21" width="18.28515625" bestFit="1" customWidth="1"/>
    <col min="22" max="22" width="9.28515625" customWidth="1"/>
    <col min="23" max="23" width="13.140625" customWidth="1"/>
    <col min="24" max="24" width="15.28515625" customWidth="1"/>
    <col min="25" max="25" width="17.7109375" customWidth="1"/>
    <col min="26" max="26" width="14.5703125" customWidth="1"/>
    <col min="27" max="27" width="17.28515625" customWidth="1"/>
    <col min="28" max="28" width="20.5703125" customWidth="1"/>
    <col min="29" max="29" width="17.28515625" bestFit="1" customWidth="1"/>
    <col min="30" max="30" width="18.7109375" customWidth="1"/>
    <col min="31" max="31" width="17.42578125" customWidth="1"/>
    <col min="32" max="32" width="13.140625" customWidth="1"/>
    <col min="33" max="33" width="15.42578125" customWidth="1"/>
    <col min="34" max="34" width="24" bestFit="1" customWidth="1"/>
    <col min="35" max="35" width="16.5703125" bestFit="1" customWidth="1"/>
    <col min="36" max="36" width="30.42578125" bestFit="1" customWidth="1"/>
    <col min="37" max="37" width="13.7109375" bestFit="1" customWidth="1"/>
    <col min="38" max="38" width="15.140625" bestFit="1" customWidth="1"/>
    <col min="39" max="39" width="20.42578125" customWidth="1"/>
    <col min="40" max="40" width="15.140625" customWidth="1"/>
    <col min="41" max="41" width="16.140625" customWidth="1"/>
    <col min="42" max="42" width="21" bestFit="1" customWidth="1"/>
    <col min="43" max="43" width="13.7109375" customWidth="1"/>
    <col min="44" max="44" width="18" bestFit="1" customWidth="1"/>
    <col min="46" max="46" width="18.42578125" customWidth="1"/>
    <col min="47" max="47" width="17.28515625" customWidth="1"/>
    <col min="48" max="48" width="122.7109375" bestFit="1" customWidth="1"/>
    <col min="49" max="49" width="16.28515625" bestFit="1" customWidth="1"/>
    <col min="50" max="50" width="13.7109375" bestFit="1" customWidth="1"/>
    <col min="51" max="52" width="11.28515625" bestFit="1" customWidth="1"/>
    <col min="53" max="53" width="18.140625" bestFit="1" customWidth="1"/>
    <col min="54" max="54" width="12.7109375" bestFit="1" customWidth="1"/>
    <col min="55" max="55" width="12.42578125" customWidth="1"/>
    <col min="56" max="56" width="28.140625" bestFit="1" customWidth="1"/>
    <col min="57" max="57" width="12.7109375" bestFit="1" customWidth="1"/>
    <col min="58" max="58" width="10.5703125" bestFit="1" customWidth="1"/>
    <col min="59" max="59" width="25" bestFit="1" customWidth="1"/>
    <col min="60" max="60" width="16.28515625" bestFit="1" customWidth="1"/>
    <col min="61" max="61" width="4" bestFit="1" customWidth="1"/>
    <col min="62" max="62" width="11.28515625" bestFit="1" customWidth="1"/>
    <col min="63" max="66" width="12.42578125" customWidth="1"/>
    <col min="69" max="69" width="20.5703125" bestFit="1" customWidth="1"/>
    <col min="70" max="70" width="16.28515625" bestFit="1" customWidth="1"/>
    <col min="71" max="71" width="4" bestFit="1" customWidth="1"/>
    <col min="72" max="72" width="11.28515625" bestFit="1" customWidth="1"/>
  </cols>
  <sheetData>
    <row r="1" spans="1:59" x14ac:dyDescent="0.25">
      <c r="A1" s="20" t="s">
        <v>533</v>
      </c>
      <c r="B1" s="20" t="s">
        <v>1</v>
      </c>
      <c r="C1" s="20" t="s">
        <v>2</v>
      </c>
      <c r="D1" s="20" t="s">
        <v>3</v>
      </c>
      <c r="E1" s="20" t="s">
        <v>14</v>
      </c>
      <c r="F1" s="20" t="s">
        <v>532</v>
      </c>
      <c r="G1" s="20" t="s">
        <v>5</v>
      </c>
      <c r="H1" s="20" t="s">
        <v>552</v>
      </c>
      <c r="I1" s="20" t="s">
        <v>553</v>
      </c>
      <c r="J1" s="20" t="s">
        <v>558</v>
      </c>
      <c r="K1" s="20" t="s">
        <v>547</v>
      </c>
      <c r="L1" s="20" t="s">
        <v>584</v>
      </c>
      <c r="M1" s="20" t="s">
        <v>585</v>
      </c>
      <c r="N1" s="20" t="s">
        <v>586</v>
      </c>
      <c r="O1" s="20" t="s">
        <v>587</v>
      </c>
      <c r="P1" s="20" t="s">
        <v>15</v>
      </c>
      <c r="Q1" s="20" t="s">
        <v>0</v>
      </c>
      <c r="R1" s="20" t="s">
        <v>556</v>
      </c>
      <c r="S1" s="20" t="s">
        <v>557</v>
      </c>
      <c r="T1" s="20" t="s">
        <v>13</v>
      </c>
      <c r="U1" s="20" t="s">
        <v>554</v>
      </c>
      <c r="V1" s="20" t="s">
        <v>555</v>
      </c>
      <c r="W1" s="20" t="s">
        <v>4</v>
      </c>
      <c r="X1" s="20" t="s">
        <v>6</v>
      </c>
      <c r="Y1" s="20" t="s">
        <v>8</v>
      </c>
      <c r="Z1" s="20" t="s">
        <v>10</v>
      </c>
      <c r="AA1" s="20" t="s">
        <v>11</v>
      </c>
      <c r="AB1" s="20" t="s">
        <v>12</v>
      </c>
      <c r="AC1" s="20" t="s">
        <v>7</v>
      </c>
      <c r="AD1" s="20" t="s">
        <v>9</v>
      </c>
      <c r="AE1" s="20" t="s">
        <v>588</v>
      </c>
      <c r="AF1" s="11"/>
      <c r="AG1" s="11"/>
      <c r="AH1" s="11"/>
      <c r="AI1" s="11"/>
      <c r="AJ1" s="11"/>
      <c r="AK1" s="11"/>
      <c r="AL1" s="11"/>
      <c r="AM1" s="11"/>
      <c r="AN1" s="11"/>
      <c r="AO1" s="11"/>
      <c r="AP1" s="11"/>
      <c r="AQ1" s="11"/>
      <c r="AR1" t="s">
        <v>559</v>
      </c>
    </row>
    <row r="2" spans="1:59" ht="15.75" thickBot="1" x14ac:dyDescent="0.3">
      <c r="A2" t="s">
        <v>16</v>
      </c>
      <c r="B2" t="s">
        <v>518</v>
      </c>
      <c r="C2" t="s">
        <v>521</v>
      </c>
      <c r="D2" t="s">
        <v>524</v>
      </c>
      <c r="E2" t="s">
        <v>527</v>
      </c>
      <c r="F2" t="s">
        <v>530</v>
      </c>
      <c r="G2">
        <v>30.29</v>
      </c>
      <c r="H2">
        <v>1</v>
      </c>
      <c r="I2">
        <v>0</v>
      </c>
      <c r="J2" t="s">
        <v>516</v>
      </c>
      <c r="K2">
        <f>IF(F2="Yes",1,0)</f>
        <v>0</v>
      </c>
      <c r="L2" s="16">
        <f t="shared" ref="L2:L65" si="0">$AG$5+$AH$5*R2+$AI$5*S2+$AJ$5*W2+$AK$5*Y2+$AL$5*Z2+$AM$5*AB2</f>
        <v>0</v>
      </c>
      <c r="M2" s="16">
        <f>EXP(L2)/(1+EXP(L2))</f>
        <v>0.5</v>
      </c>
      <c r="N2" s="16">
        <f t="shared" ref="N2:N65" si="1">IF(K2=1,M2,(1-M2))</f>
        <v>0.5</v>
      </c>
      <c r="O2" s="16">
        <f>LOG(N2)</f>
        <v>-0.3010299956639812</v>
      </c>
      <c r="P2">
        <v>23</v>
      </c>
      <c r="Q2">
        <f t="shared" ref="Q2:Q65" si="2">IF(J2="Male",1,0)</f>
        <v>1</v>
      </c>
      <c r="R2" s="16">
        <v>0</v>
      </c>
      <c r="S2" s="16">
        <v>0</v>
      </c>
      <c r="T2">
        <v>70.680000000000007</v>
      </c>
      <c r="U2">
        <v>0</v>
      </c>
      <c r="V2">
        <v>0</v>
      </c>
      <c r="W2" s="16">
        <v>38.479999999999997</v>
      </c>
      <c r="X2">
        <v>37.03</v>
      </c>
      <c r="Y2" s="16">
        <v>39.61</v>
      </c>
      <c r="Z2" s="16">
        <v>53.42</v>
      </c>
      <c r="AA2">
        <v>35.32</v>
      </c>
      <c r="AB2" s="16">
        <v>38.19</v>
      </c>
      <c r="AC2">
        <v>33.53</v>
      </c>
      <c r="AD2">
        <v>58.16</v>
      </c>
      <c r="AE2" s="23">
        <f>IF(M2&gt;$AK$10,1,0)</f>
        <v>0</v>
      </c>
      <c r="AG2">
        <f>SUM(O2:O501)</f>
        <v>-127.90901151690214</v>
      </c>
    </row>
    <row r="3" spans="1:59" x14ac:dyDescent="0.25">
      <c r="A3" t="s">
        <v>17</v>
      </c>
      <c r="B3" t="s">
        <v>518</v>
      </c>
      <c r="C3" t="s">
        <v>522</v>
      </c>
      <c r="D3" t="s">
        <v>524</v>
      </c>
      <c r="E3" t="s">
        <v>527</v>
      </c>
      <c r="F3" t="s">
        <v>530</v>
      </c>
      <c r="G3">
        <v>19.13</v>
      </c>
      <c r="H3">
        <v>0</v>
      </c>
      <c r="I3">
        <v>0</v>
      </c>
      <c r="J3" t="s">
        <v>517</v>
      </c>
      <c r="K3">
        <f t="shared" ref="K3:K65" si="3">IF(F3="Yes",1,0)</f>
        <v>0</v>
      </c>
      <c r="L3" s="16">
        <f t="shared" si="0"/>
        <v>0</v>
      </c>
      <c r="M3" s="16">
        <f t="shared" ref="M3:M66" si="4">EXP(L3)/(1+EXP(L3))</f>
        <v>0.5</v>
      </c>
      <c r="N3" s="16">
        <f t="shared" si="1"/>
        <v>0.5</v>
      </c>
      <c r="O3" s="16">
        <f t="shared" ref="O3:O66" si="5">LOG(N3)</f>
        <v>-0.3010299956639812</v>
      </c>
      <c r="P3">
        <v>26</v>
      </c>
      <c r="Q3">
        <f t="shared" si="2"/>
        <v>0</v>
      </c>
      <c r="R3" s="16">
        <v>0</v>
      </c>
      <c r="S3" s="16">
        <v>0</v>
      </c>
      <c r="T3">
        <v>78.180000000000007</v>
      </c>
      <c r="U3">
        <v>0</v>
      </c>
      <c r="V3">
        <v>0</v>
      </c>
      <c r="W3" s="16">
        <v>51.76</v>
      </c>
      <c r="X3">
        <v>63.05</v>
      </c>
      <c r="Y3" s="16">
        <v>19.559999999999999</v>
      </c>
      <c r="Z3" s="16">
        <v>27.97</v>
      </c>
      <c r="AA3">
        <v>22.91</v>
      </c>
      <c r="AB3" s="16">
        <v>24.23</v>
      </c>
      <c r="AC3">
        <v>34.869999999999997</v>
      </c>
      <c r="AD3">
        <v>16.48</v>
      </c>
      <c r="AE3" s="23">
        <f t="shared" ref="AE3:AE66" si="6">IF(M3&gt;$AK$10,1,0)</f>
        <v>0</v>
      </c>
      <c r="AR3" s="15" t="s">
        <v>560</v>
      </c>
      <c r="AS3" s="15"/>
    </row>
    <row r="4" spans="1:59" ht="15.75" thickBot="1" x14ac:dyDescent="0.3">
      <c r="A4" t="s">
        <v>18</v>
      </c>
      <c r="B4" t="s">
        <v>519</v>
      </c>
      <c r="C4" t="s">
        <v>522</v>
      </c>
      <c r="D4" t="s">
        <v>524</v>
      </c>
      <c r="E4" t="s">
        <v>528</v>
      </c>
      <c r="F4" t="s">
        <v>531</v>
      </c>
      <c r="G4">
        <v>48.13</v>
      </c>
      <c r="H4">
        <v>0</v>
      </c>
      <c r="I4">
        <v>0</v>
      </c>
      <c r="J4" t="s">
        <v>516</v>
      </c>
      <c r="K4">
        <f t="shared" si="3"/>
        <v>1</v>
      </c>
      <c r="L4" s="16">
        <f t="shared" si="0"/>
        <v>0</v>
      </c>
      <c r="M4" s="16">
        <f t="shared" si="4"/>
        <v>0.5</v>
      </c>
      <c r="N4" s="16">
        <f t="shared" si="1"/>
        <v>0.5</v>
      </c>
      <c r="O4" s="16">
        <f t="shared" si="5"/>
        <v>-0.3010299956639812</v>
      </c>
      <c r="P4">
        <v>39</v>
      </c>
      <c r="Q4">
        <f t="shared" si="2"/>
        <v>1</v>
      </c>
      <c r="R4" s="16">
        <v>0</v>
      </c>
      <c r="S4" s="16">
        <v>0</v>
      </c>
      <c r="T4">
        <v>79.599999999999994</v>
      </c>
      <c r="U4">
        <v>1</v>
      </c>
      <c r="V4">
        <v>0</v>
      </c>
      <c r="W4" s="16">
        <v>30.21</v>
      </c>
      <c r="X4">
        <v>43.13</v>
      </c>
      <c r="Y4" s="16">
        <v>60.93</v>
      </c>
      <c r="Z4" s="16">
        <v>28.86</v>
      </c>
      <c r="AA4">
        <v>32.32</v>
      </c>
      <c r="AB4" s="16">
        <v>44.11</v>
      </c>
      <c r="AC4">
        <v>42.43</v>
      </c>
      <c r="AD4">
        <v>20.74</v>
      </c>
      <c r="AE4" s="23">
        <f t="shared" si="6"/>
        <v>0</v>
      </c>
      <c r="AG4" t="s">
        <v>570</v>
      </c>
      <c r="AH4" t="s">
        <v>556</v>
      </c>
      <c r="AI4" t="s">
        <v>557</v>
      </c>
      <c r="AJ4" t="s">
        <v>4</v>
      </c>
      <c r="AK4" t="s">
        <v>8</v>
      </c>
      <c r="AL4" t="s">
        <v>10</v>
      </c>
      <c r="AM4" s="13" t="s">
        <v>12</v>
      </c>
      <c r="AR4" t="s">
        <v>561</v>
      </c>
      <c r="AS4">
        <v>0.72726103901187189</v>
      </c>
      <c r="BB4" t="s">
        <v>559</v>
      </c>
    </row>
    <row r="5" spans="1:59" ht="15.75" thickBot="1" x14ac:dyDescent="0.3">
      <c r="A5" t="s">
        <v>19</v>
      </c>
      <c r="B5" t="s">
        <v>518</v>
      </c>
      <c r="C5" t="s">
        <v>521</v>
      </c>
      <c r="D5" t="s">
        <v>524</v>
      </c>
      <c r="E5" t="s">
        <v>527</v>
      </c>
      <c r="F5" t="s">
        <v>530</v>
      </c>
      <c r="G5">
        <v>47.28</v>
      </c>
      <c r="H5">
        <v>1</v>
      </c>
      <c r="I5">
        <v>0</v>
      </c>
      <c r="J5" t="s">
        <v>516</v>
      </c>
      <c r="K5">
        <f t="shared" si="3"/>
        <v>0</v>
      </c>
      <c r="L5" s="16">
        <f t="shared" si="0"/>
        <v>0</v>
      </c>
      <c r="M5" s="16">
        <f t="shared" si="4"/>
        <v>0.5</v>
      </c>
      <c r="N5" s="16">
        <f t="shared" si="1"/>
        <v>0.5</v>
      </c>
      <c r="O5" s="16">
        <f t="shared" si="5"/>
        <v>-0.3010299956639812</v>
      </c>
      <c r="P5">
        <v>24</v>
      </c>
      <c r="Q5">
        <f t="shared" si="2"/>
        <v>1</v>
      </c>
      <c r="R5" s="16">
        <v>0</v>
      </c>
      <c r="S5" s="16">
        <v>0</v>
      </c>
      <c r="T5">
        <v>57.34</v>
      </c>
      <c r="U5">
        <v>0</v>
      </c>
      <c r="V5">
        <v>0</v>
      </c>
      <c r="W5" s="16">
        <v>34.75</v>
      </c>
      <c r="X5">
        <v>50.49</v>
      </c>
      <c r="Y5" s="16">
        <v>22.52</v>
      </c>
      <c r="Z5" s="16">
        <v>48.52</v>
      </c>
      <c r="AA5">
        <v>24.9</v>
      </c>
      <c r="AB5" s="16">
        <v>37.56</v>
      </c>
      <c r="AC5">
        <v>42.1</v>
      </c>
      <c r="AD5">
        <v>33.869999999999997</v>
      </c>
      <c r="AE5" s="23">
        <f t="shared" si="6"/>
        <v>0</v>
      </c>
      <c r="AG5">
        <v>0</v>
      </c>
      <c r="AH5">
        <v>2.0074674701649928</v>
      </c>
      <c r="AI5">
        <v>0.284736786602939</v>
      </c>
      <c r="AJ5">
        <v>0</v>
      </c>
      <c r="AK5">
        <v>0</v>
      </c>
      <c r="AL5">
        <v>0</v>
      </c>
      <c r="AM5" s="13">
        <v>0</v>
      </c>
      <c r="AR5" t="s">
        <v>562</v>
      </c>
      <c r="AS5">
        <v>0.52890861886462748</v>
      </c>
    </row>
    <row r="6" spans="1:59" x14ac:dyDescent="0.25">
      <c r="A6" t="s">
        <v>20</v>
      </c>
      <c r="B6" t="s">
        <v>520</v>
      </c>
      <c r="C6" t="s">
        <v>521</v>
      </c>
      <c r="D6" t="s">
        <v>525</v>
      </c>
      <c r="E6" t="s">
        <v>527</v>
      </c>
      <c r="F6" t="s">
        <v>531</v>
      </c>
      <c r="G6">
        <v>83.93</v>
      </c>
      <c r="H6">
        <v>1</v>
      </c>
      <c r="I6">
        <v>0</v>
      </c>
      <c r="J6" t="s">
        <v>516</v>
      </c>
      <c r="K6">
        <f t="shared" si="3"/>
        <v>1</v>
      </c>
      <c r="L6" s="16">
        <f t="shared" si="0"/>
        <v>2.0074674701649928</v>
      </c>
      <c r="M6" s="16">
        <f t="shared" si="4"/>
        <v>0.8815788876645434</v>
      </c>
      <c r="N6" s="16">
        <f t="shared" si="1"/>
        <v>0.8815788876645434</v>
      </c>
      <c r="O6" s="16">
        <f t="shared" si="5"/>
        <v>-5.4738818992039209E-2</v>
      </c>
      <c r="P6">
        <v>19</v>
      </c>
      <c r="Q6">
        <f t="shared" si="2"/>
        <v>1</v>
      </c>
      <c r="R6" s="16">
        <v>1</v>
      </c>
      <c r="S6" s="16">
        <v>0</v>
      </c>
      <c r="T6">
        <v>78.44</v>
      </c>
      <c r="U6">
        <v>0</v>
      </c>
      <c r="V6">
        <v>0</v>
      </c>
      <c r="W6" s="16">
        <v>78.52</v>
      </c>
      <c r="X6">
        <v>59.79</v>
      </c>
      <c r="Y6" s="16">
        <v>67.47</v>
      </c>
      <c r="Z6" s="16">
        <v>30.31</v>
      </c>
      <c r="AA6">
        <v>43.85</v>
      </c>
      <c r="AB6" s="16">
        <v>55.91</v>
      </c>
      <c r="AC6">
        <v>52.68</v>
      </c>
      <c r="AD6">
        <v>89.24</v>
      </c>
      <c r="AE6" s="23">
        <f t="shared" si="6"/>
        <v>1</v>
      </c>
      <c r="AR6" t="s">
        <v>563</v>
      </c>
      <c r="AS6">
        <v>0.52317525519969399</v>
      </c>
      <c r="BB6" s="15" t="s">
        <v>560</v>
      </c>
      <c r="BC6" s="15"/>
    </row>
    <row r="7" spans="1:59" x14ac:dyDescent="0.25">
      <c r="A7" t="s">
        <v>21</v>
      </c>
      <c r="B7" t="s">
        <v>518</v>
      </c>
      <c r="C7" t="s">
        <v>521</v>
      </c>
      <c r="D7" t="s">
        <v>526</v>
      </c>
      <c r="E7" t="s">
        <v>527</v>
      </c>
      <c r="F7" t="s">
        <v>531</v>
      </c>
      <c r="G7">
        <v>59.31</v>
      </c>
      <c r="H7">
        <v>1</v>
      </c>
      <c r="I7">
        <v>0</v>
      </c>
      <c r="J7" t="s">
        <v>517</v>
      </c>
      <c r="K7">
        <f t="shared" si="3"/>
        <v>1</v>
      </c>
      <c r="L7" s="16">
        <f t="shared" si="0"/>
        <v>0.284736786602939</v>
      </c>
      <c r="M7" s="16">
        <f t="shared" si="4"/>
        <v>0.57070712568050852</v>
      </c>
      <c r="N7" s="16">
        <f t="shared" si="1"/>
        <v>0.57070712568050852</v>
      </c>
      <c r="O7" s="16">
        <f t="shared" si="5"/>
        <v>-0.24358670494463713</v>
      </c>
      <c r="P7">
        <v>21</v>
      </c>
      <c r="Q7">
        <f t="shared" si="2"/>
        <v>0</v>
      </c>
      <c r="R7" s="16">
        <v>0</v>
      </c>
      <c r="S7" s="16">
        <v>1</v>
      </c>
      <c r="T7">
        <v>49.4</v>
      </c>
      <c r="U7">
        <v>0</v>
      </c>
      <c r="V7">
        <v>0</v>
      </c>
      <c r="W7" s="16">
        <v>56.09</v>
      </c>
      <c r="X7">
        <v>64.180000000000007</v>
      </c>
      <c r="Y7" s="16">
        <v>60.92</v>
      </c>
      <c r="Z7" s="16">
        <v>60.88</v>
      </c>
      <c r="AA7">
        <v>60.91</v>
      </c>
      <c r="AB7" s="16">
        <v>42.64</v>
      </c>
      <c r="AC7">
        <v>55.77</v>
      </c>
      <c r="AD7">
        <v>61.85</v>
      </c>
      <c r="AE7" s="23">
        <f t="shared" si="6"/>
        <v>0</v>
      </c>
      <c r="AR7" t="s">
        <v>564</v>
      </c>
      <c r="AS7">
        <v>0.34560550521014533</v>
      </c>
      <c r="BB7" t="s">
        <v>561</v>
      </c>
      <c r="BC7">
        <v>0.70934004025764841</v>
      </c>
    </row>
    <row r="8" spans="1:59" ht="15.75" thickBot="1" x14ac:dyDescent="0.3">
      <c r="A8" t="s">
        <v>22</v>
      </c>
      <c r="B8" t="s">
        <v>519</v>
      </c>
      <c r="C8" t="s">
        <v>522</v>
      </c>
      <c r="D8" t="s">
        <v>526</v>
      </c>
      <c r="E8" t="s">
        <v>527</v>
      </c>
      <c r="F8" t="s">
        <v>531</v>
      </c>
      <c r="G8">
        <v>45.75</v>
      </c>
      <c r="H8">
        <v>0</v>
      </c>
      <c r="I8">
        <v>0</v>
      </c>
      <c r="J8" t="s">
        <v>516</v>
      </c>
      <c r="K8">
        <f t="shared" si="3"/>
        <v>1</v>
      </c>
      <c r="L8" s="16">
        <f t="shared" si="0"/>
        <v>0.284736786602939</v>
      </c>
      <c r="M8" s="16">
        <f t="shared" si="4"/>
        <v>0.57070712568050852</v>
      </c>
      <c r="N8" s="16">
        <f t="shared" si="1"/>
        <v>0.57070712568050852</v>
      </c>
      <c r="O8" s="16">
        <f t="shared" si="5"/>
        <v>-0.24358670494463713</v>
      </c>
      <c r="P8">
        <v>46</v>
      </c>
      <c r="Q8">
        <f t="shared" si="2"/>
        <v>1</v>
      </c>
      <c r="R8" s="16">
        <v>0</v>
      </c>
      <c r="S8" s="16">
        <v>1</v>
      </c>
      <c r="T8">
        <v>78.36</v>
      </c>
      <c r="U8">
        <v>0</v>
      </c>
      <c r="V8">
        <v>0</v>
      </c>
      <c r="W8" s="16">
        <v>62.63</v>
      </c>
      <c r="X8">
        <v>53.01</v>
      </c>
      <c r="Y8" s="16">
        <v>62.35</v>
      </c>
      <c r="Z8" s="16">
        <v>44.44</v>
      </c>
      <c r="AA8">
        <v>47.03</v>
      </c>
      <c r="AB8" s="16">
        <v>51.41</v>
      </c>
      <c r="AC8">
        <v>31.71</v>
      </c>
      <c r="AD8">
        <v>41.26</v>
      </c>
      <c r="AE8" s="23">
        <f t="shared" si="6"/>
        <v>0</v>
      </c>
      <c r="AG8" s="35" t="s">
        <v>602</v>
      </c>
      <c r="AH8" s="35"/>
      <c r="AI8" s="35"/>
      <c r="AR8" s="13" t="s">
        <v>565</v>
      </c>
      <c r="AS8" s="13">
        <v>500</v>
      </c>
      <c r="BB8" t="s">
        <v>562</v>
      </c>
      <c r="BC8">
        <v>0.5031632927127222</v>
      </c>
    </row>
    <row r="9" spans="1:59" x14ac:dyDescent="0.25">
      <c r="A9" t="s">
        <v>23</v>
      </c>
      <c r="B9" t="s">
        <v>518</v>
      </c>
      <c r="C9" t="s">
        <v>521</v>
      </c>
      <c r="D9" t="s">
        <v>526</v>
      </c>
      <c r="E9" t="s">
        <v>527</v>
      </c>
      <c r="F9" t="s">
        <v>531</v>
      </c>
      <c r="G9">
        <v>31.45</v>
      </c>
      <c r="H9">
        <v>1</v>
      </c>
      <c r="I9">
        <v>0</v>
      </c>
      <c r="J9" t="s">
        <v>516</v>
      </c>
      <c r="K9">
        <f t="shared" si="3"/>
        <v>1</v>
      </c>
      <c r="L9" s="16">
        <f t="shared" si="0"/>
        <v>0.284736786602939</v>
      </c>
      <c r="M9" s="16">
        <f t="shared" si="4"/>
        <v>0.57070712568050852</v>
      </c>
      <c r="N9" s="16">
        <f t="shared" si="1"/>
        <v>0.57070712568050852</v>
      </c>
      <c r="O9" s="16">
        <f t="shared" si="5"/>
        <v>-0.24358670494463713</v>
      </c>
      <c r="P9">
        <v>21</v>
      </c>
      <c r="Q9">
        <f t="shared" si="2"/>
        <v>1</v>
      </c>
      <c r="R9" s="16">
        <v>0</v>
      </c>
      <c r="S9" s="16">
        <v>1</v>
      </c>
      <c r="T9">
        <v>92.37</v>
      </c>
      <c r="U9">
        <v>0</v>
      </c>
      <c r="V9">
        <v>0</v>
      </c>
      <c r="W9" s="16">
        <v>28.47</v>
      </c>
      <c r="X9">
        <v>58.16</v>
      </c>
      <c r="Y9" s="16">
        <v>46.11</v>
      </c>
      <c r="Z9" s="16">
        <v>42.56</v>
      </c>
      <c r="AA9">
        <v>38.97</v>
      </c>
      <c r="AB9" s="16">
        <v>31.64</v>
      </c>
      <c r="AC9">
        <v>61.68</v>
      </c>
      <c r="AD9">
        <v>50.7</v>
      </c>
      <c r="AE9" s="23">
        <f t="shared" si="6"/>
        <v>0</v>
      </c>
      <c r="AG9" s="3"/>
      <c r="AH9" s="3" t="s">
        <v>591</v>
      </c>
      <c r="AI9" s="3" t="s">
        <v>592</v>
      </c>
      <c r="AJ9" t="s">
        <v>605</v>
      </c>
      <c r="AK9">
        <f>AJ28</f>
        <v>500</v>
      </c>
      <c r="BB9" t="s">
        <v>563</v>
      </c>
      <c r="BC9">
        <v>0.49403772053805789</v>
      </c>
    </row>
    <row r="10" spans="1:59" ht="15.75" thickBot="1" x14ac:dyDescent="0.3">
      <c r="A10" t="s">
        <v>24</v>
      </c>
      <c r="B10" t="s">
        <v>518</v>
      </c>
      <c r="C10" t="s">
        <v>521</v>
      </c>
      <c r="D10" t="s">
        <v>524</v>
      </c>
      <c r="E10" t="s">
        <v>529</v>
      </c>
      <c r="F10" t="s">
        <v>530</v>
      </c>
      <c r="G10">
        <v>41.8</v>
      </c>
      <c r="H10">
        <v>1</v>
      </c>
      <c r="I10">
        <v>0</v>
      </c>
      <c r="J10" t="s">
        <v>516</v>
      </c>
      <c r="K10">
        <f t="shared" si="3"/>
        <v>0</v>
      </c>
      <c r="L10" s="16">
        <f t="shared" si="0"/>
        <v>0</v>
      </c>
      <c r="M10" s="16">
        <f t="shared" si="4"/>
        <v>0.5</v>
      </c>
      <c r="N10" s="16">
        <f t="shared" si="1"/>
        <v>0.5</v>
      </c>
      <c r="O10" s="16">
        <f t="shared" si="5"/>
        <v>-0.3010299956639812</v>
      </c>
      <c r="P10">
        <v>26</v>
      </c>
      <c r="Q10">
        <f t="shared" si="2"/>
        <v>1</v>
      </c>
      <c r="R10" s="16">
        <v>0</v>
      </c>
      <c r="S10" s="16">
        <v>0</v>
      </c>
      <c r="T10">
        <v>64.569999999999993</v>
      </c>
      <c r="U10">
        <v>0</v>
      </c>
      <c r="V10">
        <v>1</v>
      </c>
      <c r="W10" s="16">
        <v>35.590000000000003</v>
      </c>
      <c r="X10">
        <v>45.71</v>
      </c>
      <c r="Y10" s="16">
        <v>10.09</v>
      </c>
      <c r="Z10" s="16">
        <v>27.35</v>
      </c>
      <c r="AA10">
        <v>36.64</v>
      </c>
      <c r="AB10" s="16">
        <v>31.94</v>
      </c>
      <c r="AC10">
        <v>32.72</v>
      </c>
      <c r="AD10">
        <v>34.31</v>
      </c>
      <c r="AE10" s="23">
        <f t="shared" si="6"/>
        <v>0</v>
      </c>
      <c r="AG10" s="3" t="s">
        <v>589</v>
      </c>
      <c r="AH10" s="3">
        <f>IF(AG27=1,AI27,0)</f>
        <v>134</v>
      </c>
      <c r="AI10" s="3">
        <f>AJ27-AH10</f>
        <v>18</v>
      </c>
      <c r="AJ10" t="s">
        <v>597</v>
      </c>
      <c r="AK10" s="16">
        <v>0.6</v>
      </c>
      <c r="AR10" t="s">
        <v>566</v>
      </c>
      <c r="BB10" t="s">
        <v>564</v>
      </c>
      <c r="BC10">
        <v>0.35600846910785705</v>
      </c>
    </row>
    <row r="11" spans="1:59" ht="15.75" thickBot="1" x14ac:dyDescent="0.3">
      <c r="A11" t="s">
        <v>25</v>
      </c>
      <c r="B11" t="s">
        <v>520</v>
      </c>
      <c r="C11" t="s">
        <v>523</v>
      </c>
      <c r="D11" t="s">
        <v>525</v>
      </c>
      <c r="E11" t="s">
        <v>527</v>
      </c>
      <c r="F11" t="s">
        <v>531</v>
      </c>
      <c r="G11">
        <v>50.26</v>
      </c>
      <c r="H11">
        <v>0</v>
      </c>
      <c r="I11">
        <v>1</v>
      </c>
      <c r="J11" t="s">
        <v>517</v>
      </c>
      <c r="K11">
        <f t="shared" si="3"/>
        <v>1</v>
      </c>
      <c r="L11" s="16">
        <f t="shared" si="0"/>
        <v>2.0074674701649928</v>
      </c>
      <c r="M11" s="16">
        <f t="shared" si="4"/>
        <v>0.8815788876645434</v>
      </c>
      <c r="N11" s="16">
        <f t="shared" si="1"/>
        <v>0.8815788876645434</v>
      </c>
      <c r="O11" s="16">
        <f t="shared" si="5"/>
        <v>-5.4738818992039209E-2</v>
      </c>
      <c r="P11">
        <v>16</v>
      </c>
      <c r="Q11">
        <f t="shared" si="2"/>
        <v>0</v>
      </c>
      <c r="R11" s="16">
        <v>1</v>
      </c>
      <c r="S11" s="16">
        <v>0</v>
      </c>
      <c r="T11">
        <v>50.17</v>
      </c>
      <c r="U11">
        <v>0</v>
      </c>
      <c r="V11">
        <v>0</v>
      </c>
      <c r="W11" s="16">
        <v>56.62</v>
      </c>
      <c r="X11">
        <v>35.119999999999997</v>
      </c>
      <c r="Y11" s="16">
        <v>26.28</v>
      </c>
      <c r="Z11" s="16">
        <v>41.2</v>
      </c>
      <c r="AA11">
        <v>37.65</v>
      </c>
      <c r="AB11" s="16">
        <v>50.27</v>
      </c>
      <c r="AC11">
        <v>49.42</v>
      </c>
      <c r="AD11">
        <v>57.59</v>
      </c>
      <c r="AE11" s="23">
        <f t="shared" si="6"/>
        <v>1</v>
      </c>
      <c r="AG11" s="3" t="s">
        <v>590</v>
      </c>
      <c r="AH11" s="3">
        <f>IF(AG26=0,AI26,0)</f>
        <v>115</v>
      </c>
      <c r="AI11" s="3">
        <f>AJ26-AH11</f>
        <v>233</v>
      </c>
      <c r="AJ11" t="s">
        <v>599</v>
      </c>
      <c r="AK11" s="1">
        <f>(AH10+AI11)/SUM(AH10:AI11)</f>
        <v>0.73399999999999999</v>
      </c>
      <c r="AR11" s="14"/>
      <c r="AS11" s="14" t="s">
        <v>571</v>
      </c>
      <c r="AT11" s="14" t="s">
        <v>572</v>
      </c>
      <c r="AU11" s="14" t="s">
        <v>573</v>
      </c>
      <c r="AV11" s="14" t="s">
        <v>574</v>
      </c>
      <c r="AW11" s="14" t="s">
        <v>575</v>
      </c>
      <c r="BB11" s="13" t="s">
        <v>565</v>
      </c>
      <c r="BC11" s="13">
        <v>500</v>
      </c>
    </row>
    <row r="12" spans="1:59" x14ac:dyDescent="0.25">
      <c r="A12" t="s">
        <v>26</v>
      </c>
      <c r="B12" t="s">
        <v>518</v>
      </c>
      <c r="C12" t="s">
        <v>523</v>
      </c>
      <c r="D12" t="s">
        <v>525</v>
      </c>
      <c r="E12" t="s">
        <v>527</v>
      </c>
      <c r="F12" t="s">
        <v>531</v>
      </c>
      <c r="G12">
        <v>67.760000000000005</v>
      </c>
      <c r="H12">
        <v>0</v>
      </c>
      <c r="I12">
        <v>1</v>
      </c>
      <c r="J12" t="s">
        <v>516</v>
      </c>
      <c r="K12">
        <f t="shared" si="3"/>
        <v>1</v>
      </c>
      <c r="L12" s="16">
        <f t="shared" si="0"/>
        <v>2.0074674701649928</v>
      </c>
      <c r="M12" s="16">
        <f t="shared" si="4"/>
        <v>0.8815788876645434</v>
      </c>
      <c r="N12" s="16">
        <f t="shared" si="1"/>
        <v>0.8815788876645434</v>
      </c>
      <c r="O12" s="16">
        <f t="shared" si="5"/>
        <v>-5.4738818992039209E-2</v>
      </c>
      <c r="P12">
        <v>29</v>
      </c>
      <c r="Q12">
        <f t="shared" si="2"/>
        <v>1</v>
      </c>
      <c r="R12" s="16">
        <v>1</v>
      </c>
      <c r="S12" s="16">
        <v>0</v>
      </c>
      <c r="T12">
        <v>85.4</v>
      </c>
      <c r="U12">
        <v>0</v>
      </c>
      <c r="V12">
        <v>0</v>
      </c>
      <c r="W12" s="16">
        <v>48.02</v>
      </c>
      <c r="X12">
        <v>58.07</v>
      </c>
      <c r="Y12" s="16">
        <v>69.040000000000006</v>
      </c>
      <c r="Z12" s="16">
        <v>47.66</v>
      </c>
      <c r="AA12">
        <v>46.34</v>
      </c>
      <c r="AB12" s="16">
        <v>65.75</v>
      </c>
      <c r="AC12">
        <v>40.909999999999997</v>
      </c>
      <c r="AD12">
        <v>54.91</v>
      </c>
      <c r="AE12" s="23">
        <f t="shared" si="6"/>
        <v>1</v>
      </c>
      <c r="AH12" t="s">
        <v>593</v>
      </c>
      <c r="AI12" t="s">
        <v>595</v>
      </c>
      <c r="AJ12" t="s">
        <v>600</v>
      </c>
      <c r="AK12" s="1">
        <f>AI10/SUM(AH10:AI11)</f>
        <v>3.5999999999999997E-2</v>
      </c>
      <c r="AR12" t="s">
        <v>567</v>
      </c>
      <c r="AS12">
        <v>6</v>
      </c>
      <c r="AT12">
        <v>66.112519540840339</v>
      </c>
      <c r="AU12">
        <v>11.018753256806724</v>
      </c>
      <c r="AV12">
        <v>92.251015245996683</v>
      </c>
      <c r="AW12">
        <v>2.2812886806485472E-77</v>
      </c>
    </row>
    <row r="13" spans="1:59" ht="15.75" thickBot="1" x14ac:dyDescent="0.3">
      <c r="A13" t="s">
        <v>27</v>
      </c>
      <c r="B13" t="s">
        <v>519</v>
      </c>
      <c r="C13" t="s">
        <v>522</v>
      </c>
      <c r="D13" t="s">
        <v>524</v>
      </c>
      <c r="E13" t="s">
        <v>528</v>
      </c>
      <c r="F13" t="s">
        <v>531</v>
      </c>
      <c r="G13">
        <v>54.69</v>
      </c>
      <c r="H13">
        <v>0</v>
      </c>
      <c r="I13">
        <v>0</v>
      </c>
      <c r="J13" t="s">
        <v>516</v>
      </c>
      <c r="K13">
        <f t="shared" si="3"/>
        <v>1</v>
      </c>
      <c r="L13" s="16">
        <f t="shared" si="0"/>
        <v>0</v>
      </c>
      <c r="M13" s="16">
        <f t="shared" si="4"/>
        <v>0.5</v>
      </c>
      <c r="N13" s="16">
        <f t="shared" si="1"/>
        <v>0.5</v>
      </c>
      <c r="O13" s="16">
        <f t="shared" si="5"/>
        <v>-0.3010299956639812</v>
      </c>
      <c r="P13">
        <v>40</v>
      </c>
      <c r="Q13">
        <f t="shared" si="2"/>
        <v>1</v>
      </c>
      <c r="R13" s="16">
        <v>0</v>
      </c>
      <c r="S13" s="16">
        <v>0</v>
      </c>
      <c r="T13">
        <v>89.95</v>
      </c>
      <c r="U13">
        <v>1</v>
      </c>
      <c r="V13">
        <v>0</v>
      </c>
      <c r="W13" s="16">
        <v>10.62</v>
      </c>
      <c r="X13">
        <v>46.86</v>
      </c>
      <c r="Y13" s="16">
        <v>54.46</v>
      </c>
      <c r="Z13" s="16">
        <v>56.63</v>
      </c>
      <c r="AA13">
        <v>34.340000000000003</v>
      </c>
      <c r="AB13" s="16">
        <v>37.4</v>
      </c>
      <c r="AC13">
        <v>30.81</v>
      </c>
      <c r="AD13">
        <v>54.09</v>
      </c>
      <c r="AE13" s="23">
        <f t="shared" si="6"/>
        <v>0</v>
      </c>
      <c r="AH13" t="s">
        <v>596</v>
      </c>
      <c r="AI13" t="s">
        <v>594</v>
      </c>
      <c r="AJ13" t="s">
        <v>601</v>
      </c>
      <c r="AK13" s="1">
        <f>AH11/SUM(AH10:AI11)</f>
        <v>0.23</v>
      </c>
      <c r="AR13" t="s">
        <v>568</v>
      </c>
      <c r="AS13">
        <v>493</v>
      </c>
      <c r="AT13">
        <v>58.885480459158977</v>
      </c>
      <c r="AU13">
        <v>0.11944316523155979</v>
      </c>
      <c r="BB13" t="s">
        <v>566</v>
      </c>
    </row>
    <row r="14" spans="1:59" ht="15.75" thickBot="1" x14ac:dyDescent="0.3">
      <c r="A14" t="s">
        <v>28</v>
      </c>
      <c r="B14" t="s">
        <v>520</v>
      </c>
      <c r="C14" t="s">
        <v>521</v>
      </c>
      <c r="D14" t="s">
        <v>526</v>
      </c>
      <c r="E14" t="s">
        <v>527</v>
      </c>
      <c r="F14" t="s">
        <v>530</v>
      </c>
      <c r="G14">
        <v>58.78</v>
      </c>
      <c r="H14">
        <v>1</v>
      </c>
      <c r="I14">
        <v>0</v>
      </c>
      <c r="J14" t="s">
        <v>516</v>
      </c>
      <c r="K14">
        <f t="shared" si="3"/>
        <v>0</v>
      </c>
      <c r="L14" s="16">
        <f t="shared" si="0"/>
        <v>0.284736786602939</v>
      </c>
      <c r="M14" s="16">
        <f t="shared" si="4"/>
        <v>0.57070712568050852</v>
      </c>
      <c r="N14" s="16">
        <f t="shared" si="1"/>
        <v>0.42929287431949148</v>
      </c>
      <c r="O14" s="16">
        <f t="shared" si="5"/>
        <v>-0.36724632016115744</v>
      </c>
      <c r="P14">
        <v>16</v>
      </c>
      <c r="Q14">
        <f t="shared" si="2"/>
        <v>1</v>
      </c>
      <c r="R14" s="16">
        <v>0</v>
      </c>
      <c r="S14" s="16">
        <v>1</v>
      </c>
      <c r="T14">
        <v>92.83</v>
      </c>
      <c r="U14">
        <v>0</v>
      </c>
      <c r="V14">
        <v>0</v>
      </c>
      <c r="W14" s="16">
        <v>26.85</v>
      </c>
      <c r="X14">
        <v>38.82</v>
      </c>
      <c r="Y14" s="16">
        <v>42.16</v>
      </c>
      <c r="Z14" s="16">
        <v>42.26</v>
      </c>
      <c r="AA14">
        <v>59.8</v>
      </c>
      <c r="AB14" s="16">
        <v>59.1</v>
      </c>
      <c r="AC14">
        <v>28.49</v>
      </c>
      <c r="AD14">
        <v>51.18</v>
      </c>
      <c r="AE14" s="23">
        <f t="shared" si="6"/>
        <v>0</v>
      </c>
      <c r="AR14" s="13" t="s">
        <v>569</v>
      </c>
      <c r="AS14" s="13">
        <v>499</v>
      </c>
      <c r="AT14" s="13">
        <v>124.99799999999931</v>
      </c>
      <c r="AU14" s="13"/>
      <c r="AV14" s="13"/>
      <c r="AW14" s="13"/>
      <c r="BB14" s="14"/>
      <c r="BC14" s="14" t="s">
        <v>571</v>
      </c>
      <c r="BD14" s="14" t="s">
        <v>572</v>
      </c>
      <c r="BE14" s="14" t="s">
        <v>573</v>
      </c>
      <c r="BF14" s="14" t="s">
        <v>574</v>
      </c>
      <c r="BG14" s="14" t="s">
        <v>575</v>
      </c>
    </row>
    <row r="15" spans="1:59" ht="15.75" thickBot="1" x14ac:dyDescent="0.3">
      <c r="A15" t="s">
        <v>29</v>
      </c>
      <c r="B15" t="s">
        <v>518</v>
      </c>
      <c r="C15" t="s">
        <v>521</v>
      </c>
      <c r="D15" t="s">
        <v>525</v>
      </c>
      <c r="E15" t="s">
        <v>527</v>
      </c>
      <c r="F15" t="s">
        <v>531</v>
      </c>
      <c r="G15">
        <v>52.13</v>
      </c>
      <c r="H15">
        <v>1</v>
      </c>
      <c r="I15">
        <v>0</v>
      </c>
      <c r="J15" t="s">
        <v>516</v>
      </c>
      <c r="K15">
        <f t="shared" si="3"/>
        <v>1</v>
      </c>
      <c r="L15" s="16">
        <f t="shared" si="0"/>
        <v>2.0074674701649928</v>
      </c>
      <c r="M15" s="16">
        <f t="shared" si="4"/>
        <v>0.8815788876645434</v>
      </c>
      <c r="N15" s="16">
        <f t="shared" si="1"/>
        <v>0.8815788876645434</v>
      </c>
      <c r="O15" s="16">
        <f t="shared" si="5"/>
        <v>-5.4738818992039209E-2</v>
      </c>
      <c r="P15">
        <v>21</v>
      </c>
      <c r="Q15">
        <f t="shared" si="2"/>
        <v>1</v>
      </c>
      <c r="R15" s="16">
        <v>1</v>
      </c>
      <c r="S15" s="16">
        <v>0</v>
      </c>
      <c r="T15">
        <v>76.41</v>
      </c>
      <c r="U15">
        <v>0</v>
      </c>
      <c r="V15">
        <v>0</v>
      </c>
      <c r="W15" s="16">
        <v>62.92</v>
      </c>
      <c r="X15">
        <v>57.03</v>
      </c>
      <c r="Y15" s="16">
        <v>47.35</v>
      </c>
      <c r="Z15" s="16">
        <v>74.88</v>
      </c>
      <c r="AA15">
        <v>62.7</v>
      </c>
      <c r="AB15" s="16">
        <v>52.64</v>
      </c>
      <c r="AC15">
        <v>56.83</v>
      </c>
      <c r="AD15">
        <v>63.33</v>
      </c>
      <c r="AE15" s="23">
        <f t="shared" si="6"/>
        <v>1</v>
      </c>
      <c r="AG15" s="5" t="s">
        <v>609</v>
      </c>
      <c r="AH15" s="3"/>
      <c r="BB15" t="s">
        <v>567</v>
      </c>
      <c r="BC15">
        <v>9</v>
      </c>
      <c r="BD15">
        <v>62.894405262504499</v>
      </c>
      <c r="BE15">
        <v>6.9882672513893889</v>
      </c>
      <c r="BF15">
        <v>55.137725403090428</v>
      </c>
      <c r="BG15">
        <v>6.9947491041952937E-69</v>
      </c>
    </row>
    <row r="16" spans="1:59" x14ac:dyDescent="0.25">
      <c r="A16" t="s">
        <v>30</v>
      </c>
      <c r="B16" t="s">
        <v>519</v>
      </c>
      <c r="C16" t="s">
        <v>523</v>
      </c>
      <c r="D16" t="s">
        <v>525</v>
      </c>
      <c r="E16" t="s">
        <v>527</v>
      </c>
      <c r="F16" t="s">
        <v>531</v>
      </c>
      <c r="G16">
        <v>94.41</v>
      </c>
      <c r="H16">
        <v>0</v>
      </c>
      <c r="I16">
        <v>1</v>
      </c>
      <c r="J16" t="s">
        <v>517</v>
      </c>
      <c r="K16">
        <f t="shared" si="3"/>
        <v>1</v>
      </c>
      <c r="L16" s="16">
        <f t="shared" si="0"/>
        <v>2.0074674701649928</v>
      </c>
      <c r="M16" s="16">
        <f t="shared" si="4"/>
        <v>0.8815788876645434</v>
      </c>
      <c r="N16" s="16">
        <f t="shared" si="1"/>
        <v>0.8815788876645434</v>
      </c>
      <c r="O16" s="16">
        <f t="shared" si="5"/>
        <v>-5.4738818992039209E-2</v>
      </c>
      <c r="P16">
        <v>38</v>
      </c>
      <c r="Q16">
        <f t="shared" si="2"/>
        <v>0</v>
      </c>
      <c r="R16" s="16">
        <v>1</v>
      </c>
      <c r="S16" s="16">
        <v>0</v>
      </c>
      <c r="T16">
        <v>91.64</v>
      </c>
      <c r="U16">
        <v>0</v>
      </c>
      <c r="V16">
        <v>0</v>
      </c>
      <c r="W16" s="16">
        <v>64.16</v>
      </c>
      <c r="X16">
        <v>50.09</v>
      </c>
      <c r="Y16" s="16">
        <v>57.35</v>
      </c>
      <c r="Z16" s="16">
        <v>76.34</v>
      </c>
      <c r="AA16">
        <v>35.590000000000003</v>
      </c>
      <c r="AB16" s="16">
        <v>70.8</v>
      </c>
      <c r="AC16">
        <v>70.92</v>
      </c>
      <c r="AD16">
        <v>81.14</v>
      </c>
      <c r="AE16" s="23">
        <f t="shared" si="6"/>
        <v>1</v>
      </c>
      <c r="AG16" s="3" t="s">
        <v>599</v>
      </c>
      <c r="AH16" s="18">
        <f>(AH10+AI11)/SUM(AH10:AI11)</f>
        <v>0.73399999999999999</v>
      </c>
      <c r="AR16" s="14"/>
      <c r="AS16" s="14" t="s">
        <v>576</v>
      </c>
      <c r="AT16" s="14" t="s">
        <v>564</v>
      </c>
      <c r="AU16" s="14" t="s">
        <v>577</v>
      </c>
      <c r="AV16" s="14" t="s">
        <v>578</v>
      </c>
      <c r="AW16" s="14" t="s">
        <v>579</v>
      </c>
      <c r="AX16" s="14" t="s">
        <v>580</v>
      </c>
      <c r="AY16" s="14" t="s">
        <v>581</v>
      </c>
      <c r="AZ16" s="14" t="s">
        <v>582</v>
      </c>
      <c r="BB16" t="s">
        <v>568</v>
      </c>
      <c r="BC16">
        <v>490</v>
      </c>
      <c r="BD16">
        <v>62.103594737494809</v>
      </c>
      <c r="BE16">
        <v>0.12674203007652002</v>
      </c>
    </row>
    <row r="17" spans="1:62" ht="15.75" thickBot="1" x14ac:dyDescent="0.3">
      <c r="A17" t="s">
        <v>31</v>
      </c>
      <c r="B17" t="s">
        <v>519</v>
      </c>
      <c r="C17" t="s">
        <v>522</v>
      </c>
      <c r="D17" t="s">
        <v>526</v>
      </c>
      <c r="E17" t="s">
        <v>529</v>
      </c>
      <c r="F17" t="s">
        <v>531</v>
      </c>
      <c r="G17">
        <v>66.2</v>
      </c>
      <c r="H17">
        <v>0</v>
      </c>
      <c r="I17">
        <v>0</v>
      </c>
      <c r="J17" t="s">
        <v>516</v>
      </c>
      <c r="K17">
        <f t="shared" si="3"/>
        <v>1</v>
      </c>
      <c r="L17" s="16">
        <f t="shared" si="0"/>
        <v>0.284736786602939</v>
      </c>
      <c r="M17" s="16">
        <f t="shared" si="4"/>
        <v>0.57070712568050852</v>
      </c>
      <c r="N17" s="16">
        <f t="shared" si="1"/>
        <v>0.57070712568050852</v>
      </c>
      <c r="O17" s="16">
        <f t="shared" si="5"/>
        <v>-0.24358670494463713</v>
      </c>
      <c r="P17">
        <v>32</v>
      </c>
      <c r="Q17">
        <f t="shared" si="2"/>
        <v>1</v>
      </c>
      <c r="R17" s="16">
        <v>0</v>
      </c>
      <c r="S17" s="16">
        <v>1</v>
      </c>
      <c r="T17">
        <v>40.92</v>
      </c>
      <c r="U17">
        <v>0</v>
      </c>
      <c r="V17">
        <v>1</v>
      </c>
      <c r="W17" s="16">
        <v>62.81</v>
      </c>
      <c r="X17">
        <v>51.39</v>
      </c>
      <c r="Y17" s="16">
        <v>51.59</v>
      </c>
      <c r="Z17" s="16">
        <v>71.62</v>
      </c>
      <c r="AA17">
        <v>53.79</v>
      </c>
      <c r="AB17" s="16">
        <v>39.53</v>
      </c>
      <c r="AC17">
        <v>55.77</v>
      </c>
      <c r="AD17">
        <v>72.709999999999994</v>
      </c>
      <c r="AE17" s="23">
        <f t="shared" si="6"/>
        <v>0</v>
      </c>
      <c r="AG17" s="3" t="s">
        <v>603</v>
      </c>
      <c r="AH17" s="18">
        <f>'Main Data'!AH10/('Main Data'!AH10+'Main Data'!AI10)</f>
        <v>0.88157894736842102</v>
      </c>
      <c r="AR17" t="s">
        <v>570</v>
      </c>
      <c r="AS17">
        <v>-0.52787860462963399</v>
      </c>
      <c r="AT17">
        <v>7.4580270383996686E-2</v>
      </c>
      <c r="AU17">
        <v>-7.0779926368154511</v>
      </c>
      <c r="AV17" s="16">
        <v>5.0567839941480902E-12</v>
      </c>
      <c r="AW17">
        <v>-0.67441298971239561</v>
      </c>
      <c r="AX17">
        <v>-0.38134421954687237</v>
      </c>
      <c r="AY17">
        <v>-0.67441298971239561</v>
      </c>
      <c r="AZ17">
        <v>-0.38134421954687237</v>
      </c>
      <c r="BB17" s="13" t="s">
        <v>569</v>
      </c>
      <c r="BC17" s="13">
        <v>499</v>
      </c>
      <c r="BD17" s="13">
        <v>124.99799999999931</v>
      </c>
      <c r="BE17" s="13"/>
      <c r="BF17" s="13"/>
      <c r="BG17" s="13"/>
    </row>
    <row r="18" spans="1:62" ht="15.75" thickBot="1" x14ac:dyDescent="0.3">
      <c r="A18" t="s">
        <v>32</v>
      </c>
      <c r="B18" t="s">
        <v>518</v>
      </c>
      <c r="C18" t="s">
        <v>523</v>
      </c>
      <c r="D18" t="s">
        <v>526</v>
      </c>
      <c r="E18" t="s">
        <v>528</v>
      </c>
      <c r="F18" t="s">
        <v>531</v>
      </c>
      <c r="G18">
        <v>44.77</v>
      </c>
      <c r="H18">
        <v>0</v>
      </c>
      <c r="I18">
        <v>1</v>
      </c>
      <c r="J18" t="s">
        <v>517</v>
      </c>
      <c r="K18">
        <f t="shared" si="3"/>
        <v>1</v>
      </c>
      <c r="L18" s="16">
        <f t="shared" si="0"/>
        <v>0.284736786602939</v>
      </c>
      <c r="M18" s="16">
        <f t="shared" si="4"/>
        <v>0.57070712568050852</v>
      </c>
      <c r="N18" s="16">
        <f t="shared" si="1"/>
        <v>0.57070712568050852</v>
      </c>
      <c r="O18" s="16">
        <f t="shared" si="5"/>
        <v>-0.24358670494463713</v>
      </c>
      <c r="P18">
        <v>23</v>
      </c>
      <c r="Q18">
        <f t="shared" si="2"/>
        <v>0</v>
      </c>
      <c r="R18" s="16">
        <v>0</v>
      </c>
      <c r="S18" s="16">
        <v>1</v>
      </c>
      <c r="T18">
        <v>46.43</v>
      </c>
      <c r="U18">
        <v>1</v>
      </c>
      <c r="V18">
        <v>0</v>
      </c>
      <c r="W18" s="16">
        <v>48.27</v>
      </c>
      <c r="X18">
        <v>45.77</v>
      </c>
      <c r="Y18" s="16">
        <v>32.880000000000003</v>
      </c>
      <c r="Z18" s="16">
        <v>47.02</v>
      </c>
      <c r="AA18">
        <v>41.15</v>
      </c>
      <c r="AB18" s="16">
        <v>40.67</v>
      </c>
      <c r="AC18">
        <v>51.34</v>
      </c>
      <c r="AD18">
        <v>33.700000000000003</v>
      </c>
      <c r="AE18" s="23">
        <f t="shared" si="6"/>
        <v>0</v>
      </c>
      <c r="AG18" s="3" t="s">
        <v>604</v>
      </c>
      <c r="AH18" s="18">
        <f>'Main Data'!AH10/('Main Data'!AH10+'Main Data'!AH11)</f>
        <v>0.5381526104417671</v>
      </c>
      <c r="AR18" t="s">
        <v>556</v>
      </c>
      <c r="AS18">
        <v>0.49170579811925408</v>
      </c>
      <c r="AT18">
        <v>6.252656831255532E-2</v>
      </c>
      <c r="AU18">
        <v>7.8639498598633262</v>
      </c>
      <c r="AV18" s="16">
        <v>2.3664036758649747E-14</v>
      </c>
      <c r="AW18">
        <v>0.36885437653227077</v>
      </c>
      <c r="AX18">
        <v>0.61455721970623733</v>
      </c>
      <c r="AY18">
        <v>0.36885437653227077</v>
      </c>
      <c r="AZ18">
        <v>0.61455721970623733</v>
      </c>
    </row>
    <row r="19" spans="1:62" x14ac:dyDescent="0.25">
      <c r="A19" t="s">
        <v>33</v>
      </c>
      <c r="B19" t="s">
        <v>519</v>
      </c>
      <c r="C19" t="s">
        <v>523</v>
      </c>
      <c r="D19" t="s">
        <v>524</v>
      </c>
      <c r="E19" t="s">
        <v>527</v>
      </c>
      <c r="F19" t="s">
        <v>530</v>
      </c>
      <c r="G19">
        <v>75.72</v>
      </c>
      <c r="H19">
        <v>0</v>
      </c>
      <c r="I19">
        <v>1</v>
      </c>
      <c r="J19" t="s">
        <v>517</v>
      </c>
      <c r="K19">
        <f t="shared" si="3"/>
        <v>0</v>
      </c>
      <c r="L19" s="16">
        <f t="shared" si="0"/>
        <v>0</v>
      </c>
      <c r="M19" s="16">
        <f t="shared" si="4"/>
        <v>0.5</v>
      </c>
      <c r="N19" s="16">
        <f t="shared" si="1"/>
        <v>0.5</v>
      </c>
      <c r="O19" s="16">
        <f t="shared" si="5"/>
        <v>-0.3010299956639812</v>
      </c>
      <c r="P19">
        <v>42</v>
      </c>
      <c r="Q19">
        <f t="shared" si="2"/>
        <v>0</v>
      </c>
      <c r="R19" s="16">
        <v>0</v>
      </c>
      <c r="S19" s="16">
        <v>0</v>
      </c>
      <c r="T19">
        <v>45.55</v>
      </c>
      <c r="U19">
        <v>0</v>
      </c>
      <c r="V19">
        <v>0</v>
      </c>
      <c r="W19" s="16">
        <v>60.9</v>
      </c>
      <c r="X19">
        <v>47.1</v>
      </c>
      <c r="Y19" s="16">
        <v>42.5</v>
      </c>
      <c r="Z19" s="16">
        <v>45.94</v>
      </c>
      <c r="AA19">
        <v>54.35</v>
      </c>
      <c r="AB19" s="16">
        <v>24.89</v>
      </c>
      <c r="AC19">
        <v>33.44</v>
      </c>
      <c r="AD19">
        <v>51.04</v>
      </c>
      <c r="AE19" s="23">
        <f t="shared" si="6"/>
        <v>0</v>
      </c>
      <c r="AG19" s="3" t="s">
        <v>606</v>
      </c>
      <c r="AH19" s="4">
        <f>IFERROR(2*((AH17*AH18)/(AH17+AH18)),0)</f>
        <v>0.66832917705735662</v>
      </c>
      <c r="AR19" t="s">
        <v>557</v>
      </c>
      <c r="AS19">
        <v>0.33685920331683111</v>
      </c>
      <c r="AT19">
        <v>4.6882461875770408E-2</v>
      </c>
      <c r="AU19">
        <v>7.1851858848505827</v>
      </c>
      <c r="AV19" s="16">
        <v>2.4959706344587003E-12</v>
      </c>
      <c r="AW19">
        <v>0.24474512694300554</v>
      </c>
      <c r="AX19">
        <v>0.42897327969065668</v>
      </c>
      <c r="AY19">
        <v>0.24474512694300554</v>
      </c>
      <c r="AZ19">
        <v>0.42897327969065668</v>
      </c>
      <c r="BB19" s="14"/>
      <c r="BC19" s="14" t="s">
        <v>576</v>
      </c>
      <c r="BD19" s="14" t="s">
        <v>564</v>
      </c>
      <c r="BE19" s="14" t="s">
        <v>577</v>
      </c>
      <c r="BF19" s="14" t="s">
        <v>578</v>
      </c>
      <c r="BG19" s="14" t="s">
        <v>579</v>
      </c>
      <c r="BH19" s="14" t="s">
        <v>580</v>
      </c>
      <c r="BI19" s="14" t="s">
        <v>581</v>
      </c>
      <c r="BJ19" s="14" t="s">
        <v>582</v>
      </c>
    </row>
    <row r="20" spans="1:62" x14ac:dyDescent="0.25">
      <c r="A20" t="s">
        <v>34</v>
      </c>
      <c r="B20" t="s">
        <v>518</v>
      </c>
      <c r="C20" t="s">
        <v>523</v>
      </c>
      <c r="D20" t="s">
        <v>525</v>
      </c>
      <c r="E20" t="s">
        <v>527</v>
      </c>
      <c r="F20" t="s">
        <v>531</v>
      </c>
      <c r="G20">
        <v>42.91</v>
      </c>
      <c r="H20">
        <v>0</v>
      </c>
      <c r="I20">
        <v>1</v>
      </c>
      <c r="J20" t="s">
        <v>517</v>
      </c>
      <c r="K20">
        <f t="shared" si="3"/>
        <v>1</v>
      </c>
      <c r="L20" s="16">
        <f t="shared" si="0"/>
        <v>2.0074674701649928</v>
      </c>
      <c r="M20" s="16">
        <f t="shared" si="4"/>
        <v>0.8815788876645434</v>
      </c>
      <c r="N20" s="16">
        <f t="shared" si="1"/>
        <v>0.8815788876645434</v>
      </c>
      <c r="O20" s="16">
        <f t="shared" si="5"/>
        <v>-5.4738818992039209E-2</v>
      </c>
      <c r="P20">
        <v>23</v>
      </c>
      <c r="Q20">
        <f t="shared" si="2"/>
        <v>0</v>
      </c>
      <c r="R20" s="16">
        <v>1</v>
      </c>
      <c r="S20" s="16">
        <v>0</v>
      </c>
      <c r="T20">
        <v>82.76</v>
      </c>
      <c r="U20">
        <v>0</v>
      </c>
      <c r="V20">
        <v>0</v>
      </c>
      <c r="W20" s="16">
        <v>55.81</v>
      </c>
      <c r="X20">
        <v>70.400000000000006</v>
      </c>
      <c r="Y20" s="16">
        <v>69.56</v>
      </c>
      <c r="Z20" s="16">
        <v>44.48</v>
      </c>
      <c r="AA20">
        <v>79.599999999999994</v>
      </c>
      <c r="AB20" s="16">
        <v>53.63</v>
      </c>
      <c r="AC20">
        <v>55.93</v>
      </c>
      <c r="AD20">
        <v>40.65</v>
      </c>
      <c r="AE20" s="23">
        <f t="shared" si="6"/>
        <v>1</v>
      </c>
      <c r="AG20" s="3" t="s">
        <v>600</v>
      </c>
      <c r="AH20" s="4">
        <f>'Main Data'!AI10/SUM('Main Data'!AH10:AI11)</f>
        <v>3.5999999999999997E-2</v>
      </c>
      <c r="AR20" t="s">
        <v>4</v>
      </c>
      <c r="AS20">
        <v>3.624519051068364E-3</v>
      </c>
      <c r="AT20">
        <v>1.2321469277532394E-3</v>
      </c>
      <c r="AU20">
        <v>2.9416289319306261</v>
      </c>
      <c r="AV20" s="16">
        <v>3.4185336354300264E-3</v>
      </c>
      <c r="AW20">
        <v>1.2036121347979534E-3</v>
      </c>
      <c r="AX20">
        <v>6.0454259673387752E-3</v>
      </c>
      <c r="AY20">
        <v>1.2036121347979534E-3</v>
      </c>
      <c r="AZ20">
        <v>6.0454259673387752E-3</v>
      </c>
      <c r="BB20" t="s">
        <v>570</v>
      </c>
      <c r="BC20">
        <v>-0.21354920051593568</v>
      </c>
      <c r="BD20">
        <v>9.1203879168368057E-2</v>
      </c>
      <c r="BE20">
        <v>-2.3414486583592624</v>
      </c>
      <c r="BF20" s="16">
        <v>1.9608877926358081E-2</v>
      </c>
      <c r="BG20">
        <v>-0.3927481447800264</v>
      </c>
      <c r="BH20">
        <v>-3.4350256251844985E-2</v>
      </c>
      <c r="BI20">
        <v>-0.3927481447800264</v>
      </c>
      <c r="BJ20">
        <v>-3.4350256251844985E-2</v>
      </c>
    </row>
    <row r="21" spans="1:62" x14ac:dyDescent="0.25">
      <c r="A21" t="s">
        <v>35</v>
      </c>
      <c r="B21" t="s">
        <v>518</v>
      </c>
      <c r="C21" t="s">
        <v>523</v>
      </c>
      <c r="D21" t="s">
        <v>524</v>
      </c>
      <c r="E21" t="s">
        <v>527</v>
      </c>
      <c r="F21" t="s">
        <v>530</v>
      </c>
      <c r="G21">
        <v>63.14</v>
      </c>
      <c r="H21">
        <v>0</v>
      </c>
      <c r="I21">
        <v>1</v>
      </c>
      <c r="J21" t="s">
        <v>516</v>
      </c>
      <c r="K21">
        <f t="shared" si="3"/>
        <v>0</v>
      </c>
      <c r="L21" s="16">
        <f t="shared" si="0"/>
        <v>0</v>
      </c>
      <c r="M21" s="16">
        <f t="shared" si="4"/>
        <v>0.5</v>
      </c>
      <c r="N21" s="16">
        <f t="shared" si="1"/>
        <v>0.5</v>
      </c>
      <c r="O21" s="16">
        <f t="shared" si="5"/>
        <v>-0.3010299956639812</v>
      </c>
      <c r="P21">
        <v>22</v>
      </c>
      <c r="Q21">
        <f t="shared" si="2"/>
        <v>1</v>
      </c>
      <c r="R21" s="16">
        <v>0</v>
      </c>
      <c r="S21" s="16">
        <v>0</v>
      </c>
      <c r="T21">
        <v>44.17</v>
      </c>
      <c r="U21">
        <v>0</v>
      </c>
      <c r="V21">
        <v>0</v>
      </c>
      <c r="W21" s="16">
        <v>20.76</v>
      </c>
      <c r="X21">
        <v>27.69</v>
      </c>
      <c r="Y21" s="16">
        <v>18.489999999999998</v>
      </c>
      <c r="Z21" s="16">
        <v>39.229999999999997</v>
      </c>
      <c r="AA21">
        <v>27.55</v>
      </c>
      <c r="AB21" s="16">
        <v>26.64</v>
      </c>
      <c r="AC21">
        <v>32.1</v>
      </c>
      <c r="AD21">
        <v>38.17</v>
      </c>
      <c r="AE21" s="23">
        <f t="shared" si="6"/>
        <v>0</v>
      </c>
      <c r="AG21" s="3" t="s">
        <v>601</v>
      </c>
      <c r="AH21" s="4">
        <f>'Main Data'!AH11/SUM('Main Data'!AH10:AI11)</f>
        <v>0.23</v>
      </c>
      <c r="AR21" t="s">
        <v>8</v>
      </c>
      <c r="AS21">
        <v>4.2945533145156657E-3</v>
      </c>
      <c r="AT21">
        <v>1.2516626489525696E-3</v>
      </c>
      <c r="AU21">
        <v>3.4310789078107287</v>
      </c>
      <c r="AV21" s="16">
        <v>6.5170117497328215E-4</v>
      </c>
      <c r="AW21">
        <v>1.8353021526335616E-3</v>
      </c>
      <c r="AX21">
        <v>6.7538044763977697E-3</v>
      </c>
      <c r="AY21">
        <v>1.8353021526335616E-3</v>
      </c>
      <c r="AZ21">
        <v>6.7538044763977697E-3</v>
      </c>
      <c r="BA21" t="s">
        <v>583</v>
      </c>
      <c r="BB21" t="s">
        <v>0</v>
      </c>
      <c r="BC21">
        <v>2.8583489775932374E-2</v>
      </c>
      <c r="BD21">
        <v>3.1960183875411552E-2</v>
      </c>
      <c r="BE21">
        <v>0.89434685004809922</v>
      </c>
      <c r="BF21" s="16">
        <v>0.37157541378824666</v>
      </c>
      <c r="BG21">
        <v>-3.4212427033561421E-2</v>
      </c>
      <c r="BH21">
        <v>9.1379406585426176E-2</v>
      </c>
      <c r="BI21">
        <v>-3.4212427033561421E-2</v>
      </c>
      <c r="BJ21">
        <v>9.1379406585426176E-2</v>
      </c>
    </row>
    <row r="22" spans="1:62" x14ac:dyDescent="0.25">
      <c r="A22" t="s">
        <v>36</v>
      </c>
      <c r="B22" t="s">
        <v>519</v>
      </c>
      <c r="C22" t="s">
        <v>521</v>
      </c>
      <c r="D22" t="s">
        <v>525</v>
      </c>
      <c r="E22" t="s">
        <v>527</v>
      </c>
      <c r="F22" t="s">
        <v>531</v>
      </c>
      <c r="G22">
        <v>72.150000000000006</v>
      </c>
      <c r="H22">
        <v>1</v>
      </c>
      <c r="I22">
        <v>0</v>
      </c>
      <c r="J22" t="s">
        <v>517</v>
      </c>
      <c r="K22">
        <f t="shared" si="3"/>
        <v>1</v>
      </c>
      <c r="L22" s="16">
        <f t="shared" si="0"/>
        <v>2.0074674701649928</v>
      </c>
      <c r="M22" s="16">
        <f t="shared" si="4"/>
        <v>0.8815788876645434</v>
      </c>
      <c r="N22" s="16">
        <f t="shared" si="1"/>
        <v>0.8815788876645434</v>
      </c>
      <c r="O22" s="16">
        <f t="shared" si="5"/>
        <v>-5.4738818992039209E-2</v>
      </c>
      <c r="P22">
        <v>50</v>
      </c>
      <c r="Q22">
        <f t="shared" si="2"/>
        <v>0</v>
      </c>
      <c r="R22" s="16">
        <v>1</v>
      </c>
      <c r="S22" s="16">
        <v>0</v>
      </c>
      <c r="T22">
        <v>69.78</v>
      </c>
      <c r="U22">
        <v>0</v>
      </c>
      <c r="V22">
        <v>0</v>
      </c>
      <c r="W22" s="16">
        <v>57.42</v>
      </c>
      <c r="X22">
        <v>79.22</v>
      </c>
      <c r="Y22" s="16">
        <v>40.99</v>
      </c>
      <c r="Z22" s="16">
        <v>61.98</v>
      </c>
      <c r="AA22">
        <v>54.73</v>
      </c>
      <c r="AB22" s="16">
        <v>75.98</v>
      </c>
      <c r="AC22">
        <v>59.34</v>
      </c>
      <c r="AD22">
        <v>77.599999999999994</v>
      </c>
      <c r="AE22" s="23">
        <f t="shared" si="6"/>
        <v>1</v>
      </c>
      <c r="AG22" s="12" t="s">
        <v>607</v>
      </c>
      <c r="AR22" t="s">
        <v>10</v>
      </c>
      <c r="AS22">
        <v>4.3108551399206564E-3</v>
      </c>
      <c r="AT22">
        <v>1.3046908477821386E-3</v>
      </c>
      <c r="AU22">
        <v>3.3041200122226169</v>
      </c>
      <c r="AV22" s="16">
        <v>1.0220652353879894E-3</v>
      </c>
      <c r="AW22">
        <v>1.7474148343477477E-3</v>
      </c>
      <c r="AX22">
        <v>6.8742954454935647E-3</v>
      </c>
      <c r="AY22">
        <v>1.7474148343477477E-3</v>
      </c>
      <c r="AZ22">
        <v>6.8742954454935647E-3</v>
      </c>
      <c r="BB22" t="s">
        <v>15</v>
      </c>
      <c r="BC22">
        <v>9.1025626786575171E-3</v>
      </c>
      <c r="BD22">
        <v>1.701814468118534E-3</v>
      </c>
      <c r="BE22">
        <v>5.3487397417187248</v>
      </c>
      <c r="BF22" s="16">
        <v>1.3615170445836433E-7</v>
      </c>
      <c r="BG22">
        <v>5.7588084567870308E-3</v>
      </c>
      <c r="BH22">
        <v>1.2446316900528004E-2</v>
      </c>
      <c r="BI22">
        <v>5.7588084567870308E-3</v>
      </c>
      <c r="BJ22">
        <v>1.2446316900528004E-2</v>
      </c>
    </row>
    <row r="23" spans="1:62" ht="15.75" thickBot="1" x14ac:dyDescent="0.3">
      <c r="A23" t="s">
        <v>37</v>
      </c>
      <c r="B23" t="s">
        <v>519</v>
      </c>
      <c r="C23" t="s">
        <v>521</v>
      </c>
      <c r="D23" t="s">
        <v>526</v>
      </c>
      <c r="E23" t="s">
        <v>528</v>
      </c>
      <c r="F23" t="s">
        <v>531</v>
      </c>
      <c r="G23">
        <v>63.5</v>
      </c>
      <c r="H23">
        <v>1</v>
      </c>
      <c r="I23">
        <v>0</v>
      </c>
      <c r="J23" t="s">
        <v>516</v>
      </c>
      <c r="K23">
        <f t="shared" si="3"/>
        <v>1</v>
      </c>
      <c r="L23" s="16">
        <f t="shared" si="0"/>
        <v>0.284736786602939</v>
      </c>
      <c r="M23" s="16">
        <f t="shared" si="4"/>
        <v>0.57070712568050852</v>
      </c>
      <c r="N23" s="16">
        <f t="shared" si="1"/>
        <v>0.57070712568050852</v>
      </c>
      <c r="O23" s="16">
        <f t="shared" si="5"/>
        <v>-0.24358670494463713</v>
      </c>
      <c r="P23">
        <v>40</v>
      </c>
      <c r="Q23">
        <f t="shared" si="2"/>
        <v>1</v>
      </c>
      <c r="R23" s="16">
        <v>0</v>
      </c>
      <c r="S23" s="16">
        <v>1</v>
      </c>
      <c r="T23">
        <v>68.36</v>
      </c>
      <c r="U23">
        <v>1</v>
      </c>
      <c r="V23">
        <v>0</v>
      </c>
      <c r="W23" s="16">
        <v>66.78</v>
      </c>
      <c r="X23">
        <v>78.150000000000006</v>
      </c>
      <c r="Y23" s="16">
        <v>49.95</v>
      </c>
      <c r="Z23" s="16">
        <v>46.6</v>
      </c>
      <c r="AA23">
        <v>46.42</v>
      </c>
      <c r="AB23" s="16">
        <v>61.99</v>
      </c>
      <c r="AC23">
        <v>39.35</v>
      </c>
      <c r="AD23">
        <v>58.76</v>
      </c>
      <c r="AE23" s="23">
        <f t="shared" si="6"/>
        <v>0</v>
      </c>
      <c r="AG23" s="12" t="s">
        <v>608</v>
      </c>
      <c r="AR23" s="13" t="s">
        <v>12</v>
      </c>
      <c r="AS23" s="13">
        <v>3.1839628827742099E-3</v>
      </c>
      <c r="AT23" s="13">
        <v>1.31655739054152E-3</v>
      </c>
      <c r="AU23" s="13">
        <v>2.4184003717943479</v>
      </c>
      <c r="AV23" s="17">
        <v>1.5950236559296647E-2</v>
      </c>
      <c r="AW23" s="13">
        <v>5.9720734198759947E-4</v>
      </c>
      <c r="AX23" s="13">
        <v>5.7707184235608177E-3</v>
      </c>
      <c r="AY23" s="13">
        <v>5.9720734198759947E-4</v>
      </c>
      <c r="AZ23" s="13">
        <v>5.7707184235608177E-3</v>
      </c>
      <c r="BA23" t="s">
        <v>583</v>
      </c>
      <c r="BB23" t="s">
        <v>552</v>
      </c>
      <c r="BC23">
        <v>-7.1159596080334539E-4</v>
      </c>
      <c r="BD23">
        <v>3.9313043127435263E-2</v>
      </c>
      <c r="BE23">
        <v>-1.810076005809752E-2</v>
      </c>
      <c r="BF23" s="16">
        <v>0.98556583946354248</v>
      </c>
      <c r="BG23">
        <v>-7.7954536595376822E-2</v>
      </c>
      <c r="BH23">
        <v>7.6531344673770124E-2</v>
      </c>
      <c r="BI23">
        <v>-7.7954536595376822E-2</v>
      </c>
      <c r="BJ23">
        <v>7.6531344673770124E-2</v>
      </c>
    </row>
    <row r="24" spans="1:62" x14ac:dyDescent="0.25">
      <c r="A24" t="s">
        <v>38</v>
      </c>
      <c r="B24" t="s">
        <v>519</v>
      </c>
      <c r="C24" t="s">
        <v>523</v>
      </c>
      <c r="D24" t="s">
        <v>526</v>
      </c>
      <c r="E24" t="s">
        <v>527</v>
      </c>
      <c r="F24" t="s">
        <v>531</v>
      </c>
      <c r="G24">
        <v>45.62</v>
      </c>
      <c r="H24">
        <v>0</v>
      </c>
      <c r="I24">
        <v>1</v>
      </c>
      <c r="J24" t="s">
        <v>517</v>
      </c>
      <c r="K24">
        <f t="shared" si="3"/>
        <v>1</v>
      </c>
      <c r="L24" s="16">
        <f t="shared" si="0"/>
        <v>0.284736786602939</v>
      </c>
      <c r="M24" s="16">
        <f t="shared" si="4"/>
        <v>0.57070712568050852</v>
      </c>
      <c r="N24" s="16">
        <f t="shared" si="1"/>
        <v>0.57070712568050852</v>
      </c>
      <c r="O24" s="16">
        <f t="shared" si="5"/>
        <v>-0.24358670494463713</v>
      </c>
      <c r="P24">
        <v>31</v>
      </c>
      <c r="Q24">
        <f t="shared" si="2"/>
        <v>0</v>
      </c>
      <c r="R24" s="16">
        <v>0</v>
      </c>
      <c r="S24" s="16">
        <v>1</v>
      </c>
      <c r="T24">
        <v>58.64</v>
      </c>
      <c r="U24">
        <v>0</v>
      </c>
      <c r="V24">
        <v>0</v>
      </c>
      <c r="W24" s="16">
        <v>46.14</v>
      </c>
      <c r="X24">
        <v>49.78</v>
      </c>
      <c r="Y24" s="16">
        <v>73.33</v>
      </c>
      <c r="Z24" s="16">
        <v>33.42</v>
      </c>
      <c r="AA24">
        <v>52.92</v>
      </c>
      <c r="AB24" s="16">
        <v>65.83</v>
      </c>
      <c r="AC24">
        <v>52.47</v>
      </c>
      <c r="AD24">
        <v>54.91</v>
      </c>
      <c r="AE24" s="23">
        <f t="shared" si="6"/>
        <v>0</v>
      </c>
      <c r="AG24" s="7" t="s">
        <v>544</v>
      </c>
      <c r="AH24" s="7" t="s">
        <v>598</v>
      </c>
      <c r="BA24" t="s">
        <v>583</v>
      </c>
      <c r="BB24" t="s">
        <v>553</v>
      </c>
      <c r="BC24">
        <v>-3.7402184066936676E-2</v>
      </c>
      <c r="BD24">
        <v>3.9412234094334801E-2</v>
      </c>
      <c r="BE24">
        <v>-0.94899933805865999</v>
      </c>
      <c r="BF24" s="16">
        <v>0.3430887529730603</v>
      </c>
      <c r="BG24">
        <v>-0.11484001681258052</v>
      </c>
      <c r="BH24">
        <v>4.0035648678707174E-2</v>
      </c>
      <c r="BI24">
        <v>-0.11484001681258052</v>
      </c>
      <c r="BJ24">
        <v>4.0035648678707174E-2</v>
      </c>
    </row>
    <row r="25" spans="1:62" x14ac:dyDescent="0.25">
      <c r="A25" t="s">
        <v>39</v>
      </c>
      <c r="B25" t="s">
        <v>519</v>
      </c>
      <c r="C25" t="s">
        <v>522</v>
      </c>
      <c r="D25" t="s">
        <v>526</v>
      </c>
      <c r="E25" t="s">
        <v>527</v>
      </c>
      <c r="F25" t="s">
        <v>531</v>
      </c>
      <c r="G25">
        <v>63.98</v>
      </c>
      <c r="H25">
        <v>0</v>
      </c>
      <c r="I25">
        <v>0</v>
      </c>
      <c r="J25" t="s">
        <v>517</v>
      </c>
      <c r="K25">
        <f t="shared" si="3"/>
        <v>1</v>
      </c>
      <c r="L25" s="16">
        <f t="shared" si="0"/>
        <v>0.284736786602939</v>
      </c>
      <c r="M25" s="16">
        <f t="shared" si="4"/>
        <v>0.57070712568050852</v>
      </c>
      <c r="N25" s="16">
        <f t="shared" si="1"/>
        <v>0.57070712568050852</v>
      </c>
      <c r="O25" s="16">
        <f t="shared" si="5"/>
        <v>-0.24358670494463713</v>
      </c>
      <c r="P25">
        <v>38</v>
      </c>
      <c r="Q25">
        <f t="shared" si="2"/>
        <v>0</v>
      </c>
      <c r="R25" s="16">
        <v>0</v>
      </c>
      <c r="S25" s="16">
        <v>1</v>
      </c>
      <c r="T25">
        <v>92.22</v>
      </c>
      <c r="U25">
        <v>0</v>
      </c>
      <c r="V25">
        <v>0</v>
      </c>
      <c r="W25" s="16">
        <v>45.04</v>
      </c>
      <c r="X25">
        <v>63.96</v>
      </c>
      <c r="Y25" s="16">
        <v>60.34</v>
      </c>
      <c r="Z25" s="16">
        <v>61.23</v>
      </c>
      <c r="AA25">
        <v>66.53</v>
      </c>
      <c r="AB25" s="16">
        <v>58.08</v>
      </c>
      <c r="AC25">
        <v>58.26</v>
      </c>
      <c r="AD25">
        <v>67.290000000000006</v>
      </c>
      <c r="AE25" s="23">
        <f t="shared" si="6"/>
        <v>0</v>
      </c>
      <c r="AG25" s="7" t="s">
        <v>542</v>
      </c>
      <c r="AH25">
        <v>0</v>
      </c>
      <c r="AI25">
        <v>1</v>
      </c>
      <c r="AJ25" t="s">
        <v>543</v>
      </c>
      <c r="BB25" t="s">
        <v>556</v>
      </c>
      <c r="BC25">
        <v>0.88658785833404319</v>
      </c>
      <c r="BD25">
        <v>4.1182035940089436E-2</v>
      </c>
      <c r="BE25">
        <v>21.528509654642338</v>
      </c>
      <c r="BF25" s="16">
        <v>7.5752848875893327E-73</v>
      </c>
      <c r="BG25">
        <v>0.80567268860221264</v>
      </c>
      <c r="BH25">
        <v>0.96750302806587374</v>
      </c>
      <c r="BI25">
        <v>0.80567268860221264</v>
      </c>
      <c r="BJ25">
        <v>0.96750302806587374</v>
      </c>
    </row>
    <row r="26" spans="1:62" x14ac:dyDescent="0.25">
      <c r="A26" t="s">
        <v>40</v>
      </c>
      <c r="B26" t="s">
        <v>518</v>
      </c>
      <c r="C26" t="s">
        <v>522</v>
      </c>
      <c r="D26" t="s">
        <v>524</v>
      </c>
      <c r="E26" t="s">
        <v>528</v>
      </c>
      <c r="F26" t="s">
        <v>530</v>
      </c>
      <c r="G26">
        <v>61.98</v>
      </c>
      <c r="H26">
        <v>0</v>
      </c>
      <c r="I26">
        <v>0</v>
      </c>
      <c r="J26" t="s">
        <v>517</v>
      </c>
      <c r="K26">
        <f t="shared" si="3"/>
        <v>0</v>
      </c>
      <c r="L26" s="16">
        <f t="shared" si="0"/>
        <v>0</v>
      </c>
      <c r="M26" s="16">
        <f t="shared" si="4"/>
        <v>0.5</v>
      </c>
      <c r="N26" s="16">
        <f t="shared" si="1"/>
        <v>0.5</v>
      </c>
      <c r="O26" s="16">
        <f t="shared" si="5"/>
        <v>-0.3010299956639812</v>
      </c>
      <c r="P26">
        <v>24</v>
      </c>
      <c r="Q26">
        <f t="shared" si="2"/>
        <v>0</v>
      </c>
      <c r="R26" s="16">
        <v>0</v>
      </c>
      <c r="S26" s="16">
        <v>0</v>
      </c>
      <c r="T26">
        <v>50.23</v>
      </c>
      <c r="U26">
        <v>1</v>
      </c>
      <c r="V26">
        <v>0</v>
      </c>
      <c r="W26" s="16">
        <v>32.01</v>
      </c>
      <c r="X26">
        <v>37.11</v>
      </c>
      <c r="Y26" s="16">
        <v>36.4</v>
      </c>
      <c r="Z26" s="16">
        <v>22.5</v>
      </c>
      <c r="AA26">
        <v>43.33</v>
      </c>
      <c r="AB26" s="16">
        <v>49.34</v>
      </c>
      <c r="AC26">
        <v>33.1</v>
      </c>
      <c r="AD26">
        <v>34.47</v>
      </c>
      <c r="AE26" s="23">
        <f t="shared" si="6"/>
        <v>0</v>
      </c>
      <c r="AG26" s="8">
        <v>0</v>
      </c>
      <c r="AH26">
        <v>233</v>
      </c>
      <c r="AI26">
        <v>115</v>
      </c>
      <c r="AJ26">
        <v>348</v>
      </c>
      <c r="BB26" t="s">
        <v>557</v>
      </c>
      <c r="BC26">
        <v>0.56449234981122987</v>
      </c>
      <c r="BD26">
        <v>3.866744289762028E-2</v>
      </c>
      <c r="BE26">
        <v>14.598647014384563</v>
      </c>
      <c r="BF26" s="16">
        <v>2.4522538516165858E-40</v>
      </c>
      <c r="BG26">
        <v>0.48851789556840214</v>
      </c>
      <c r="BH26">
        <v>0.64046680405405754</v>
      </c>
      <c r="BI26">
        <v>0.48851789556840214</v>
      </c>
      <c r="BJ26">
        <v>0.64046680405405754</v>
      </c>
    </row>
    <row r="27" spans="1:62" x14ac:dyDescent="0.25">
      <c r="A27" t="s">
        <v>41</v>
      </c>
      <c r="B27" t="s">
        <v>518</v>
      </c>
      <c r="C27" t="s">
        <v>522</v>
      </c>
      <c r="D27" t="s">
        <v>524</v>
      </c>
      <c r="E27" t="s">
        <v>528</v>
      </c>
      <c r="F27" t="s">
        <v>530</v>
      </c>
      <c r="G27">
        <v>14.54</v>
      </c>
      <c r="H27">
        <v>0</v>
      </c>
      <c r="I27">
        <v>0</v>
      </c>
      <c r="J27" t="s">
        <v>517</v>
      </c>
      <c r="K27">
        <f t="shared" si="3"/>
        <v>0</v>
      </c>
      <c r="L27" s="16">
        <f t="shared" si="0"/>
        <v>0</v>
      </c>
      <c r="M27" s="16">
        <f t="shared" si="4"/>
        <v>0.5</v>
      </c>
      <c r="N27" s="16">
        <f t="shared" si="1"/>
        <v>0.5</v>
      </c>
      <c r="O27" s="16">
        <f t="shared" si="5"/>
        <v>-0.3010299956639812</v>
      </c>
      <c r="P27">
        <v>29</v>
      </c>
      <c r="Q27">
        <f t="shared" si="2"/>
        <v>0</v>
      </c>
      <c r="R27" s="16">
        <v>0</v>
      </c>
      <c r="S27" s="16">
        <v>0</v>
      </c>
      <c r="T27">
        <v>61.15</v>
      </c>
      <c r="U27">
        <v>1</v>
      </c>
      <c r="V27">
        <v>0</v>
      </c>
      <c r="W27" s="16">
        <v>40.659999999999997</v>
      </c>
      <c r="X27">
        <v>31.03</v>
      </c>
      <c r="Y27" s="16">
        <v>36.58</v>
      </c>
      <c r="Z27" s="16">
        <v>35.67</v>
      </c>
      <c r="AA27">
        <v>35.04</v>
      </c>
      <c r="AB27" s="16">
        <v>50.14</v>
      </c>
      <c r="AC27">
        <v>18.13</v>
      </c>
      <c r="AD27">
        <v>56.55</v>
      </c>
      <c r="AE27" s="23">
        <f t="shared" si="6"/>
        <v>0</v>
      </c>
      <c r="AG27" s="8">
        <v>1</v>
      </c>
      <c r="AH27">
        <v>18</v>
      </c>
      <c r="AI27">
        <v>134</v>
      </c>
      <c r="AJ27">
        <v>152</v>
      </c>
      <c r="BA27" t="s">
        <v>583</v>
      </c>
      <c r="BB27" t="s">
        <v>13</v>
      </c>
      <c r="BC27">
        <v>-7.0864785131495719E-4</v>
      </c>
      <c r="BD27">
        <v>8.9811617458058037E-4</v>
      </c>
      <c r="BE27">
        <v>-0.78903806809391364</v>
      </c>
      <c r="BF27" s="16">
        <v>0.43047136044441703</v>
      </c>
      <c r="BG27">
        <v>-2.473281897354115E-3</v>
      </c>
      <c r="BH27">
        <v>1.0559861947242004E-3</v>
      </c>
      <c r="BI27">
        <v>-2.473281897354115E-3</v>
      </c>
      <c r="BJ27">
        <v>1.0559861947242004E-3</v>
      </c>
    </row>
    <row r="28" spans="1:62" x14ac:dyDescent="0.25">
      <c r="A28" t="s">
        <v>42</v>
      </c>
      <c r="B28" t="s">
        <v>519</v>
      </c>
      <c r="C28" t="s">
        <v>522</v>
      </c>
      <c r="D28" t="s">
        <v>524</v>
      </c>
      <c r="E28" t="s">
        <v>529</v>
      </c>
      <c r="F28" t="s">
        <v>530</v>
      </c>
      <c r="G28">
        <v>33.14</v>
      </c>
      <c r="H28">
        <v>0</v>
      </c>
      <c r="I28">
        <v>0</v>
      </c>
      <c r="J28" t="s">
        <v>517</v>
      </c>
      <c r="K28">
        <f t="shared" si="3"/>
        <v>0</v>
      </c>
      <c r="L28" s="16">
        <f t="shared" si="0"/>
        <v>0</v>
      </c>
      <c r="M28" s="16">
        <f t="shared" si="4"/>
        <v>0.5</v>
      </c>
      <c r="N28" s="16">
        <f t="shared" si="1"/>
        <v>0.5</v>
      </c>
      <c r="O28" s="16">
        <f t="shared" si="5"/>
        <v>-0.3010299956639812</v>
      </c>
      <c r="P28">
        <v>36</v>
      </c>
      <c r="Q28">
        <f t="shared" si="2"/>
        <v>0</v>
      </c>
      <c r="R28" s="16">
        <v>0</v>
      </c>
      <c r="S28" s="16">
        <v>0</v>
      </c>
      <c r="T28">
        <v>86.45</v>
      </c>
      <c r="U28">
        <v>0</v>
      </c>
      <c r="V28">
        <v>1</v>
      </c>
      <c r="W28" s="16">
        <v>48.42</v>
      </c>
      <c r="X28">
        <v>52.11</v>
      </c>
      <c r="Y28" s="16">
        <v>58.67</v>
      </c>
      <c r="Z28" s="16">
        <v>46.92</v>
      </c>
      <c r="AA28">
        <v>45.33</v>
      </c>
      <c r="AB28" s="16">
        <v>56.31</v>
      </c>
      <c r="AC28">
        <v>37.71</v>
      </c>
      <c r="AD28">
        <v>35.99</v>
      </c>
      <c r="AE28" s="23">
        <f t="shared" si="6"/>
        <v>0</v>
      </c>
      <c r="AG28" s="8" t="s">
        <v>543</v>
      </c>
      <c r="AH28">
        <v>251</v>
      </c>
      <c r="AI28">
        <v>249</v>
      </c>
      <c r="AJ28">
        <v>500</v>
      </c>
      <c r="BB28" t="s">
        <v>554</v>
      </c>
      <c r="BC28">
        <v>5.106975857497862E-2</v>
      </c>
      <c r="BD28">
        <v>3.6834713472473649E-2</v>
      </c>
      <c r="BE28">
        <v>1.3864573322429325</v>
      </c>
      <c r="BF28" s="16">
        <v>0.16623779070831163</v>
      </c>
      <c r="BG28">
        <v>-2.1303717495618928E-2</v>
      </c>
      <c r="BH28">
        <v>0.12344323464557616</v>
      </c>
      <c r="BI28">
        <v>-2.1303717495618928E-2</v>
      </c>
      <c r="BJ28">
        <v>0.12344323464557616</v>
      </c>
    </row>
    <row r="29" spans="1:62" ht="15.75" thickBot="1" x14ac:dyDescent="0.3">
      <c r="A29" t="s">
        <v>43</v>
      </c>
      <c r="B29" t="s">
        <v>518</v>
      </c>
      <c r="C29" t="s">
        <v>523</v>
      </c>
      <c r="D29" t="s">
        <v>524</v>
      </c>
      <c r="E29" t="s">
        <v>529</v>
      </c>
      <c r="F29" t="s">
        <v>530</v>
      </c>
      <c r="G29">
        <v>43.96</v>
      </c>
      <c r="H29">
        <v>0</v>
      </c>
      <c r="I29">
        <v>1</v>
      </c>
      <c r="J29" t="s">
        <v>517</v>
      </c>
      <c r="K29">
        <f t="shared" si="3"/>
        <v>0</v>
      </c>
      <c r="L29" s="16">
        <f t="shared" si="0"/>
        <v>0</v>
      </c>
      <c r="M29" s="16">
        <f t="shared" si="4"/>
        <v>0.5</v>
      </c>
      <c r="N29" s="16">
        <f t="shared" si="1"/>
        <v>0.5</v>
      </c>
      <c r="O29" s="16">
        <f t="shared" si="5"/>
        <v>-0.3010299956639812</v>
      </c>
      <c r="P29">
        <v>22</v>
      </c>
      <c r="Q29">
        <f t="shared" si="2"/>
        <v>0</v>
      </c>
      <c r="R29" s="16">
        <v>0</v>
      </c>
      <c r="S29" s="16">
        <v>0</v>
      </c>
      <c r="T29">
        <v>41.83</v>
      </c>
      <c r="U29">
        <v>0</v>
      </c>
      <c r="V29">
        <v>1</v>
      </c>
      <c r="W29" s="16">
        <v>31.47</v>
      </c>
      <c r="X29">
        <v>37.81</v>
      </c>
      <c r="Y29" s="16">
        <v>21.64</v>
      </c>
      <c r="Z29" s="16">
        <v>42.96</v>
      </c>
      <c r="AA29">
        <v>29.07</v>
      </c>
      <c r="AB29" s="16">
        <v>36.450000000000003</v>
      </c>
      <c r="AC29">
        <v>25.21</v>
      </c>
      <c r="AD29">
        <v>32.86</v>
      </c>
      <c r="AE29" s="23">
        <f t="shared" si="6"/>
        <v>0</v>
      </c>
      <c r="BB29" s="13" t="s">
        <v>555</v>
      </c>
      <c r="BC29" s="13">
        <v>4.5184088905021926E-3</v>
      </c>
      <c r="BD29" s="13">
        <v>4.2234833526537424E-2</v>
      </c>
      <c r="BE29" s="13">
        <v>0.10698299278634872</v>
      </c>
      <c r="BF29" s="17">
        <v>0.914846258970476</v>
      </c>
      <c r="BG29" s="13">
        <v>-7.8465315575354369E-2</v>
      </c>
      <c r="BH29" s="13">
        <v>8.7502133356358744E-2</v>
      </c>
      <c r="BI29" s="13">
        <v>-7.8465315575354369E-2</v>
      </c>
      <c r="BJ29" s="13">
        <v>8.7502133356358744E-2</v>
      </c>
    </row>
    <row r="30" spans="1:62" x14ac:dyDescent="0.25">
      <c r="A30" t="s">
        <v>44</v>
      </c>
      <c r="B30" t="s">
        <v>519</v>
      </c>
      <c r="C30" t="s">
        <v>521</v>
      </c>
      <c r="D30" t="s">
        <v>525</v>
      </c>
      <c r="E30" t="s">
        <v>529</v>
      </c>
      <c r="F30" t="s">
        <v>531</v>
      </c>
      <c r="G30">
        <v>56.05</v>
      </c>
      <c r="H30">
        <v>1</v>
      </c>
      <c r="I30">
        <v>0</v>
      </c>
      <c r="J30" t="s">
        <v>517</v>
      </c>
      <c r="K30">
        <f t="shared" si="3"/>
        <v>1</v>
      </c>
      <c r="L30" s="16">
        <f t="shared" si="0"/>
        <v>2.0074674701649928</v>
      </c>
      <c r="M30" s="16">
        <f t="shared" si="4"/>
        <v>0.8815788876645434</v>
      </c>
      <c r="N30" s="16">
        <f t="shared" si="1"/>
        <v>0.8815788876645434</v>
      </c>
      <c r="O30" s="16">
        <f t="shared" si="5"/>
        <v>-5.4738818992039209E-2</v>
      </c>
      <c r="P30">
        <v>49</v>
      </c>
      <c r="Q30">
        <f t="shared" si="2"/>
        <v>0</v>
      </c>
      <c r="R30" s="16">
        <v>1</v>
      </c>
      <c r="S30" s="16">
        <v>0</v>
      </c>
      <c r="T30">
        <v>80.38</v>
      </c>
      <c r="U30">
        <v>0</v>
      </c>
      <c r="V30">
        <v>1</v>
      </c>
      <c r="W30" s="16">
        <v>62.07</v>
      </c>
      <c r="X30">
        <v>58.79</v>
      </c>
      <c r="Y30" s="16">
        <v>62.4</v>
      </c>
      <c r="Z30" s="16">
        <v>65.5</v>
      </c>
      <c r="AA30">
        <v>63.79</v>
      </c>
      <c r="AB30" s="16">
        <v>64.7</v>
      </c>
      <c r="AC30">
        <v>70.72</v>
      </c>
      <c r="AD30">
        <v>74.349999999999994</v>
      </c>
      <c r="AE30" s="23">
        <f t="shared" si="6"/>
        <v>1</v>
      </c>
    </row>
    <row r="31" spans="1:62" x14ac:dyDescent="0.25">
      <c r="A31" t="s">
        <v>45</v>
      </c>
      <c r="B31" t="s">
        <v>519</v>
      </c>
      <c r="C31" t="s">
        <v>522</v>
      </c>
      <c r="D31" t="s">
        <v>526</v>
      </c>
      <c r="E31" t="s">
        <v>527</v>
      </c>
      <c r="F31" t="s">
        <v>531</v>
      </c>
      <c r="G31">
        <v>68.819999999999993</v>
      </c>
      <c r="H31">
        <v>0</v>
      </c>
      <c r="I31">
        <v>0</v>
      </c>
      <c r="J31" t="s">
        <v>517</v>
      </c>
      <c r="K31">
        <f t="shared" si="3"/>
        <v>1</v>
      </c>
      <c r="L31" s="16">
        <f t="shared" si="0"/>
        <v>0.284736786602939</v>
      </c>
      <c r="M31" s="16">
        <f t="shared" si="4"/>
        <v>0.57070712568050852</v>
      </c>
      <c r="N31" s="16">
        <f t="shared" si="1"/>
        <v>0.57070712568050852</v>
      </c>
      <c r="O31" s="16">
        <f t="shared" si="5"/>
        <v>-0.24358670494463713</v>
      </c>
      <c r="P31">
        <v>47</v>
      </c>
      <c r="Q31">
        <f t="shared" si="2"/>
        <v>0</v>
      </c>
      <c r="R31" s="16">
        <v>0</v>
      </c>
      <c r="S31" s="16">
        <v>1</v>
      </c>
      <c r="T31">
        <v>88.98</v>
      </c>
      <c r="U31">
        <v>0</v>
      </c>
      <c r="V31">
        <v>0</v>
      </c>
      <c r="W31" s="16">
        <v>37.6</v>
      </c>
      <c r="X31">
        <v>59.93</v>
      </c>
      <c r="Y31" s="16">
        <v>72.709999999999994</v>
      </c>
      <c r="Z31" s="16">
        <v>45.46</v>
      </c>
      <c r="AA31">
        <v>47.42</v>
      </c>
      <c r="AB31" s="16">
        <v>56.18</v>
      </c>
      <c r="AC31">
        <v>59.08</v>
      </c>
      <c r="AD31">
        <v>66.14</v>
      </c>
      <c r="AE31" s="23">
        <f t="shared" si="6"/>
        <v>0</v>
      </c>
      <c r="BB31" t="s">
        <v>559</v>
      </c>
    </row>
    <row r="32" spans="1:62" ht="15.75" thickBot="1" x14ac:dyDescent="0.3">
      <c r="A32" t="s">
        <v>46</v>
      </c>
      <c r="B32" t="s">
        <v>519</v>
      </c>
      <c r="C32" t="s">
        <v>523</v>
      </c>
      <c r="D32" t="s">
        <v>524</v>
      </c>
      <c r="E32" t="s">
        <v>528</v>
      </c>
      <c r="F32" t="s">
        <v>530</v>
      </c>
      <c r="G32">
        <v>55.29</v>
      </c>
      <c r="H32">
        <v>0</v>
      </c>
      <c r="I32">
        <v>1</v>
      </c>
      <c r="J32" t="s">
        <v>516</v>
      </c>
      <c r="K32">
        <f t="shared" si="3"/>
        <v>0</v>
      </c>
      <c r="L32" s="16">
        <f t="shared" si="0"/>
        <v>0</v>
      </c>
      <c r="M32" s="16">
        <f t="shared" si="4"/>
        <v>0.5</v>
      </c>
      <c r="N32" s="16">
        <f t="shared" si="1"/>
        <v>0.5</v>
      </c>
      <c r="O32" s="16">
        <f t="shared" si="5"/>
        <v>-0.3010299956639812</v>
      </c>
      <c r="P32">
        <v>41</v>
      </c>
      <c r="Q32">
        <f t="shared" si="2"/>
        <v>1</v>
      </c>
      <c r="R32" s="16">
        <v>0</v>
      </c>
      <c r="S32" s="16">
        <v>0</v>
      </c>
      <c r="T32">
        <v>95.94</v>
      </c>
      <c r="U32">
        <v>1</v>
      </c>
      <c r="V32">
        <v>0</v>
      </c>
      <c r="W32" s="16">
        <v>54.96</v>
      </c>
      <c r="X32">
        <v>45.83</v>
      </c>
      <c r="Y32" s="16">
        <v>16.7</v>
      </c>
      <c r="Z32" s="16">
        <v>22.69</v>
      </c>
      <c r="AA32">
        <v>62.78</v>
      </c>
      <c r="AB32" s="16">
        <v>35.700000000000003</v>
      </c>
      <c r="AC32">
        <v>45.81</v>
      </c>
      <c r="AD32">
        <v>27.94</v>
      </c>
      <c r="AE32" s="23">
        <f t="shared" si="6"/>
        <v>0</v>
      </c>
    </row>
    <row r="33" spans="1:62" x14ac:dyDescent="0.25">
      <c r="A33" t="s">
        <v>47</v>
      </c>
      <c r="B33" t="s">
        <v>518</v>
      </c>
      <c r="C33" t="s">
        <v>522</v>
      </c>
      <c r="D33" t="s">
        <v>525</v>
      </c>
      <c r="E33" t="s">
        <v>527</v>
      </c>
      <c r="F33" t="s">
        <v>531</v>
      </c>
      <c r="G33">
        <v>70.989999999999995</v>
      </c>
      <c r="H33">
        <v>0</v>
      </c>
      <c r="I33">
        <v>0</v>
      </c>
      <c r="J33" t="s">
        <v>516</v>
      </c>
      <c r="K33">
        <f t="shared" si="3"/>
        <v>1</v>
      </c>
      <c r="L33" s="16">
        <f t="shared" si="0"/>
        <v>2.0074674701649928</v>
      </c>
      <c r="M33" s="16">
        <f t="shared" si="4"/>
        <v>0.8815788876645434</v>
      </c>
      <c r="N33" s="16">
        <f t="shared" si="1"/>
        <v>0.8815788876645434</v>
      </c>
      <c r="O33" s="16">
        <f t="shared" si="5"/>
        <v>-5.4738818992039209E-2</v>
      </c>
      <c r="P33">
        <v>21</v>
      </c>
      <c r="Q33">
        <f t="shared" si="2"/>
        <v>1</v>
      </c>
      <c r="R33" s="16">
        <v>1</v>
      </c>
      <c r="S33" s="16">
        <v>0</v>
      </c>
      <c r="T33">
        <v>92.58</v>
      </c>
      <c r="U33">
        <v>0</v>
      </c>
      <c r="V33">
        <v>0</v>
      </c>
      <c r="W33" s="16">
        <v>53.64</v>
      </c>
      <c r="X33">
        <v>62.2</v>
      </c>
      <c r="Y33" s="16">
        <v>48.86</v>
      </c>
      <c r="Z33" s="16">
        <v>52.38</v>
      </c>
      <c r="AA33">
        <v>55.81</v>
      </c>
      <c r="AB33" s="16">
        <v>54.7</v>
      </c>
      <c r="AC33">
        <v>63.99</v>
      </c>
      <c r="AD33">
        <v>63.67</v>
      </c>
      <c r="AE33" s="23">
        <f t="shared" si="6"/>
        <v>1</v>
      </c>
      <c r="BB33" s="15" t="s">
        <v>560</v>
      </c>
      <c r="BC33" s="15"/>
    </row>
    <row r="34" spans="1:62" x14ac:dyDescent="0.25">
      <c r="A34" t="s">
        <v>48</v>
      </c>
      <c r="B34" t="s">
        <v>518</v>
      </c>
      <c r="C34" t="s">
        <v>522</v>
      </c>
      <c r="D34" t="s">
        <v>525</v>
      </c>
      <c r="E34" t="s">
        <v>527</v>
      </c>
      <c r="F34" t="s">
        <v>531</v>
      </c>
      <c r="G34">
        <v>66.7</v>
      </c>
      <c r="H34">
        <v>0</v>
      </c>
      <c r="I34">
        <v>0</v>
      </c>
      <c r="J34" t="s">
        <v>517</v>
      </c>
      <c r="K34">
        <f t="shared" si="3"/>
        <v>1</v>
      </c>
      <c r="L34" s="16">
        <f t="shared" si="0"/>
        <v>2.0074674701649928</v>
      </c>
      <c r="M34" s="16">
        <f t="shared" si="4"/>
        <v>0.8815788876645434</v>
      </c>
      <c r="N34" s="16">
        <f t="shared" si="1"/>
        <v>0.8815788876645434</v>
      </c>
      <c r="O34" s="16">
        <f t="shared" si="5"/>
        <v>-5.4738818992039209E-2</v>
      </c>
      <c r="P34">
        <v>20</v>
      </c>
      <c r="Q34">
        <f t="shared" si="2"/>
        <v>0</v>
      </c>
      <c r="R34" s="16">
        <v>1</v>
      </c>
      <c r="S34" s="16">
        <v>0</v>
      </c>
      <c r="T34">
        <v>59.16</v>
      </c>
      <c r="U34">
        <v>0</v>
      </c>
      <c r="V34">
        <v>0</v>
      </c>
      <c r="W34" s="16">
        <v>51.63</v>
      </c>
      <c r="X34">
        <v>58.08</v>
      </c>
      <c r="Y34" s="16">
        <v>57.36</v>
      </c>
      <c r="Z34" s="16">
        <v>40.4</v>
      </c>
      <c r="AA34">
        <v>34.65</v>
      </c>
      <c r="AB34" s="16">
        <v>64.75</v>
      </c>
      <c r="AC34">
        <v>81.349999999999994</v>
      </c>
      <c r="AD34">
        <v>58.58</v>
      </c>
      <c r="AE34" s="23">
        <f t="shared" si="6"/>
        <v>1</v>
      </c>
      <c r="BB34" t="s">
        <v>561</v>
      </c>
      <c r="BC34">
        <v>0.70522422609118462</v>
      </c>
    </row>
    <row r="35" spans="1:62" x14ac:dyDescent="0.25">
      <c r="A35" t="s">
        <v>49</v>
      </c>
      <c r="B35" t="s">
        <v>520</v>
      </c>
      <c r="C35" t="s">
        <v>523</v>
      </c>
      <c r="D35" t="s">
        <v>525</v>
      </c>
      <c r="E35" t="s">
        <v>528</v>
      </c>
      <c r="F35" t="s">
        <v>530</v>
      </c>
      <c r="G35">
        <v>37.82</v>
      </c>
      <c r="H35">
        <v>0</v>
      </c>
      <c r="I35">
        <v>1</v>
      </c>
      <c r="J35" t="s">
        <v>517</v>
      </c>
      <c r="K35">
        <f t="shared" si="3"/>
        <v>0</v>
      </c>
      <c r="L35" s="16">
        <f t="shared" si="0"/>
        <v>2.0074674701649928</v>
      </c>
      <c r="M35" s="16">
        <f t="shared" si="4"/>
        <v>0.8815788876645434</v>
      </c>
      <c r="N35" s="16">
        <f t="shared" si="1"/>
        <v>0.1184211123354566</v>
      </c>
      <c r="O35" s="16">
        <f t="shared" si="5"/>
        <v>-0.926570863884976</v>
      </c>
      <c r="P35">
        <v>18</v>
      </c>
      <c r="Q35">
        <f t="shared" si="2"/>
        <v>0</v>
      </c>
      <c r="R35" s="16">
        <v>1</v>
      </c>
      <c r="S35" s="16">
        <v>0</v>
      </c>
      <c r="T35">
        <v>75.180000000000007</v>
      </c>
      <c r="U35">
        <v>1</v>
      </c>
      <c r="V35">
        <v>0</v>
      </c>
      <c r="W35" s="16">
        <v>32.46</v>
      </c>
      <c r="X35">
        <v>45.51</v>
      </c>
      <c r="Y35" s="16">
        <v>49.84</v>
      </c>
      <c r="Z35" s="16">
        <v>55.42</v>
      </c>
      <c r="AA35">
        <v>49.76</v>
      </c>
      <c r="AB35" s="16">
        <v>61.33</v>
      </c>
      <c r="AC35">
        <v>29.12</v>
      </c>
      <c r="AD35">
        <v>50.36</v>
      </c>
      <c r="AE35" s="23">
        <f t="shared" si="6"/>
        <v>1</v>
      </c>
      <c r="BB35" t="s">
        <v>562</v>
      </c>
      <c r="BC35">
        <v>0.49734120906591028</v>
      </c>
    </row>
    <row r="36" spans="1:62" x14ac:dyDescent="0.25">
      <c r="A36" t="s">
        <v>50</v>
      </c>
      <c r="B36" t="s">
        <v>518</v>
      </c>
      <c r="C36" t="s">
        <v>521</v>
      </c>
      <c r="D36" t="s">
        <v>525</v>
      </c>
      <c r="E36" t="s">
        <v>527</v>
      </c>
      <c r="F36" t="s">
        <v>531</v>
      </c>
      <c r="G36">
        <v>56.27</v>
      </c>
      <c r="H36">
        <v>1</v>
      </c>
      <c r="I36">
        <v>0</v>
      </c>
      <c r="J36" t="s">
        <v>517</v>
      </c>
      <c r="K36">
        <f t="shared" si="3"/>
        <v>1</v>
      </c>
      <c r="L36" s="16">
        <f t="shared" si="0"/>
        <v>2.0074674701649928</v>
      </c>
      <c r="M36" s="16">
        <f t="shared" si="4"/>
        <v>0.8815788876645434</v>
      </c>
      <c r="N36" s="16">
        <f t="shared" si="1"/>
        <v>0.8815788876645434</v>
      </c>
      <c r="O36" s="16">
        <f t="shared" si="5"/>
        <v>-5.4738818992039209E-2</v>
      </c>
      <c r="P36">
        <v>22</v>
      </c>
      <c r="Q36">
        <f t="shared" si="2"/>
        <v>0</v>
      </c>
      <c r="R36" s="16">
        <v>1</v>
      </c>
      <c r="S36" s="16">
        <v>0</v>
      </c>
      <c r="T36">
        <v>44.64</v>
      </c>
      <c r="U36">
        <v>0</v>
      </c>
      <c r="V36">
        <v>0</v>
      </c>
      <c r="W36" s="16">
        <v>64.400000000000006</v>
      </c>
      <c r="X36">
        <v>59.61</v>
      </c>
      <c r="Y36" s="16">
        <v>55.81</v>
      </c>
      <c r="Z36" s="16">
        <v>33.56</v>
      </c>
      <c r="AA36">
        <v>47.63</v>
      </c>
      <c r="AB36" s="16">
        <v>60.49</v>
      </c>
      <c r="AC36">
        <v>65.55</v>
      </c>
      <c r="AD36">
        <v>42.55</v>
      </c>
      <c r="AE36" s="23">
        <f t="shared" si="6"/>
        <v>1</v>
      </c>
      <c r="BB36" t="s">
        <v>563</v>
      </c>
      <c r="BC36">
        <v>0.48810870066099848</v>
      </c>
    </row>
    <row r="37" spans="1:62" x14ac:dyDescent="0.25">
      <c r="A37" t="s">
        <v>51</v>
      </c>
      <c r="B37" t="s">
        <v>520</v>
      </c>
      <c r="C37" t="s">
        <v>521</v>
      </c>
      <c r="D37" t="s">
        <v>524</v>
      </c>
      <c r="E37" t="s">
        <v>527</v>
      </c>
      <c r="F37" t="s">
        <v>530</v>
      </c>
      <c r="G37">
        <v>43.47</v>
      </c>
      <c r="H37">
        <v>1</v>
      </c>
      <c r="I37">
        <v>0</v>
      </c>
      <c r="J37" t="s">
        <v>516</v>
      </c>
      <c r="K37">
        <f t="shared" si="3"/>
        <v>0</v>
      </c>
      <c r="L37" s="16">
        <f t="shared" si="0"/>
        <v>0</v>
      </c>
      <c r="M37" s="16">
        <f t="shared" si="4"/>
        <v>0.5</v>
      </c>
      <c r="N37" s="16">
        <f t="shared" si="1"/>
        <v>0.5</v>
      </c>
      <c r="O37" s="16">
        <f t="shared" si="5"/>
        <v>-0.3010299956639812</v>
      </c>
      <c r="P37">
        <v>17</v>
      </c>
      <c r="Q37">
        <f t="shared" si="2"/>
        <v>1</v>
      </c>
      <c r="R37" s="16">
        <v>0</v>
      </c>
      <c r="S37" s="16">
        <v>0</v>
      </c>
      <c r="T37">
        <v>55.47</v>
      </c>
      <c r="U37">
        <v>0</v>
      </c>
      <c r="V37">
        <v>0</v>
      </c>
      <c r="W37" s="16">
        <v>41.27</v>
      </c>
      <c r="X37">
        <v>0</v>
      </c>
      <c r="Y37" s="16">
        <v>15.52</v>
      </c>
      <c r="Z37" s="16">
        <v>42.72</v>
      </c>
      <c r="AA37">
        <v>24.29</v>
      </c>
      <c r="AB37" s="16">
        <v>7.74</v>
      </c>
      <c r="AC37">
        <v>34.340000000000003</v>
      </c>
      <c r="AD37">
        <v>34.549999999999997</v>
      </c>
      <c r="AE37" s="23">
        <f t="shared" si="6"/>
        <v>0</v>
      </c>
      <c r="BB37" t="s">
        <v>564</v>
      </c>
      <c r="BC37">
        <v>0.35808830158638016</v>
      </c>
    </row>
    <row r="38" spans="1:62" ht="15.75" thickBot="1" x14ac:dyDescent="0.3">
      <c r="A38" t="s">
        <v>52</v>
      </c>
      <c r="B38" t="s">
        <v>518</v>
      </c>
      <c r="C38" t="s">
        <v>523</v>
      </c>
      <c r="D38" t="s">
        <v>526</v>
      </c>
      <c r="E38" t="s">
        <v>528</v>
      </c>
      <c r="F38" t="s">
        <v>531</v>
      </c>
      <c r="G38">
        <v>59.62</v>
      </c>
      <c r="H38">
        <v>0</v>
      </c>
      <c r="I38">
        <v>1</v>
      </c>
      <c r="J38" t="s">
        <v>517</v>
      </c>
      <c r="K38">
        <f t="shared" si="3"/>
        <v>1</v>
      </c>
      <c r="L38" s="16">
        <f t="shared" si="0"/>
        <v>0.284736786602939</v>
      </c>
      <c r="M38" s="16">
        <f t="shared" si="4"/>
        <v>0.57070712568050852</v>
      </c>
      <c r="N38" s="16">
        <f t="shared" si="1"/>
        <v>0.57070712568050852</v>
      </c>
      <c r="O38" s="16">
        <f t="shared" si="5"/>
        <v>-0.24358670494463713</v>
      </c>
      <c r="P38">
        <v>27</v>
      </c>
      <c r="Q38">
        <f t="shared" si="2"/>
        <v>0</v>
      </c>
      <c r="R38" s="16">
        <v>0</v>
      </c>
      <c r="S38" s="16">
        <v>1</v>
      </c>
      <c r="T38">
        <v>45.65</v>
      </c>
      <c r="U38">
        <v>1</v>
      </c>
      <c r="V38">
        <v>0</v>
      </c>
      <c r="W38" s="16">
        <v>49</v>
      </c>
      <c r="X38">
        <v>59.85</v>
      </c>
      <c r="Y38" s="16">
        <v>52.04</v>
      </c>
      <c r="Z38" s="16">
        <v>53</v>
      </c>
      <c r="AA38">
        <v>62.27</v>
      </c>
      <c r="AB38" s="16">
        <v>53.02</v>
      </c>
      <c r="AC38">
        <v>57.83</v>
      </c>
      <c r="AD38">
        <v>52.2</v>
      </c>
      <c r="AE38" s="23">
        <f t="shared" si="6"/>
        <v>0</v>
      </c>
      <c r="BB38" s="13" t="s">
        <v>565</v>
      </c>
      <c r="BC38" s="13">
        <v>500</v>
      </c>
    </row>
    <row r="39" spans="1:62" x14ac:dyDescent="0.25">
      <c r="A39" t="s">
        <v>53</v>
      </c>
      <c r="B39" t="s">
        <v>518</v>
      </c>
      <c r="C39" t="s">
        <v>521</v>
      </c>
      <c r="D39" t="s">
        <v>525</v>
      </c>
      <c r="E39" t="s">
        <v>528</v>
      </c>
      <c r="F39" t="s">
        <v>531</v>
      </c>
      <c r="G39">
        <v>71.680000000000007</v>
      </c>
      <c r="H39">
        <v>1</v>
      </c>
      <c r="I39">
        <v>0</v>
      </c>
      <c r="J39" t="s">
        <v>516</v>
      </c>
      <c r="K39">
        <f t="shared" si="3"/>
        <v>1</v>
      </c>
      <c r="L39" s="16">
        <f t="shared" si="0"/>
        <v>2.0074674701649928</v>
      </c>
      <c r="M39" s="16">
        <f t="shared" si="4"/>
        <v>0.8815788876645434</v>
      </c>
      <c r="N39" s="16">
        <f t="shared" si="1"/>
        <v>0.8815788876645434</v>
      </c>
      <c r="O39" s="16">
        <f t="shared" si="5"/>
        <v>-5.4738818992039209E-2</v>
      </c>
      <c r="P39">
        <v>23</v>
      </c>
      <c r="Q39">
        <f t="shared" si="2"/>
        <v>1</v>
      </c>
      <c r="R39" s="16">
        <v>1</v>
      </c>
      <c r="S39" s="16">
        <v>0</v>
      </c>
      <c r="T39">
        <v>58.91</v>
      </c>
      <c r="U39">
        <v>1</v>
      </c>
      <c r="V39">
        <v>0</v>
      </c>
      <c r="W39" s="16">
        <v>53.4</v>
      </c>
      <c r="X39">
        <v>58.81</v>
      </c>
      <c r="Y39" s="16">
        <v>52.94</v>
      </c>
      <c r="Z39" s="16">
        <v>66.290000000000006</v>
      </c>
      <c r="AA39">
        <v>84.27</v>
      </c>
      <c r="AB39" s="16">
        <v>69.31</v>
      </c>
      <c r="AC39">
        <v>54.3</v>
      </c>
      <c r="AD39">
        <v>66.290000000000006</v>
      </c>
      <c r="AE39" s="23">
        <f t="shared" si="6"/>
        <v>1</v>
      </c>
    </row>
    <row r="40" spans="1:62" ht="15.75" thickBot="1" x14ac:dyDescent="0.3">
      <c r="A40" t="s">
        <v>54</v>
      </c>
      <c r="B40" t="s">
        <v>518</v>
      </c>
      <c r="C40" t="s">
        <v>523</v>
      </c>
      <c r="D40" t="s">
        <v>526</v>
      </c>
      <c r="E40" t="s">
        <v>528</v>
      </c>
      <c r="F40" t="s">
        <v>531</v>
      </c>
      <c r="G40">
        <v>69.94</v>
      </c>
      <c r="H40">
        <v>0</v>
      </c>
      <c r="I40">
        <v>1</v>
      </c>
      <c r="J40" t="s">
        <v>516</v>
      </c>
      <c r="K40">
        <f t="shared" si="3"/>
        <v>1</v>
      </c>
      <c r="L40" s="16">
        <f t="shared" si="0"/>
        <v>0.284736786602939</v>
      </c>
      <c r="M40" s="16">
        <f t="shared" si="4"/>
        <v>0.57070712568050852</v>
      </c>
      <c r="N40" s="16">
        <f t="shared" si="1"/>
        <v>0.57070712568050852</v>
      </c>
      <c r="O40" s="16">
        <f t="shared" si="5"/>
        <v>-0.24358670494463713</v>
      </c>
      <c r="P40">
        <v>29</v>
      </c>
      <c r="Q40">
        <f t="shared" si="2"/>
        <v>1</v>
      </c>
      <c r="R40" s="16">
        <v>0</v>
      </c>
      <c r="S40" s="16">
        <v>1</v>
      </c>
      <c r="T40">
        <v>92.51</v>
      </c>
      <c r="U40">
        <v>1</v>
      </c>
      <c r="V40">
        <v>0</v>
      </c>
      <c r="W40" s="16">
        <v>34.369999999999997</v>
      </c>
      <c r="X40">
        <v>48.86</v>
      </c>
      <c r="Y40" s="16">
        <v>55.29</v>
      </c>
      <c r="Z40" s="16">
        <v>57.44</v>
      </c>
      <c r="AA40">
        <v>55.16</v>
      </c>
      <c r="AB40" s="16">
        <v>47.19</v>
      </c>
      <c r="AC40">
        <v>42.69</v>
      </c>
      <c r="AD40">
        <v>75.44</v>
      </c>
      <c r="AE40" s="23">
        <f t="shared" si="6"/>
        <v>0</v>
      </c>
      <c r="BB40" t="s">
        <v>566</v>
      </c>
    </row>
    <row r="41" spans="1:62" x14ac:dyDescent="0.25">
      <c r="A41" t="s">
        <v>55</v>
      </c>
      <c r="B41" t="s">
        <v>518</v>
      </c>
      <c r="C41" t="s">
        <v>523</v>
      </c>
      <c r="D41" t="s">
        <v>524</v>
      </c>
      <c r="E41" t="s">
        <v>527</v>
      </c>
      <c r="F41" t="s">
        <v>530</v>
      </c>
      <c r="G41">
        <v>55.49</v>
      </c>
      <c r="H41">
        <v>0</v>
      </c>
      <c r="I41">
        <v>1</v>
      </c>
      <c r="J41" t="s">
        <v>516</v>
      </c>
      <c r="K41">
        <f t="shared" si="3"/>
        <v>0</v>
      </c>
      <c r="L41" s="16">
        <f t="shared" si="0"/>
        <v>0</v>
      </c>
      <c r="M41" s="16">
        <f t="shared" si="4"/>
        <v>0.5</v>
      </c>
      <c r="N41" s="16">
        <f t="shared" si="1"/>
        <v>0.5</v>
      </c>
      <c r="O41" s="16">
        <f t="shared" si="5"/>
        <v>-0.3010299956639812</v>
      </c>
      <c r="P41">
        <v>20</v>
      </c>
      <c r="Q41">
        <f t="shared" si="2"/>
        <v>1</v>
      </c>
      <c r="R41" s="16">
        <v>0</v>
      </c>
      <c r="S41" s="16">
        <v>0</v>
      </c>
      <c r="T41">
        <v>60.83</v>
      </c>
      <c r="U41">
        <v>0</v>
      </c>
      <c r="V41">
        <v>0</v>
      </c>
      <c r="W41" s="16">
        <v>52.26</v>
      </c>
      <c r="X41">
        <v>30.32</v>
      </c>
      <c r="Y41" s="16">
        <v>42.04</v>
      </c>
      <c r="Z41" s="16">
        <v>46.7</v>
      </c>
      <c r="AA41">
        <v>19.170000000000002</v>
      </c>
      <c r="AB41" s="16">
        <v>39.78</v>
      </c>
      <c r="AC41">
        <v>52.25</v>
      </c>
      <c r="AD41">
        <v>36.799999999999997</v>
      </c>
      <c r="AE41" s="23">
        <f t="shared" si="6"/>
        <v>0</v>
      </c>
      <c r="BB41" s="14"/>
      <c r="BC41" s="14" t="s">
        <v>571</v>
      </c>
      <c r="BD41" s="14" t="s">
        <v>572</v>
      </c>
      <c r="BE41" s="14" t="s">
        <v>573</v>
      </c>
      <c r="BF41" s="14" t="s">
        <v>574</v>
      </c>
      <c r="BG41" s="14" t="s">
        <v>575</v>
      </c>
    </row>
    <row r="42" spans="1:62" x14ac:dyDescent="0.25">
      <c r="A42" t="s">
        <v>56</v>
      </c>
      <c r="B42" t="s">
        <v>520</v>
      </c>
      <c r="C42" t="s">
        <v>523</v>
      </c>
      <c r="D42" t="s">
        <v>525</v>
      </c>
      <c r="E42" t="s">
        <v>528</v>
      </c>
      <c r="F42" t="s">
        <v>531</v>
      </c>
      <c r="G42">
        <v>51.74</v>
      </c>
      <c r="H42">
        <v>0</v>
      </c>
      <c r="I42">
        <v>1</v>
      </c>
      <c r="J42" t="s">
        <v>516</v>
      </c>
      <c r="K42">
        <f t="shared" si="3"/>
        <v>1</v>
      </c>
      <c r="L42" s="16">
        <f t="shared" si="0"/>
        <v>2.0074674701649928</v>
      </c>
      <c r="M42" s="16">
        <f t="shared" si="4"/>
        <v>0.8815788876645434</v>
      </c>
      <c r="N42" s="16">
        <f t="shared" si="1"/>
        <v>0.8815788876645434</v>
      </c>
      <c r="O42" s="16">
        <f t="shared" si="5"/>
        <v>-5.4738818992039209E-2</v>
      </c>
      <c r="P42">
        <v>17</v>
      </c>
      <c r="Q42">
        <f t="shared" si="2"/>
        <v>1</v>
      </c>
      <c r="R42" s="16">
        <v>1</v>
      </c>
      <c r="S42" s="16">
        <v>0</v>
      </c>
      <c r="T42">
        <v>73.709999999999994</v>
      </c>
      <c r="U42">
        <v>1</v>
      </c>
      <c r="V42">
        <v>0</v>
      </c>
      <c r="W42" s="16">
        <v>44.48</v>
      </c>
      <c r="X42">
        <v>61.35</v>
      </c>
      <c r="Y42" s="16">
        <v>54.74</v>
      </c>
      <c r="Z42" s="16">
        <v>41.98</v>
      </c>
      <c r="AA42">
        <v>39.65</v>
      </c>
      <c r="AB42" s="16">
        <v>55.75</v>
      </c>
      <c r="AC42">
        <v>60.74</v>
      </c>
      <c r="AD42">
        <v>47.78</v>
      </c>
      <c r="AE42" s="23">
        <f t="shared" si="6"/>
        <v>1</v>
      </c>
      <c r="BB42" t="s">
        <v>567</v>
      </c>
      <c r="BC42">
        <v>9</v>
      </c>
      <c r="BD42">
        <v>62.166656450820312</v>
      </c>
      <c r="BE42">
        <v>6.9074062723133682</v>
      </c>
      <c r="BF42">
        <v>53.86848159285902</v>
      </c>
      <c r="BG42">
        <v>1.1663524298233476E-67</v>
      </c>
    </row>
    <row r="43" spans="1:62" x14ac:dyDescent="0.25">
      <c r="A43" t="s">
        <v>57</v>
      </c>
      <c r="B43" t="s">
        <v>520</v>
      </c>
      <c r="C43" t="s">
        <v>521</v>
      </c>
      <c r="D43" t="s">
        <v>524</v>
      </c>
      <c r="E43" t="s">
        <v>529</v>
      </c>
      <c r="F43" t="s">
        <v>530</v>
      </c>
      <c r="G43">
        <v>16.62</v>
      </c>
      <c r="H43">
        <v>1</v>
      </c>
      <c r="I43">
        <v>0</v>
      </c>
      <c r="J43" t="s">
        <v>516</v>
      </c>
      <c r="K43">
        <f t="shared" si="3"/>
        <v>0</v>
      </c>
      <c r="L43" s="16">
        <f t="shared" si="0"/>
        <v>0</v>
      </c>
      <c r="M43" s="16">
        <f t="shared" si="4"/>
        <v>0.5</v>
      </c>
      <c r="N43" s="16">
        <f t="shared" si="1"/>
        <v>0.5</v>
      </c>
      <c r="O43" s="16">
        <f t="shared" si="5"/>
        <v>-0.3010299956639812</v>
      </c>
      <c r="P43">
        <v>16</v>
      </c>
      <c r="Q43">
        <f t="shared" si="2"/>
        <v>1</v>
      </c>
      <c r="R43" s="16">
        <v>0</v>
      </c>
      <c r="S43" s="16">
        <v>0</v>
      </c>
      <c r="T43">
        <v>66</v>
      </c>
      <c r="U43">
        <v>0</v>
      </c>
      <c r="V43">
        <v>1</v>
      </c>
      <c r="W43" s="16">
        <v>16.73</v>
      </c>
      <c r="X43">
        <v>51.19</v>
      </c>
      <c r="Y43" s="16">
        <v>19.5</v>
      </c>
      <c r="Z43" s="16">
        <v>28.32</v>
      </c>
      <c r="AA43">
        <v>10.65</v>
      </c>
      <c r="AB43" s="16">
        <v>16.03</v>
      </c>
      <c r="AC43">
        <v>52.5</v>
      </c>
      <c r="AD43">
        <v>28.24</v>
      </c>
      <c r="AE43" s="23">
        <f t="shared" si="6"/>
        <v>0</v>
      </c>
      <c r="BB43" t="s">
        <v>568</v>
      </c>
      <c r="BC43">
        <v>490</v>
      </c>
      <c r="BD43">
        <v>62.831343549178996</v>
      </c>
      <c r="BE43">
        <v>0.12822723173301837</v>
      </c>
    </row>
    <row r="44" spans="1:62" ht="15.75" thickBot="1" x14ac:dyDescent="0.3">
      <c r="A44" t="s">
        <v>58</v>
      </c>
      <c r="B44" t="s">
        <v>519</v>
      </c>
      <c r="C44" t="s">
        <v>523</v>
      </c>
      <c r="D44" t="s">
        <v>524</v>
      </c>
      <c r="E44" t="s">
        <v>527</v>
      </c>
      <c r="F44" t="s">
        <v>530</v>
      </c>
      <c r="G44">
        <v>28.33</v>
      </c>
      <c r="H44">
        <v>0</v>
      </c>
      <c r="I44">
        <v>1</v>
      </c>
      <c r="J44" t="s">
        <v>517</v>
      </c>
      <c r="K44">
        <f t="shared" si="3"/>
        <v>0</v>
      </c>
      <c r="L44" s="16">
        <f t="shared" si="0"/>
        <v>0</v>
      </c>
      <c r="M44" s="16">
        <f t="shared" si="4"/>
        <v>0.5</v>
      </c>
      <c r="N44" s="16">
        <f t="shared" si="1"/>
        <v>0.5</v>
      </c>
      <c r="O44" s="16">
        <f t="shared" si="5"/>
        <v>-0.3010299956639812</v>
      </c>
      <c r="P44">
        <v>38</v>
      </c>
      <c r="Q44">
        <f t="shared" si="2"/>
        <v>0</v>
      </c>
      <c r="R44" s="16">
        <v>0</v>
      </c>
      <c r="S44" s="16">
        <v>0</v>
      </c>
      <c r="T44">
        <v>67.53</v>
      </c>
      <c r="U44">
        <v>0</v>
      </c>
      <c r="V44">
        <v>0</v>
      </c>
      <c r="W44" s="16">
        <v>37.96</v>
      </c>
      <c r="X44">
        <v>25.68</v>
      </c>
      <c r="Y44" s="16">
        <v>60.11</v>
      </c>
      <c r="Z44" s="16">
        <v>61.42</v>
      </c>
      <c r="AA44">
        <v>34.299999999999997</v>
      </c>
      <c r="AB44" s="16">
        <v>67.27</v>
      </c>
      <c r="AC44">
        <v>45.69</v>
      </c>
      <c r="AD44">
        <v>33.39</v>
      </c>
      <c r="AE44" s="23">
        <f t="shared" si="6"/>
        <v>0</v>
      </c>
      <c r="BB44" s="13" t="s">
        <v>569</v>
      </c>
      <c r="BC44" s="13">
        <v>499</v>
      </c>
      <c r="BD44" s="13">
        <v>124.99799999999931</v>
      </c>
      <c r="BE44" s="13"/>
      <c r="BF44" s="13"/>
      <c r="BG44" s="13"/>
    </row>
    <row r="45" spans="1:62" ht="15.75" thickBot="1" x14ac:dyDescent="0.3">
      <c r="A45" t="s">
        <v>59</v>
      </c>
      <c r="B45" t="s">
        <v>518</v>
      </c>
      <c r="C45" t="s">
        <v>522</v>
      </c>
      <c r="D45" t="s">
        <v>526</v>
      </c>
      <c r="E45" t="s">
        <v>528</v>
      </c>
      <c r="F45" t="s">
        <v>530</v>
      </c>
      <c r="G45">
        <v>33.03</v>
      </c>
      <c r="H45">
        <v>0</v>
      </c>
      <c r="I45">
        <v>0</v>
      </c>
      <c r="J45" t="s">
        <v>517</v>
      </c>
      <c r="K45">
        <f t="shared" si="3"/>
        <v>0</v>
      </c>
      <c r="L45" s="16">
        <f t="shared" si="0"/>
        <v>0.284736786602939</v>
      </c>
      <c r="M45" s="16">
        <f t="shared" si="4"/>
        <v>0.57070712568050852</v>
      </c>
      <c r="N45" s="16">
        <f t="shared" si="1"/>
        <v>0.42929287431949148</v>
      </c>
      <c r="O45" s="16">
        <f t="shared" si="5"/>
        <v>-0.36724632016115744</v>
      </c>
      <c r="P45">
        <v>26</v>
      </c>
      <c r="Q45">
        <f t="shared" si="2"/>
        <v>0</v>
      </c>
      <c r="R45" s="16">
        <v>0</v>
      </c>
      <c r="S45" s="16">
        <v>1</v>
      </c>
      <c r="T45">
        <v>98.17</v>
      </c>
      <c r="U45">
        <v>1</v>
      </c>
      <c r="V45">
        <v>0</v>
      </c>
      <c r="W45" s="16">
        <v>49.22</v>
      </c>
      <c r="X45">
        <v>35.450000000000003</v>
      </c>
      <c r="Y45" s="16">
        <v>51.8</v>
      </c>
      <c r="Z45" s="16">
        <v>28.46</v>
      </c>
      <c r="AA45">
        <v>58.83</v>
      </c>
      <c r="AB45" s="16">
        <v>47.08</v>
      </c>
      <c r="AC45">
        <v>56.24</v>
      </c>
      <c r="AD45">
        <v>47.21</v>
      </c>
      <c r="AE45" s="23">
        <f t="shared" si="6"/>
        <v>0</v>
      </c>
    </row>
    <row r="46" spans="1:62" x14ac:dyDescent="0.25">
      <c r="A46" t="s">
        <v>60</v>
      </c>
      <c r="B46" t="s">
        <v>520</v>
      </c>
      <c r="C46" t="s">
        <v>521</v>
      </c>
      <c r="D46" t="s">
        <v>526</v>
      </c>
      <c r="E46" t="s">
        <v>527</v>
      </c>
      <c r="F46" t="s">
        <v>531</v>
      </c>
      <c r="G46">
        <v>29.16</v>
      </c>
      <c r="H46">
        <v>1</v>
      </c>
      <c r="I46">
        <v>0</v>
      </c>
      <c r="J46" t="s">
        <v>517</v>
      </c>
      <c r="K46">
        <f t="shared" si="3"/>
        <v>1</v>
      </c>
      <c r="L46" s="16">
        <f t="shared" si="0"/>
        <v>0.284736786602939</v>
      </c>
      <c r="M46" s="16">
        <f t="shared" si="4"/>
        <v>0.57070712568050852</v>
      </c>
      <c r="N46" s="16">
        <f t="shared" si="1"/>
        <v>0.57070712568050852</v>
      </c>
      <c r="O46" s="16">
        <f t="shared" si="5"/>
        <v>-0.24358670494463713</v>
      </c>
      <c r="P46">
        <v>19</v>
      </c>
      <c r="Q46">
        <f t="shared" si="2"/>
        <v>0</v>
      </c>
      <c r="R46" s="16">
        <v>0</v>
      </c>
      <c r="S46" s="16">
        <v>1</v>
      </c>
      <c r="T46">
        <v>57.77</v>
      </c>
      <c r="U46">
        <v>0</v>
      </c>
      <c r="V46">
        <v>0</v>
      </c>
      <c r="W46" s="16">
        <v>51.58</v>
      </c>
      <c r="X46">
        <v>43.92</v>
      </c>
      <c r="Y46" s="16">
        <v>52.17</v>
      </c>
      <c r="Z46" s="16">
        <v>28.96</v>
      </c>
      <c r="AA46">
        <v>31.43</v>
      </c>
      <c r="AB46" s="16">
        <v>43.57</v>
      </c>
      <c r="AC46">
        <v>46.62</v>
      </c>
      <c r="AD46">
        <v>32.950000000000003</v>
      </c>
      <c r="AE46" s="23">
        <f t="shared" si="6"/>
        <v>0</v>
      </c>
      <c r="BB46" s="14"/>
      <c r="BC46" s="14" t="s">
        <v>576</v>
      </c>
      <c r="BD46" s="14" t="s">
        <v>564</v>
      </c>
      <c r="BE46" s="14" t="s">
        <v>577</v>
      </c>
      <c r="BF46" s="14" t="s">
        <v>578</v>
      </c>
      <c r="BG46" s="14" t="s">
        <v>579</v>
      </c>
      <c r="BH46" s="14" t="s">
        <v>580</v>
      </c>
      <c r="BI46" s="14" t="s">
        <v>581</v>
      </c>
      <c r="BJ46" s="14" t="s">
        <v>582</v>
      </c>
    </row>
    <row r="47" spans="1:62" x14ac:dyDescent="0.25">
      <c r="A47" t="s">
        <v>61</v>
      </c>
      <c r="B47" t="s">
        <v>518</v>
      </c>
      <c r="C47" t="s">
        <v>521</v>
      </c>
      <c r="D47" t="s">
        <v>526</v>
      </c>
      <c r="E47" t="s">
        <v>528</v>
      </c>
      <c r="F47" t="s">
        <v>531</v>
      </c>
      <c r="G47">
        <v>36.99</v>
      </c>
      <c r="H47">
        <v>1</v>
      </c>
      <c r="I47">
        <v>0</v>
      </c>
      <c r="J47" t="s">
        <v>517</v>
      </c>
      <c r="K47">
        <f t="shared" si="3"/>
        <v>1</v>
      </c>
      <c r="L47" s="16">
        <f t="shared" si="0"/>
        <v>0.284736786602939</v>
      </c>
      <c r="M47" s="16">
        <f t="shared" si="4"/>
        <v>0.57070712568050852</v>
      </c>
      <c r="N47" s="16">
        <f t="shared" si="1"/>
        <v>0.57070712568050852</v>
      </c>
      <c r="O47" s="16">
        <f t="shared" si="5"/>
        <v>-0.24358670494463713</v>
      </c>
      <c r="P47">
        <v>29</v>
      </c>
      <c r="Q47">
        <f t="shared" si="2"/>
        <v>0</v>
      </c>
      <c r="R47" s="16">
        <v>0</v>
      </c>
      <c r="S47" s="16">
        <v>1</v>
      </c>
      <c r="T47">
        <v>77.64</v>
      </c>
      <c r="U47">
        <v>1</v>
      </c>
      <c r="V47">
        <v>0</v>
      </c>
      <c r="W47" s="16">
        <v>41.54</v>
      </c>
      <c r="X47">
        <v>55.17</v>
      </c>
      <c r="Y47" s="16">
        <v>56.44</v>
      </c>
      <c r="Z47" s="16">
        <v>43.32</v>
      </c>
      <c r="AA47">
        <v>54.85</v>
      </c>
      <c r="AB47" s="16">
        <v>50.68</v>
      </c>
      <c r="AC47">
        <v>35.5</v>
      </c>
      <c r="AD47">
        <v>43.96</v>
      </c>
      <c r="AE47" s="23">
        <f t="shared" si="6"/>
        <v>0</v>
      </c>
      <c r="BB47" t="s">
        <v>570</v>
      </c>
      <c r="BC47">
        <v>-0.95642125809763534</v>
      </c>
      <c r="BD47">
        <v>6.8430014326115077E-2</v>
      </c>
      <c r="BE47">
        <v>-13.976633901311846</v>
      </c>
      <c r="BF47" s="16">
        <v>1.3398578454738468E-37</v>
      </c>
      <c r="BG47">
        <v>-1.0908737225654999</v>
      </c>
      <c r="BH47">
        <v>-0.82196879362977071</v>
      </c>
      <c r="BI47">
        <v>-1.0908737225654999</v>
      </c>
      <c r="BJ47">
        <v>-0.82196879362977071</v>
      </c>
    </row>
    <row r="48" spans="1:62" x14ac:dyDescent="0.25">
      <c r="A48" t="s">
        <v>62</v>
      </c>
      <c r="B48" t="s">
        <v>519</v>
      </c>
      <c r="C48" t="s">
        <v>521</v>
      </c>
      <c r="D48" t="s">
        <v>524</v>
      </c>
      <c r="E48" t="s">
        <v>527</v>
      </c>
      <c r="F48" t="s">
        <v>530</v>
      </c>
      <c r="G48">
        <v>39.85</v>
      </c>
      <c r="H48">
        <v>1</v>
      </c>
      <c r="I48">
        <v>0</v>
      </c>
      <c r="J48" t="s">
        <v>517</v>
      </c>
      <c r="K48">
        <f t="shared" si="3"/>
        <v>0</v>
      </c>
      <c r="L48" s="16">
        <f t="shared" si="0"/>
        <v>0</v>
      </c>
      <c r="M48" s="16">
        <f t="shared" si="4"/>
        <v>0.5</v>
      </c>
      <c r="N48" s="16">
        <f t="shared" si="1"/>
        <v>0.5</v>
      </c>
      <c r="O48" s="16">
        <f t="shared" si="5"/>
        <v>-0.3010299956639812</v>
      </c>
      <c r="P48">
        <v>30</v>
      </c>
      <c r="Q48">
        <f t="shared" si="2"/>
        <v>0</v>
      </c>
      <c r="R48" s="16">
        <v>0</v>
      </c>
      <c r="S48" s="16">
        <v>0</v>
      </c>
      <c r="T48">
        <v>65.2</v>
      </c>
      <c r="U48">
        <v>0</v>
      </c>
      <c r="V48">
        <v>0</v>
      </c>
      <c r="W48" s="16">
        <v>50.53</v>
      </c>
      <c r="X48">
        <v>70.510000000000005</v>
      </c>
      <c r="Y48" s="16">
        <v>19.239999999999998</v>
      </c>
      <c r="Z48" s="16">
        <v>44.05</v>
      </c>
      <c r="AA48">
        <v>26.02</v>
      </c>
      <c r="AB48" s="16">
        <v>28.4</v>
      </c>
      <c r="AC48">
        <v>44.14</v>
      </c>
      <c r="AD48">
        <v>34.770000000000003</v>
      </c>
      <c r="AE48" s="23">
        <f t="shared" si="6"/>
        <v>0</v>
      </c>
      <c r="BB48" t="s">
        <v>4</v>
      </c>
      <c r="BC48">
        <v>4.8357441652373172E-3</v>
      </c>
      <c r="BD48">
        <v>1.263840862422266E-3</v>
      </c>
      <c r="BE48">
        <v>3.8262286882932188</v>
      </c>
      <c r="BF48" s="16">
        <v>1.4694879476119687E-4</v>
      </c>
      <c r="BG48">
        <v>2.3525279870548772E-3</v>
      </c>
      <c r="BH48">
        <v>7.3189603434197573E-3</v>
      </c>
      <c r="BI48">
        <v>2.3525279870548772E-3</v>
      </c>
      <c r="BJ48">
        <v>7.3189603434197573E-3</v>
      </c>
    </row>
    <row r="49" spans="1:62" x14ac:dyDescent="0.25">
      <c r="A49" t="s">
        <v>63</v>
      </c>
      <c r="B49" t="s">
        <v>518</v>
      </c>
      <c r="C49" t="s">
        <v>521</v>
      </c>
      <c r="D49" t="s">
        <v>525</v>
      </c>
      <c r="E49" t="s">
        <v>529</v>
      </c>
      <c r="F49" t="s">
        <v>531</v>
      </c>
      <c r="G49">
        <v>47.01</v>
      </c>
      <c r="H49">
        <v>1</v>
      </c>
      <c r="I49">
        <v>0</v>
      </c>
      <c r="J49" t="s">
        <v>516</v>
      </c>
      <c r="K49">
        <f t="shared" si="3"/>
        <v>1</v>
      </c>
      <c r="L49" s="16">
        <f t="shared" si="0"/>
        <v>2.0074674701649928</v>
      </c>
      <c r="M49" s="16">
        <f t="shared" si="4"/>
        <v>0.8815788876645434</v>
      </c>
      <c r="N49" s="16">
        <f t="shared" si="1"/>
        <v>0.8815788876645434</v>
      </c>
      <c r="O49" s="16">
        <f t="shared" si="5"/>
        <v>-5.4738818992039209E-2</v>
      </c>
      <c r="P49">
        <v>29</v>
      </c>
      <c r="Q49">
        <f t="shared" si="2"/>
        <v>1</v>
      </c>
      <c r="R49" s="16">
        <v>1</v>
      </c>
      <c r="S49" s="16">
        <v>0</v>
      </c>
      <c r="T49">
        <v>43.67</v>
      </c>
      <c r="U49">
        <v>0</v>
      </c>
      <c r="V49">
        <v>1</v>
      </c>
      <c r="W49" s="16">
        <v>88.5</v>
      </c>
      <c r="X49">
        <v>61.39</v>
      </c>
      <c r="Y49" s="16">
        <v>58.35</v>
      </c>
      <c r="Z49" s="16">
        <v>65.13</v>
      </c>
      <c r="AA49">
        <v>70.06</v>
      </c>
      <c r="AB49" s="16">
        <v>57.21</v>
      </c>
      <c r="AC49">
        <v>55.42</v>
      </c>
      <c r="AD49">
        <v>53.91</v>
      </c>
      <c r="AE49" s="23">
        <f t="shared" si="6"/>
        <v>1</v>
      </c>
      <c r="BA49" t="s">
        <v>583</v>
      </c>
      <c r="BB49" t="s">
        <v>5</v>
      </c>
      <c r="BC49">
        <v>2.3953460692870067E-3</v>
      </c>
      <c r="BD49">
        <v>1.420212189604732E-3</v>
      </c>
      <c r="BE49">
        <v>1.6866113999160015</v>
      </c>
      <c r="BF49" s="16">
        <v>9.2314600780367032E-2</v>
      </c>
      <c r="BG49">
        <v>-3.9511117144435228E-4</v>
      </c>
      <c r="BH49">
        <v>5.1858033100183661E-3</v>
      </c>
      <c r="BI49">
        <v>-3.9511117144435228E-4</v>
      </c>
      <c r="BJ49">
        <v>5.1858033100183661E-3</v>
      </c>
    </row>
    <row r="50" spans="1:62" x14ac:dyDescent="0.25">
      <c r="A50" t="s">
        <v>64</v>
      </c>
      <c r="B50" t="s">
        <v>518</v>
      </c>
      <c r="C50" t="s">
        <v>522</v>
      </c>
      <c r="D50" t="s">
        <v>524</v>
      </c>
      <c r="E50" t="s">
        <v>528</v>
      </c>
      <c r="F50" t="s">
        <v>530</v>
      </c>
      <c r="G50">
        <v>29.22</v>
      </c>
      <c r="H50">
        <v>0</v>
      </c>
      <c r="I50">
        <v>0</v>
      </c>
      <c r="J50" t="s">
        <v>517</v>
      </c>
      <c r="K50">
        <f t="shared" si="3"/>
        <v>0</v>
      </c>
      <c r="L50" s="16">
        <f t="shared" si="0"/>
        <v>0</v>
      </c>
      <c r="M50" s="16">
        <f t="shared" si="4"/>
        <v>0.5</v>
      </c>
      <c r="N50" s="16">
        <f t="shared" si="1"/>
        <v>0.5</v>
      </c>
      <c r="O50" s="16">
        <f t="shared" si="5"/>
        <v>-0.3010299956639812</v>
      </c>
      <c r="P50">
        <v>22</v>
      </c>
      <c r="Q50">
        <f t="shared" si="2"/>
        <v>0</v>
      </c>
      <c r="R50" s="16">
        <v>0</v>
      </c>
      <c r="S50" s="16">
        <v>0</v>
      </c>
      <c r="T50">
        <v>69.36</v>
      </c>
      <c r="U50">
        <v>1</v>
      </c>
      <c r="V50">
        <v>0</v>
      </c>
      <c r="W50" s="16">
        <v>42.35</v>
      </c>
      <c r="X50">
        <v>29.03</v>
      </c>
      <c r="Y50" s="16">
        <v>23.23</v>
      </c>
      <c r="Z50" s="16">
        <v>30.14</v>
      </c>
      <c r="AA50">
        <v>49.69</v>
      </c>
      <c r="AB50" s="16">
        <v>38.619999999999997</v>
      </c>
      <c r="AC50">
        <v>35.729999999999997</v>
      </c>
      <c r="AD50">
        <v>43.54</v>
      </c>
      <c r="AE50" s="23">
        <f t="shared" si="6"/>
        <v>0</v>
      </c>
      <c r="BB50" t="s">
        <v>6</v>
      </c>
      <c r="BC50">
        <v>3.1474023660866958E-3</v>
      </c>
      <c r="BD50">
        <v>1.2855907952534329E-3</v>
      </c>
      <c r="BE50">
        <v>2.4482147645326271</v>
      </c>
      <c r="BF50" s="16">
        <v>1.4706238402450443E-2</v>
      </c>
      <c r="BG50">
        <v>6.2145154726506949E-4</v>
      </c>
      <c r="BH50">
        <v>5.6733531849083221E-3</v>
      </c>
      <c r="BI50">
        <v>6.2145154726506949E-4</v>
      </c>
      <c r="BJ50">
        <v>5.6733531849083221E-3</v>
      </c>
    </row>
    <row r="51" spans="1:62" x14ac:dyDescent="0.25">
      <c r="A51" t="s">
        <v>65</v>
      </c>
      <c r="B51" t="s">
        <v>520</v>
      </c>
      <c r="C51" t="s">
        <v>521</v>
      </c>
      <c r="D51" t="s">
        <v>524</v>
      </c>
      <c r="E51" t="s">
        <v>529</v>
      </c>
      <c r="F51" t="s">
        <v>530</v>
      </c>
      <c r="G51">
        <v>0</v>
      </c>
      <c r="H51">
        <v>1</v>
      </c>
      <c r="I51">
        <v>0</v>
      </c>
      <c r="J51" t="s">
        <v>517</v>
      </c>
      <c r="K51">
        <f t="shared" si="3"/>
        <v>0</v>
      </c>
      <c r="L51" s="16">
        <f t="shared" si="0"/>
        <v>0</v>
      </c>
      <c r="M51" s="16">
        <f t="shared" si="4"/>
        <v>0.5</v>
      </c>
      <c r="N51" s="16">
        <f t="shared" si="1"/>
        <v>0.5</v>
      </c>
      <c r="O51" s="16">
        <f t="shared" si="5"/>
        <v>-0.3010299956639812</v>
      </c>
      <c r="P51">
        <v>16</v>
      </c>
      <c r="Q51">
        <f t="shared" si="2"/>
        <v>0</v>
      </c>
      <c r="R51" s="16">
        <v>0</v>
      </c>
      <c r="S51" s="16">
        <v>0</v>
      </c>
      <c r="T51">
        <v>88.8</v>
      </c>
      <c r="U51">
        <v>0</v>
      </c>
      <c r="V51">
        <v>1</v>
      </c>
      <c r="W51" s="16">
        <v>15.79</v>
      </c>
      <c r="X51">
        <v>27.16</v>
      </c>
      <c r="Y51" s="16">
        <v>29.34</v>
      </c>
      <c r="Z51" s="16">
        <v>57.18</v>
      </c>
      <c r="AA51">
        <v>17</v>
      </c>
      <c r="AB51" s="16">
        <v>43.14</v>
      </c>
      <c r="AC51">
        <v>31.17</v>
      </c>
      <c r="AD51">
        <v>15.24</v>
      </c>
      <c r="AE51" s="23">
        <f t="shared" si="6"/>
        <v>0</v>
      </c>
      <c r="BA51" t="s">
        <v>583</v>
      </c>
      <c r="BB51" t="s">
        <v>7</v>
      </c>
      <c r="BC51">
        <v>2.6604059982012784E-3</v>
      </c>
      <c r="BD51">
        <v>1.4215580378698755E-3</v>
      </c>
      <c r="BE51">
        <v>1.8714719535389119</v>
      </c>
      <c r="BF51" s="16">
        <v>6.1875296420301873E-2</v>
      </c>
      <c r="BG51">
        <v>-1.3269558825805289E-4</v>
      </c>
      <c r="BH51">
        <v>5.4535075846606097E-3</v>
      </c>
      <c r="BI51">
        <v>-1.3269558825805289E-4</v>
      </c>
      <c r="BJ51">
        <v>5.4535075846606097E-3</v>
      </c>
    </row>
    <row r="52" spans="1:62" x14ac:dyDescent="0.25">
      <c r="A52" t="s">
        <v>66</v>
      </c>
      <c r="B52" t="s">
        <v>520</v>
      </c>
      <c r="C52" t="s">
        <v>521</v>
      </c>
      <c r="D52" t="s">
        <v>525</v>
      </c>
      <c r="E52" t="s">
        <v>527</v>
      </c>
      <c r="F52" t="s">
        <v>531</v>
      </c>
      <c r="G52">
        <v>40.590000000000003</v>
      </c>
      <c r="H52">
        <v>1</v>
      </c>
      <c r="I52">
        <v>0</v>
      </c>
      <c r="J52" t="s">
        <v>516</v>
      </c>
      <c r="K52">
        <f t="shared" si="3"/>
        <v>1</v>
      </c>
      <c r="L52" s="16">
        <f t="shared" si="0"/>
        <v>2.0074674701649928</v>
      </c>
      <c r="M52" s="16">
        <f t="shared" si="4"/>
        <v>0.8815788876645434</v>
      </c>
      <c r="N52" s="16">
        <f t="shared" si="1"/>
        <v>0.8815788876645434</v>
      </c>
      <c r="O52" s="16">
        <f t="shared" si="5"/>
        <v>-5.4738818992039209E-2</v>
      </c>
      <c r="P52">
        <v>17</v>
      </c>
      <c r="Q52">
        <f t="shared" si="2"/>
        <v>1</v>
      </c>
      <c r="R52" s="16">
        <v>1</v>
      </c>
      <c r="S52" s="16">
        <v>0</v>
      </c>
      <c r="T52">
        <v>45.93</v>
      </c>
      <c r="U52">
        <v>0</v>
      </c>
      <c r="V52">
        <v>0</v>
      </c>
      <c r="W52" s="16">
        <v>57.56</v>
      </c>
      <c r="X52">
        <v>71.12</v>
      </c>
      <c r="Y52" s="16">
        <v>32.380000000000003</v>
      </c>
      <c r="Z52" s="16">
        <v>51.51</v>
      </c>
      <c r="AA52">
        <v>46.48</v>
      </c>
      <c r="AB52" s="16">
        <v>35.020000000000003</v>
      </c>
      <c r="AC52">
        <v>47.88</v>
      </c>
      <c r="AD52">
        <v>53.31</v>
      </c>
      <c r="AE52" s="23">
        <f t="shared" si="6"/>
        <v>1</v>
      </c>
      <c r="BB52" t="s">
        <v>8</v>
      </c>
      <c r="BC52">
        <v>4.6485969641309379E-3</v>
      </c>
      <c r="BD52">
        <v>1.3167231561144121E-3</v>
      </c>
      <c r="BE52">
        <v>3.5304285054488811</v>
      </c>
      <c r="BF52" s="16">
        <v>4.5404759185458407E-4</v>
      </c>
      <c r="BG52">
        <v>2.0614767493405588E-3</v>
      </c>
      <c r="BH52">
        <v>7.235717178921317E-3</v>
      </c>
      <c r="BI52">
        <v>2.0614767493405588E-3</v>
      </c>
      <c r="BJ52">
        <v>7.235717178921317E-3</v>
      </c>
    </row>
    <row r="53" spans="1:62" x14ac:dyDescent="0.25">
      <c r="A53" t="s">
        <v>67</v>
      </c>
      <c r="B53" t="s">
        <v>518</v>
      </c>
      <c r="C53" t="s">
        <v>523</v>
      </c>
      <c r="D53" t="s">
        <v>525</v>
      </c>
      <c r="E53" t="s">
        <v>529</v>
      </c>
      <c r="F53" t="s">
        <v>531</v>
      </c>
      <c r="G53">
        <v>65.41</v>
      </c>
      <c r="H53">
        <v>0</v>
      </c>
      <c r="I53">
        <v>1</v>
      </c>
      <c r="J53" t="s">
        <v>517</v>
      </c>
      <c r="K53">
        <f t="shared" si="3"/>
        <v>1</v>
      </c>
      <c r="L53" s="16">
        <f t="shared" si="0"/>
        <v>2.0074674701649928</v>
      </c>
      <c r="M53" s="16">
        <f t="shared" si="4"/>
        <v>0.8815788876645434</v>
      </c>
      <c r="N53" s="16">
        <f t="shared" si="1"/>
        <v>0.8815788876645434</v>
      </c>
      <c r="O53" s="16">
        <f t="shared" si="5"/>
        <v>-5.4738818992039209E-2</v>
      </c>
      <c r="P53">
        <v>23</v>
      </c>
      <c r="Q53">
        <f t="shared" si="2"/>
        <v>0</v>
      </c>
      <c r="R53" s="16">
        <v>1</v>
      </c>
      <c r="S53" s="16">
        <v>0</v>
      </c>
      <c r="T53">
        <v>44.18</v>
      </c>
      <c r="U53">
        <v>0</v>
      </c>
      <c r="V53">
        <v>1</v>
      </c>
      <c r="W53" s="16">
        <v>65.83</v>
      </c>
      <c r="X53">
        <v>63.77</v>
      </c>
      <c r="Y53" s="16">
        <v>69.25</v>
      </c>
      <c r="Z53" s="16">
        <v>56.45</v>
      </c>
      <c r="AA53">
        <v>45.13</v>
      </c>
      <c r="AB53" s="16">
        <v>45.76</v>
      </c>
      <c r="AC53">
        <v>60.38</v>
      </c>
      <c r="AD53">
        <v>69.849999999999994</v>
      </c>
      <c r="AE53" s="23">
        <f t="shared" si="6"/>
        <v>1</v>
      </c>
      <c r="BA53" t="s">
        <v>583</v>
      </c>
      <c r="BB53" t="s">
        <v>9</v>
      </c>
      <c r="BC53">
        <v>1.0615751423516651E-3</v>
      </c>
      <c r="BD53">
        <v>1.6487554987895867E-3</v>
      </c>
      <c r="BE53">
        <v>0.64386450454964805</v>
      </c>
      <c r="BF53" s="16">
        <v>0.5199645465759839</v>
      </c>
      <c r="BG53">
        <v>-2.1779279075929471E-3</v>
      </c>
      <c r="BH53">
        <v>4.3010781922962777E-3</v>
      </c>
      <c r="BI53">
        <v>-2.1779279075929471E-3</v>
      </c>
      <c r="BJ53">
        <v>4.3010781922962777E-3</v>
      </c>
    </row>
    <row r="54" spans="1:62" x14ac:dyDescent="0.25">
      <c r="A54" t="s">
        <v>68</v>
      </c>
      <c r="B54" t="s">
        <v>518</v>
      </c>
      <c r="C54" t="s">
        <v>521</v>
      </c>
      <c r="D54" t="s">
        <v>525</v>
      </c>
      <c r="E54" t="s">
        <v>528</v>
      </c>
      <c r="F54" t="s">
        <v>531</v>
      </c>
      <c r="G54">
        <v>66.27</v>
      </c>
      <c r="H54">
        <v>1</v>
      </c>
      <c r="I54">
        <v>0</v>
      </c>
      <c r="J54" t="s">
        <v>516</v>
      </c>
      <c r="K54">
        <f t="shared" si="3"/>
        <v>1</v>
      </c>
      <c r="L54" s="16">
        <f t="shared" si="0"/>
        <v>2.0074674701649928</v>
      </c>
      <c r="M54" s="16">
        <f t="shared" si="4"/>
        <v>0.8815788876645434</v>
      </c>
      <c r="N54" s="16">
        <f t="shared" si="1"/>
        <v>0.8815788876645434</v>
      </c>
      <c r="O54" s="16">
        <f t="shared" si="5"/>
        <v>-5.4738818992039209E-2</v>
      </c>
      <c r="P54">
        <v>27</v>
      </c>
      <c r="Q54">
        <f t="shared" si="2"/>
        <v>1</v>
      </c>
      <c r="R54" s="16">
        <v>1</v>
      </c>
      <c r="S54" s="16">
        <v>0</v>
      </c>
      <c r="T54">
        <v>49.22</v>
      </c>
      <c r="U54">
        <v>1</v>
      </c>
      <c r="V54">
        <v>0</v>
      </c>
      <c r="W54" s="16">
        <v>64.760000000000005</v>
      </c>
      <c r="X54">
        <v>65.45</v>
      </c>
      <c r="Y54" s="16">
        <v>47.94</v>
      </c>
      <c r="Z54" s="16">
        <v>64.87</v>
      </c>
      <c r="AA54">
        <v>40.590000000000003</v>
      </c>
      <c r="AB54" s="16">
        <v>58.64</v>
      </c>
      <c r="AC54">
        <v>50.99</v>
      </c>
      <c r="AD54">
        <v>56.08</v>
      </c>
      <c r="AE54" s="23">
        <f t="shared" si="6"/>
        <v>1</v>
      </c>
      <c r="BB54" t="s">
        <v>10</v>
      </c>
      <c r="BC54">
        <v>4.4255925332725658E-3</v>
      </c>
      <c r="BD54">
        <v>1.5116880571024707E-3</v>
      </c>
      <c r="BE54">
        <v>2.9275831825749314</v>
      </c>
      <c r="BF54" s="16">
        <v>3.5749733800472618E-3</v>
      </c>
      <c r="BG54">
        <v>1.4554019409479565E-3</v>
      </c>
      <c r="BH54">
        <v>7.3957831255971745E-3</v>
      </c>
      <c r="BI54">
        <v>1.4554019409479565E-3</v>
      </c>
      <c r="BJ54">
        <v>7.3957831255971745E-3</v>
      </c>
    </row>
    <row r="55" spans="1:62" x14ac:dyDescent="0.25">
      <c r="A55" t="s">
        <v>69</v>
      </c>
      <c r="B55" t="s">
        <v>518</v>
      </c>
      <c r="C55" t="s">
        <v>522</v>
      </c>
      <c r="D55" t="s">
        <v>525</v>
      </c>
      <c r="E55" t="s">
        <v>527</v>
      </c>
      <c r="F55" t="s">
        <v>531</v>
      </c>
      <c r="G55">
        <v>63.04</v>
      </c>
      <c r="H55">
        <v>0</v>
      </c>
      <c r="I55">
        <v>0</v>
      </c>
      <c r="J55" t="s">
        <v>517</v>
      </c>
      <c r="K55">
        <f t="shared" si="3"/>
        <v>1</v>
      </c>
      <c r="L55" s="16">
        <f t="shared" si="0"/>
        <v>2.0074674701649928</v>
      </c>
      <c r="M55" s="16">
        <f t="shared" si="4"/>
        <v>0.8815788876645434</v>
      </c>
      <c r="N55" s="16">
        <f t="shared" si="1"/>
        <v>0.8815788876645434</v>
      </c>
      <c r="O55" s="16">
        <f t="shared" si="5"/>
        <v>-5.4738818992039209E-2</v>
      </c>
      <c r="P55">
        <v>24</v>
      </c>
      <c r="Q55">
        <f t="shared" si="2"/>
        <v>0</v>
      </c>
      <c r="R55" s="16">
        <v>1</v>
      </c>
      <c r="S55" s="16">
        <v>0</v>
      </c>
      <c r="T55">
        <v>85.86</v>
      </c>
      <c r="U55">
        <v>0</v>
      </c>
      <c r="V55">
        <v>0</v>
      </c>
      <c r="W55" s="16">
        <v>66.45</v>
      </c>
      <c r="X55">
        <v>62.58</v>
      </c>
      <c r="Y55" s="16">
        <v>54.79</v>
      </c>
      <c r="Z55" s="16">
        <v>66.239999999999995</v>
      </c>
      <c r="AA55">
        <v>71.989999999999995</v>
      </c>
      <c r="AB55" s="16">
        <v>53.77</v>
      </c>
      <c r="AC55">
        <v>54.14</v>
      </c>
      <c r="AD55">
        <v>58.13</v>
      </c>
      <c r="AE55" s="23">
        <f t="shared" si="6"/>
        <v>1</v>
      </c>
      <c r="BB55" t="s">
        <v>11</v>
      </c>
      <c r="BC55">
        <v>2.8314546034878992E-3</v>
      </c>
      <c r="BD55">
        <v>1.3228995129273505E-3</v>
      </c>
      <c r="BE55">
        <v>2.140339894163521</v>
      </c>
      <c r="BF55" s="16">
        <v>3.2820344859758523E-2</v>
      </c>
      <c r="BG55">
        <v>2.3219897702019812E-4</v>
      </c>
      <c r="BH55">
        <v>5.4307102299555998E-3</v>
      </c>
      <c r="BI55">
        <v>2.3219897702019812E-4</v>
      </c>
      <c r="BJ55">
        <v>5.4307102299555998E-3</v>
      </c>
    </row>
    <row r="56" spans="1:62" ht="15.75" thickBot="1" x14ac:dyDescent="0.3">
      <c r="A56" t="s">
        <v>70</v>
      </c>
      <c r="B56" t="s">
        <v>519</v>
      </c>
      <c r="C56" t="s">
        <v>522</v>
      </c>
      <c r="D56" t="s">
        <v>526</v>
      </c>
      <c r="E56" t="s">
        <v>527</v>
      </c>
      <c r="F56" t="s">
        <v>531</v>
      </c>
      <c r="G56">
        <v>63.06</v>
      </c>
      <c r="H56">
        <v>0</v>
      </c>
      <c r="I56">
        <v>0</v>
      </c>
      <c r="J56" t="s">
        <v>516</v>
      </c>
      <c r="K56">
        <f t="shared" si="3"/>
        <v>1</v>
      </c>
      <c r="L56" s="16">
        <f t="shared" si="0"/>
        <v>0.284736786602939</v>
      </c>
      <c r="M56" s="16">
        <f t="shared" si="4"/>
        <v>0.57070712568050852</v>
      </c>
      <c r="N56" s="16">
        <f t="shared" si="1"/>
        <v>0.57070712568050852</v>
      </c>
      <c r="O56" s="16">
        <f t="shared" si="5"/>
        <v>-0.24358670494463713</v>
      </c>
      <c r="P56">
        <v>33</v>
      </c>
      <c r="Q56">
        <f t="shared" si="2"/>
        <v>1</v>
      </c>
      <c r="R56" s="16">
        <v>0</v>
      </c>
      <c r="S56" s="16">
        <v>1</v>
      </c>
      <c r="T56">
        <v>83.44</v>
      </c>
      <c r="U56">
        <v>0</v>
      </c>
      <c r="V56">
        <v>0</v>
      </c>
      <c r="W56" s="16">
        <v>36.21</v>
      </c>
      <c r="X56">
        <v>68.63</v>
      </c>
      <c r="Y56" s="16">
        <v>46.61</v>
      </c>
      <c r="Z56" s="16">
        <v>42.26</v>
      </c>
      <c r="AA56">
        <v>50.08</v>
      </c>
      <c r="AB56" s="16">
        <v>47.08</v>
      </c>
      <c r="AC56">
        <v>53.4</v>
      </c>
      <c r="AD56">
        <v>46.18</v>
      </c>
      <c r="AE56" s="23">
        <f t="shared" si="6"/>
        <v>0</v>
      </c>
      <c r="BB56" s="13" t="s">
        <v>12</v>
      </c>
      <c r="BC56" s="13">
        <v>4.2617319906836475E-3</v>
      </c>
      <c r="BD56" s="13">
        <v>1.3653876917595852E-3</v>
      </c>
      <c r="BE56" s="13">
        <v>3.1212614676433197</v>
      </c>
      <c r="BF56" s="17">
        <v>1.9071027872943607E-3</v>
      </c>
      <c r="BG56" s="13">
        <v>1.5789948625532296E-3</v>
      </c>
      <c r="BH56" s="13">
        <v>6.9444691188140653E-3</v>
      </c>
      <c r="BI56" s="13">
        <v>1.5789948625532296E-3</v>
      </c>
      <c r="BJ56" s="13">
        <v>6.9444691188140653E-3</v>
      </c>
    </row>
    <row r="57" spans="1:62" x14ac:dyDescent="0.25">
      <c r="A57" t="s">
        <v>71</v>
      </c>
      <c r="B57" t="s">
        <v>519</v>
      </c>
      <c r="C57" t="s">
        <v>522</v>
      </c>
      <c r="D57" t="s">
        <v>526</v>
      </c>
      <c r="E57" t="s">
        <v>529</v>
      </c>
      <c r="F57" t="s">
        <v>531</v>
      </c>
      <c r="G57">
        <v>58.42</v>
      </c>
      <c r="H57">
        <v>0</v>
      </c>
      <c r="I57">
        <v>0</v>
      </c>
      <c r="J57" t="s">
        <v>517</v>
      </c>
      <c r="K57">
        <f t="shared" si="3"/>
        <v>1</v>
      </c>
      <c r="L57" s="16">
        <f t="shared" si="0"/>
        <v>0.284736786602939</v>
      </c>
      <c r="M57" s="16">
        <f t="shared" si="4"/>
        <v>0.57070712568050852</v>
      </c>
      <c r="N57" s="16">
        <f t="shared" si="1"/>
        <v>0.57070712568050852</v>
      </c>
      <c r="O57" s="16">
        <f t="shared" si="5"/>
        <v>-0.24358670494463713</v>
      </c>
      <c r="P57">
        <v>41</v>
      </c>
      <c r="Q57">
        <f t="shared" si="2"/>
        <v>0</v>
      </c>
      <c r="R57" s="16">
        <v>0</v>
      </c>
      <c r="S57" s="16">
        <v>1</v>
      </c>
      <c r="T57">
        <v>73.900000000000006</v>
      </c>
      <c r="U57">
        <v>0</v>
      </c>
      <c r="V57">
        <v>1</v>
      </c>
      <c r="W57" s="16">
        <v>55.71</v>
      </c>
      <c r="X57">
        <v>57.29</v>
      </c>
      <c r="Y57" s="16">
        <v>50.48</v>
      </c>
      <c r="Z57" s="16">
        <v>55.28</v>
      </c>
      <c r="AA57">
        <v>60.11</v>
      </c>
      <c r="AB57" s="16">
        <v>60.93</v>
      </c>
      <c r="AC57">
        <v>52.62</v>
      </c>
      <c r="AD57">
        <v>57.87</v>
      </c>
      <c r="AE57" s="23">
        <f t="shared" si="6"/>
        <v>0</v>
      </c>
    </row>
    <row r="58" spans="1:62" x14ac:dyDescent="0.25">
      <c r="A58" t="s">
        <v>72</v>
      </c>
      <c r="B58" t="s">
        <v>518</v>
      </c>
      <c r="C58" t="s">
        <v>522</v>
      </c>
      <c r="D58" t="s">
        <v>524</v>
      </c>
      <c r="E58" t="s">
        <v>528</v>
      </c>
      <c r="F58" t="s">
        <v>530</v>
      </c>
      <c r="G58">
        <v>52.28</v>
      </c>
      <c r="H58">
        <v>0</v>
      </c>
      <c r="I58">
        <v>0</v>
      </c>
      <c r="J58" t="s">
        <v>517</v>
      </c>
      <c r="K58">
        <f t="shared" si="3"/>
        <v>0</v>
      </c>
      <c r="L58" s="16">
        <f t="shared" si="0"/>
        <v>0</v>
      </c>
      <c r="M58" s="16">
        <f t="shared" si="4"/>
        <v>0.5</v>
      </c>
      <c r="N58" s="16">
        <f t="shared" si="1"/>
        <v>0.5</v>
      </c>
      <c r="O58" s="16">
        <f t="shared" si="5"/>
        <v>-0.3010299956639812</v>
      </c>
      <c r="P58">
        <v>26</v>
      </c>
      <c r="Q58">
        <f t="shared" si="2"/>
        <v>0</v>
      </c>
      <c r="R58" s="16">
        <v>0</v>
      </c>
      <c r="S58" s="16">
        <v>0</v>
      </c>
      <c r="T58">
        <v>68.09</v>
      </c>
      <c r="U58">
        <v>1</v>
      </c>
      <c r="V58">
        <v>0</v>
      </c>
      <c r="W58" s="16">
        <v>23.62</v>
      </c>
      <c r="X58">
        <v>49.75</v>
      </c>
      <c r="Y58" s="16">
        <v>34.159999999999997</v>
      </c>
      <c r="Z58" s="16">
        <v>32.71</v>
      </c>
      <c r="AA58">
        <v>44.15</v>
      </c>
      <c r="AB58" s="16">
        <v>52.59</v>
      </c>
      <c r="AC58">
        <v>42.93</v>
      </c>
      <c r="AD58">
        <v>33.82</v>
      </c>
      <c r="AE58" s="23">
        <f t="shared" si="6"/>
        <v>0</v>
      </c>
      <c r="BB58" t="s">
        <v>559</v>
      </c>
    </row>
    <row r="59" spans="1:62" ht="15.75" thickBot="1" x14ac:dyDescent="0.3">
      <c r="A59" t="s">
        <v>73</v>
      </c>
      <c r="B59" t="s">
        <v>518</v>
      </c>
      <c r="C59" t="s">
        <v>521</v>
      </c>
      <c r="D59" t="s">
        <v>526</v>
      </c>
      <c r="E59" t="s">
        <v>528</v>
      </c>
      <c r="F59" t="s">
        <v>531</v>
      </c>
      <c r="G59">
        <v>58.09</v>
      </c>
      <c r="H59">
        <v>1</v>
      </c>
      <c r="I59">
        <v>0</v>
      </c>
      <c r="J59" t="s">
        <v>516</v>
      </c>
      <c r="K59">
        <f t="shared" si="3"/>
        <v>1</v>
      </c>
      <c r="L59" s="16">
        <f t="shared" si="0"/>
        <v>0.284736786602939</v>
      </c>
      <c r="M59" s="16">
        <f t="shared" si="4"/>
        <v>0.57070712568050852</v>
      </c>
      <c r="N59" s="16">
        <f t="shared" si="1"/>
        <v>0.57070712568050852</v>
      </c>
      <c r="O59" s="16">
        <f t="shared" si="5"/>
        <v>-0.24358670494463713</v>
      </c>
      <c r="P59">
        <v>21</v>
      </c>
      <c r="Q59">
        <f t="shared" si="2"/>
        <v>1</v>
      </c>
      <c r="R59" s="16">
        <v>0</v>
      </c>
      <c r="S59" s="16">
        <v>1</v>
      </c>
      <c r="T59">
        <v>93.3</v>
      </c>
      <c r="U59">
        <v>1</v>
      </c>
      <c r="V59">
        <v>0</v>
      </c>
      <c r="W59" s="16">
        <v>67.11</v>
      </c>
      <c r="X59">
        <v>43.56</v>
      </c>
      <c r="Y59" s="16">
        <v>51.04</v>
      </c>
      <c r="Z59" s="16">
        <v>46.78</v>
      </c>
      <c r="AA59">
        <v>59.5</v>
      </c>
      <c r="AB59" s="16">
        <v>39.46</v>
      </c>
      <c r="AC59">
        <v>68.27</v>
      </c>
      <c r="AD59">
        <v>52.15</v>
      </c>
      <c r="AE59" s="23">
        <f t="shared" si="6"/>
        <v>0</v>
      </c>
    </row>
    <row r="60" spans="1:62" x14ac:dyDescent="0.25">
      <c r="A60" t="s">
        <v>74</v>
      </c>
      <c r="B60" t="s">
        <v>519</v>
      </c>
      <c r="C60" t="s">
        <v>521</v>
      </c>
      <c r="D60" t="s">
        <v>526</v>
      </c>
      <c r="E60" t="s">
        <v>528</v>
      </c>
      <c r="F60" t="s">
        <v>531</v>
      </c>
      <c r="G60">
        <v>69.209999999999994</v>
      </c>
      <c r="H60">
        <v>1</v>
      </c>
      <c r="I60">
        <v>0</v>
      </c>
      <c r="J60" t="s">
        <v>516</v>
      </c>
      <c r="K60">
        <f t="shared" si="3"/>
        <v>1</v>
      </c>
      <c r="L60" s="16">
        <f t="shared" si="0"/>
        <v>0.284736786602939</v>
      </c>
      <c r="M60" s="16">
        <f t="shared" si="4"/>
        <v>0.57070712568050852</v>
      </c>
      <c r="N60" s="16">
        <f t="shared" si="1"/>
        <v>0.57070712568050852</v>
      </c>
      <c r="O60" s="16">
        <f t="shared" si="5"/>
        <v>-0.24358670494463713</v>
      </c>
      <c r="P60">
        <v>47</v>
      </c>
      <c r="Q60">
        <f t="shared" si="2"/>
        <v>1</v>
      </c>
      <c r="R60" s="16">
        <v>0</v>
      </c>
      <c r="S60" s="16">
        <v>1</v>
      </c>
      <c r="T60">
        <v>86</v>
      </c>
      <c r="U60">
        <v>1</v>
      </c>
      <c r="V60">
        <v>0</v>
      </c>
      <c r="W60" s="16">
        <v>55.57</v>
      </c>
      <c r="X60">
        <v>66.37</v>
      </c>
      <c r="Y60" s="16">
        <v>47.06</v>
      </c>
      <c r="Z60" s="16">
        <v>54.06</v>
      </c>
      <c r="AA60">
        <v>59.88</v>
      </c>
      <c r="AB60" s="16">
        <v>54.61</v>
      </c>
      <c r="AC60">
        <v>61.88</v>
      </c>
      <c r="AD60">
        <v>42.67</v>
      </c>
      <c r="AE60" s="23">
        <f t="shared" si="6"/>
        <v>0</v>
      </c>
      <c r="BB60" s="15" t="s">
        <v>560</v>
      </c>
      <c r="BC60" s="15"/>
    </row>
    <row r="61" spans="1:62" x14ac:dyDescent="0.25">
      <c r="A61" t="s">
        <v>75</v>
      </c>
      <c r="B61" t="s">
        <v>518</v>
      </c>
      <c r="C61" t="s">
        <v>522</v>
      </c>
      <c r="D61" t="s">
        <v>524</v>
      </c>
      <c r="E61" t="s">
        <v>527</v>
      </c>
      <c r="F61" t="s">
        <v>530</v>
      </c>
      <c r="G61">
        <v>23.39</v>
      </c>
      <c r="H61">
        <v>0</v>
      </c>
      <c r="I61">
        <v>0</v>
      </c>
      <c r="J61" t="s">
        <v>516</v>
      </c>
      <c r="K61">
        <f t="shared" si="3"/>
        <v>0</v>
      </c>
      <c r="L61" s="16">
        <f t="shared" si="0"/>
        <v>0</v>
      </c>
      <c r="M61" s="16">
        <f t="shared" si="4"/>
        <v>0.5</v>
      </c>
      <c r="N61" s="16">
        <f t="shared" si="1"/>
        <v>0.5</v>
      </c>
      <c r="O61" s="16">
        <f t="shared" si="5"/>
        <v>-0.3010299956639812</v>
      </c>
      <c r="P61">
        <v>23</v>
      </c>
      <c r="Q61">
        <f t="shared" si="2"/>
        <v>1</v>
      </c>
      <c r="R61" s="16">
        <v>0</v>
      </c>
      <c r="S61" s="16">
        <v>0</v>
      </c>
      <c r="T61">
        <v>88.72</v>
      </c>
      <c r="U61">
        <v>0</v>
      </c>
      <c r="V61">
        <v>0</v>
      </c>
      <c r="W61" s="16">
        <v>45.32</v>
      </c>
      <c r="X61">
        <v>53.92</v>
      </c>
      <c r="Y61" s="16">
        <v>18.350000000000001</v>
      </c>
      <c r="Z61" s="16">
        <v>22.73</v>
      </c>
      <c r="AA61">
        <v>41.81</v>
      </c>
      <c r="AB61" s="16">
        <v>45.16</v>
      </c>
      <c r="AC61">
        <v>49.21</v>
      </c>
      <c r="AD61">
        <v>36.799999999999997</v>
      </c>
      <c r="AE61" s="23">
        <f t="shared" si="6"/>
        <v>0</v>
      </c>
      <c r="BB61" t="s">
        <v>561</v>
      </c>
      <c r="BC61">
        <v>0.73469902780231489</v>
      </c>
    </row>
    <row r="62" spans="1:62" x14ac:dyDescent="0.25">
      <c r="A62" t="s">
        <v>76</v>
      </c>
      <c r="B62" t="s">
        <v>518</v>
      </c>
      <c r="C62" t="s">
        <v>522</v>
      </c>
      <c r="D62" t="s">
        <v>525</v>
      </c>
      <c r="E62" t="s">
        <v>527</v>
      </c>
      <c r="F62" t="s">
        <v>531</v>
      </c>
      <c r="G62">
        <v>49.01</v>
      </c>
      <c r="H62">
        <v>0</v>
      </c>
      <c r="I62">
        <v>0</v>
      </c>
      <c r="J62" t="s">
        <v>516</v>
      </c>
      <c r="K62">
        <f t="shared" si="3"/>
        <v>1</v>
      </c>
      <c r="L62" s="16">
        <f t="shared" si="0"/>
        <v>2.0074674701649928</v>
      </c>
      <c r="M62" s="16">
        <f t="shared" si="4"/>
        <v>0.8815788876645434</v>
      </c>
      <c r="N62" s="16">
        <f t="shared" si="1"/>
        <v>0.8815788876645434</v>
      </c>
      <c r="O62" s="16">
        <f t="shared" si="5"/>
        <v>-5.4738818992039209E-2</v>
      </c>
      <c r="P62">
        <v>20</v>
      </c>
      <c r="Q62">
        <f t="shared" si="2"/>
        <v>1</v>
      </c>
      <c r="R62" s="16">
        <v>1</v>
      </c>
      <c r="S62" s="16">
        <v>0</v>
      </c>
      <c r="T62">
        <v>88.8</v>
      </c>
      <c r="U62">
        <v>0</v>
      </c>
      <c r="V62">
        <v>0</v>
      </c>
      <c r="W62" s="16">
        <v>95.61</v>
      </c>
      <c r="X62">
        <v>50.66</v>
      </c>
      <c r="Y62" s="16">
        <v>51.37</v>
      </c>
      <c r="Z62" s="16">
        <v>54.43</v>
      </c>
      <c r="AA62">
        <v>43.84</v>
      </c>
      <c r="AB62" s="16">
        <v>34.07</v>
      </c>
      <c r="AC62">
        <v>63.54</v>
      </c>
      <c r="AD62">
        <v>44.14</v>
      </c>
      <c r="AE62" s="23">
        <f t="shared" si="6"/>
        <v>1</v>
      </c>
      <c r="BB62" t="s">
        <v>562</v>
      </c>
      <c r="BC62">
        <v>0.53978266145366671</v>
      </c>
    </row>
    <row r="63" spans="1:62" x14ac:dyDescent="0.25">
      <c r="A63" t="s">
        <v>77</v>
      </c>
      <c r="B63" t="s">
        <v>520</v>
      </c>
      <c r="C63" t="s">
        <v>521</v>
      </c>
      <c r="D63" t="s">
        <v>526</v>
      </c>
      <c r="E63" t="s">
        <v>529</v>
      </c>
      <c r="F63" t="s">
        <v>530</v>
      </c>
      <c r="G63">
        <v>32.31</v>
      </c>
      <c r="H63">
        <v>1</v>
      </c>
      <c r="I63">
        <v>0</v>
      </c>
      <c r="J63" t="s">
        <v>516</v>
      </c>
      <c r="K63">
        <f t="shared" si="3"/>
        <v>0</v>
      </c>
      <c r="L63" s="16">
        <f t="shared" si="0"/>
        <v>0.284736786602939</v>
      </c>
      <c r="M63" s="16">
        <f t="shared" si="4"/>
        <v>0.57070712568050852</v>
      </c>
      <c r="N63" s="16">
        <f t="shared" si="1"/>
        <v>0.42929287431949148</v>
      </c>
      <c r="O63" s="16">
        <f t="shared" si="5"/>
        <v>-0.36724632016115744</v>
      </c>
      <c r="P63">
        <v>16</v>
      </c>
      <c r="Q63">
        <f t="shared" si="2"/>
        <v>1</v>
      </c>
      <c r="R63" s="16">
        <v>0</v>
      </c>
      <c r="S63" s="16">
        <v>1</v>
      </c>
      <c r="T63">
        <v>78.56</v>
      </c>
      <c r="U63">
        <v>0</v>
      </c>
      <c r="V63">
        <v>1</v>
      </c>
      <c r="W63" s="16">
        <v>34.299999999999997</v>
      </c>
      <c r="X63">
        <v>32.15</v>
      </c>
      <c r="Y63" s="16">
        <v>42.7</v>
      </c>
      <c r="Z63" s="16">
        <v>27.25</v>
      </c>
      <c r="AA63">
        <v>33.81</v>
      </c>
      <c r="AB63" s="16">
        <v>45.28</v>
      </c>
      <c r="AC63">
        <v>25.65</v>
      </c>
      <c r="AD63">
        <v>27.81</v>
      </c>
      <c r="AE63" s="23">
        <f t="shared" si="6"/>
        <v>0</v>
      </c>
      <c r="BB63" t="s">
        <v>563</v>
      </c>
      <c r="BC63">
        <v>0.52551972740780928</v>
      </c>
    </row>
    <row r="64" spans="1:62" x14ac:dyDescent="0.25">
      <c r="A64" t="s">
        <v>78</v>
      </c>
      <c r="B64" t="s">
        <v>520</v>
      </c>
      <c r="C64" t="s">
        <v>522</v>
      </c>
      <c r="D64" t="s">
        <v>524</v>
      </c>
      <c r="E64" t="s">
        <v>527</v>
      </c>
      <c r="F64" t="s">
        <v>530</v>
      </c>
      <c r="G64">
        <v>19.53</v>
      </c>
      <c r="H64">
        <v>0</v>
      </c>
      <c r="I64">
        <v>0</v>
      </c>
      <c r="J64" t="s">
        <v>516</v>
      </c>
      <c r="K64">
        <f t="shared" si="3"/>
        <v>0</v>
      </c>
      <c r="L64" s="16">
        <f t="shared" si="0"/>
        <v>0</v>
      </c>
      <c r="M64" s="16">
        <f t="shared" si="4"/>
        <v>0.5</v>
      </c>
      <c r="N64" s="16">
        <f t="shared" si="1"/>
        <v>0.5</v>
      </c>
      <c r="O64" s="16">
        <f t="shared" si="5"/>
        <v>-0.3010299956639812</v>
      </c>
      <c r="P64">
        <v>19</v>
      </c>
      <c r="Q64">
        <f t="shared" si="2"/>
        <v>1</v>
      </c>
      <c r="R64" s="16">
        <v>0</v>
      </c>
      <c r="S64" s="16">
        <v>0</v>
      </c>
      <c r="T64">
        <v>67.48</v>
      </c>
      <c r="U64">
        <v>0</v>
      </c>
      <c r="V64">
        <v>0</v>
      </c>
      <c r="W64" s="16">
        <v>29.48</v>
      </c>
      <c r="X64">
        <v>14.6</v>
      </c>
      <c r="Y64" s="16">
        <v>44.05</v>
      </c>
      <c r="Z64" s="16">
        <v>35.28</v>
      </c>
      <c r="AA64">
        <v>24.03</v>
      </c>
      <c r="AB64" s="16">
        <v>13.5</v>
      </c>
      <c r="AC64">
        <v>28.83</v>
      </c>
      <c r="AD64">
        <v>25.02</v>
      </c>
      <c r="AE64" s="23">
        <f t="shared" si="6"/>
        <v>0</v>
      </c>
      <c r="BB64" t="s">
        <v>564</v>
      </c>
      <c r="BC64">
        <v>0.34475481431147342</v>
      </c>
    </row>
    <row r="65" spans="1:62" ht="15.75" thickBot="1" x14ac:dyDescent="0.3">
      <c r="A65" t="s">
        <v>79</v>
      </c>
      <c r="B65" t="s">
        <v>519</v>
      </c>
      <c r="C65" t="s">
        <v>523</v>
      </c>
      <c r="D65" t="s">
        <v>524</v>
      </c>
      <c r="E65" t="s">
        <v>527</v>
      </c>
      <c r="F65" t="s">
        <v>530</v>
      </c>
      <c r="G65">
        <v>44.12</v>
      </c>
      <c r="H65">
        <v>0</v>
      </c>
      <c r="I65">
        <v>1</v>
      </c>
      <c r="J65" t="s">
        <v>516</v>
      </c>
      <c r="K65">
        <f t="shared" si="3"/>
        <v>0</v>
      </c>
      <c r="L65" s="16">
        <f t="shared" si="0"/>
        <v>0</v>
      </c>
      <c r="M65" s="16">
        <f t="shared" si="4"/>
        <v>0.5</v>
      </c>
      <c r="N65" s="16">
        <f t="shared" si="1"/>
        <v>0.5</v>
      </c>
      <c r="O65" s="16">
        <f t="shared" si="5"/>
        <v>-0.3010299956639812</v>
      </c>
      <c r="P65">
        <v>30</v>
      </c>
      <c r="Q65">
        <f t="shared" si="2"/>
        <v>1</v>
      </c>
      <c r="R65" s="16">
        <v>0</v>
      </c>
      <c r="S65" s="16">
        <v>0</v>
      </c>
      <c r="T65">
        <v>91.88</v>
      </c>
      <c r="U65">
        <v>0</v>
      </c>
      <c r="V65">
        <v>0</v>
      </c>
      <c r="W65" s="16">
        <v>40.98</v>
      </c>
      <c r="X65">
        <v>49.39</v>
      </c>
      <c r="Y65" s="16">
        <v>42.08</v>
      </c>
      <c r="Z65" s="16">
        <v>45.62</v>
      </c>
      <c r="AA65">
        <v>38.96</v>
      </c>
      <c r="AB65" s="16">
        <v>15.01</v>
      </c>
      <c r="AC65">
        <v>22.82</v>
      </c>
      <c r="AD65">
        <v>41.75</v>
      </c>
      <c r="AE65" s="23">
        <f t="shared" si="6"/>
        <v>0</v>
      </c>
      <c r="BB65" s="13" t="s">
        <v>565</v>
      </c>
      <c r="BC65" s="13">
        <v>500</v>
      </c>
    </row>
    <row r="66" spans="1:62" x14ac:dyDescent="0.25">
      <c r="A66" t="s">
        <v>80</v>
      </c>
      <c r="B66" t="s">
        <v>519</v>
      </c>
      <c r="C66" t="s">
        <v>522</v>
      </c>
      <c r="D66" t="s">
        <v>526</v>
      </c>
      <c r="E66" t="s">
        <v>528</v>
      </c>
      <c r="F66" t="s">
        <v>531</v>
      </c>
      <c r="G66">
        <v>60.35</v>
      </c>
      <c r="H66">
        <v>0</v>
      </c>
      <c r="I66">
        <v>0</v>
      </c>
      <c r="J66" t="s">
        <v>516</v>
      </c>
      <c r="K66">
        <f t="shared" ref="K66:K129" si="7">IF(F66="Yes",1,0)</f>
        <v>1</v>
      </c>
      <c r="L66" s="16">
        <f t="shared" ref="L66:L129" si="8">$AG$5+$AH$5*R66+$AI$5*S66+$AJ$5*W66+$AK$5*Y66+$AL$5*Z66+$AM$5*AB66</f>
        <v>0.284736786602939</v>
      </c>
      <c r="M66" s="16">
        <f t="shared" si="4"/>
        <v>0.57070712568050852</v>
      </c>
      <c r="N66" s="16">
        <f t="shared" ref="N66:N129" si="9">IF(K66=1,M66,(1-M66))</f>
        <v>0.57070712568050852</v>
      </c>
      <c r="O66" s="16">
        <f t="shared" si="5"/>
        <v>-0.24358670494463713</v>
      </c>
      <c r="P66">
        <v>49</v>
      </c>
      <c r="Q66">
        <f t="shared" ref="Q66:Q129" si="10">IF(J66="Male",1,0)</f>
        <v>1</v>
      </c>
      <c r="R66" s="16">
        <v>0</v>
      </c>
      <c r="S66" s="16">
        <v>1</v>
      </c>
      <c r="T66">
        <v>95.56</v>
      </c>
      <c r="U66">
        <v>1</v>
      </c>
      <c r="V66">
        <v>0</v>
      </c>
      <c r="W66" s="16">
        <v>49.48</v>
      </c>
      <c r="X66">
        <v>70.59</v>
      </c>
      <c r="Y66" s="16">
        <v>68.819999999999993</v>
      </c>
      <c r="Z66" s="16">
        <v>68.91</v>
      </c>
      <c r="AA66">
        <v>54.1</v>
      </c>
      <c r="AB66" s="16">
        <v>49.8</v>
      </c>
      <c r="AC66">
        <v>40.869999999999997</v>
      </c>
      <c r="AD66">
        <v>51.59</v>
      </c>
      <c r="AE66" s="23">
        <f t="shared" si="6"/>
        <v>0</v>
      </c>
    </row>
    <row r="67" spans="1:62" ht="15.75" thickBot="1" x14ac:dyDescent="0.3">
      <c r="A67" t="s">
        <v>81</v>
      </c>
      <c r="B67" t="s">
        <v>518</v>
      </c>
      <c r="C67" t="s">
        <v>522</v>
      </c>
      <c r="D67" t="s">
        <v>524</v>
      </c>
      <c r="E67" t="s">
        <v>528</v>
      </c>
      <c r="F67" t="s">
        <v>530</v>
      </c>
      <c r="G67">
        <v>42.26</v>
      </c>
      <c r="H67">
        <v>0</v>
      </c>
      <c r="I67">
        <v>0</v>
      </c>
      <c r="J67" t="s">
        <v>517</v>
      </c>
      <c r="K67">
        <f t="shared" si="7"/>
        <v>0</v>
      </c>
      <c r="L67" s="16">
        <f t="shared" si="8"/>
        <v>0</v>
      </c>
      <c r="M67" s="16">
        <f t="shared" ref="M67:M130" si="11">EXP(L67)/(1+EXP(L67))</f>
        <v>0.5</v>
      </c>
      <c r="N67" s="16">
        <f t="shared" si="9"/>
        <v>0.5</v>
      </c>
      <c r="O67" s="16">
        <f t="shared" ref="O67:O130" si="12">LOG(N67)</f>
        <v>-0.3010299956639812</v>
      </c>
      <c r="P67">
        <v>26</v>
      </c>
      <c r="Q67">
        <f t="shared" si="10"/>
        <v>0</v>
      </c>
      <c r="R67" s="16">
        <v>0</v>
      </c>
      <c r="S67" s="16">
        <v>0</v>
      </c>
      <c r="T67">
        <v>41.43</v>
      </c>
      <c r="U67">
        <v>1</v>
      </c>
      <c r="V67">
        <v>0</v>
      </c>
      <c r="W67" s="16">
        <v>34.15</v>
      </c>
      <c r="X67">
        <v>47.21</v>
      </c>
      <c r="Y67" s="16">
        <v>8.5500000000000007</v>
      </c>
      <c r="Z67" s="16">
        <v>42.64</v>
      </c>
      <c r="AA67">
        <v>38.130000000000003</v>
      </c>
      <c r="AB67" s="16">
        <v>24.94</v>
      </c>
      <c r="AC67">
        <v>36.880000000000003</v>
      </c>
      <c r="AD67">
        <v>49.63</v>
      </c>
      <c r="AE67" s="23">
        <f t="shared" ref="AE67:AE130" si="13">IF(M67&gt;$AK$10,1,0)</f>
        <v>0</v>
      </c>
      <c r="BB67" t="s">
        <v>566</v>
      </c>
    </row>
    <row r="68" spans="1:62" x14ac:dyDescent="0.25">
      <c r="A68" t="s">
        <v>82</v>
      </c>
      <c r="B68" t="s">
        <v>518</v>
      </c>
      <c r="C68" t="s">
        <v>523</v>
      </c>
      <c r="D68" t="s">
        <v>525</v>
      </c>
      <c r="E68" t="s">
        <v>527</v>
      </c>
      <c r="F68" t="s">
        <v>531</v>
      </c>
      <c r="G68">
        <v>56.75</v>
      </c>
      <c r="H68">
        <v>0</v>
      </c>
      <c r="I68">
        <v>1</v>
      </c>
      <c r="J68" t="s">
        <v>517</v>
      </c>
      <c r="K68">
        <f t="shared" si="7"/>
        <v>1</v>
      </c>
      <c r="L68" s="16">
        <f t="shared" si="8"/>
        <v>2.0074674701649928</v>
      </c>
      <c r="M68" s="16">
        <f t="shared" si="11"/>
        <v>0.8815788876645434</v>
      </c>
      <c r="N68" s="16">
        <f t="shared" si="9"/>
        <v>0.8815788876645434</v>
      </c>
      <c r="O68" s="16">
        <f t="shared" si="12"/>
        <v>-5.4738818992039209E-2</v>
      </c>
      <c r="P68">
        <v>20</v>
      </c>
      <c r="Q68">
        <f t="shared" si="10"/>
        <v>0</v>
      </c>
      <c r="R68" s="16">
        <v>1</v>
      </c>
      <c r="S68" s="16">
        <v>0</v>
      </c>
      <c r="T68">
        <v>43.09</v>
      </c>
      <c r="U68">
        <v>0</v>
      </c>
      <c r="V68">
        <v>0</v>
      </c>
      <c r="W68" s="16">
        <v>65.2</v>
      </c>
      <c r="X68">
        <v>60.42</v>
      </c>
      <c r="Y68" s="16">
        <v>55.16</v>
      </c>
      <c r="Z68" s="16">
        <v>75.430000000000007</v>
      </c>
      <c r="AA68">
        <v>47.8</v>
      </c>
      <c r="AB68" s="16">
        <v>49.67</v>
      </c>
      <c r="AC68">
        <v>83.94</v>
      </c>
      <c r="AD68">
        <v>69.12</v>
      </c>
      <c r="AE68" s="23">
        <f t="shared" si="13"/>
        <v>1</v>
      </c>
      <c r="BB68" s="14"/>
      <c r="BC68" s="14" t="s">
        <v>571</v>
      </c>
      <c r="BD68" s="14" t="s">
        <v>572</v>
      </c>
      <c r="BE68" s="14" t="s">
        <v>573</v>
      </c>
      <c r="BF68" s="14" t="s">
        <v>574</v>
      </c>
      <c r="BG68" s="14" t="s">
        <v>575</v>
      </c>
    </row>
    <row r="69" spans="1:62" x14ac:dyDescent="0.25">
      <c r="A69" t="s">
        <v>83</v>
      </c>
      <c r="B69" t="s">
        <v>520</v>
      </c>
      <c r="C69" t="s">
        <v>523</v>
      </c>
      <c r="D69" t="s">
        <v>526</v>
      </c>
      <c r="E69" t="s">
        <v>529</v>
      </c>
      <c r="F69" t="s">
        <v>531</v>
      </c>
      <c r="G69">
        <v>52.22</v>
      </c>
      <c r="H69">
        <v>0</v>
      </c>
      <c r="I69">
        <v>1</v>
      </c>
      <c r="J69" t="s">
        <v>516</v>
      </c>
      <c r="K69">
        <f t="shared" si="7"/>
        <v>1</v>
      </c>
      <c r="L69" s="16">
        <f t="shared" si="8"/>
        <v>0.284736786602939</v>
      </c>
      <c r="M69" s="16">
        <f t="shared" si="11"/>
        <v>0.57070712568050852</v>
      </c>
      <c r="N69" s="16">
        <f t="shared" si="9"/>
        <v>0.57070712568050852</v>
      </c>
      <c r="O69" s="16">
        <f t="shared" si="12"/>
        <v>-0.24358670494463713</v>
      </c>
      <c r="P69">
        <v>19</v>
      </c>
      <c r="Q69">
        <f t="shared" si="10"/>
        <v>1</v>
      </c>
      <c r="R69" s="16">
        <v>0</v>
      </c>
      <c r="S69" s="16">
        <v>1</v>
      </c>
      <c r="T69">
        <v>97.52</v>
      </c>
      <c r="U69">
        <v>0</v>
      </c>
      <c r="V69">
        <v>1</v>
      </c>
      <c r="W69" s="16">
        <v>53.28</v>
      </c>
      <c r="X69">
        <v>59.31</v>
      </c>
      <c r="Y69" s="16">
        <v>34.549999999999997</v>
      </c>
      <c r="Z69" s="16">
        <v>43.83</v>
      </c>
      <c r="AA69">
        <v>36.49</v>
      </c>
      <c r="AB69" s="16">
        <v>26.46</v>
      </c>
      <c r="AC69">
        <v>31.61</v>
      </c>
      <c r="AD69">
        <v>53.62</v>
      </c>
      <c r="AE69" s="23">
        <f t="shared" si="13"/>
        <v>0</v>
      </c>
      <c r="BB69" t="s">
        <v>567</v>
      </c>
      <c r="BC69">
        <v>15</v>
      </c>
      <c r="BD69">
        <v>67.471753116385059</v>
      </c>
      <c r="BE69">
        <v>4.498116874425671</v>
      </c>
      <c r="BF69">
        <v>37.845134789110425</v>
      </c>
      <c r="BG69">
        <v>9.3851337432413867E-72</v>
      </c>
    </row>
    <row r="70" spans="1:62" x14ac:dyDescent="0.25">
      <c r="A70" t="s">
        <v>84</v>
      </c>
      <c r="B70" t="s">
        <v>520</v>
      </c>
      <c r="C70" t="s">
        <v>521</v>
      </c>
      <c r="D70" t="s">
        <v>526</v>
      </c>
      <c r="E70" t="s">
        <v>528</v>
      </c>
      <c r="F70" t="s">
        <v>531</v>
      </c>
      <c r="G70">
        <v>36.79</v>
      </c>
      <c r="H70">
        <v>1</v>
      </c>
      <c r="I70">
        <v>0</v>
      </c>
      <c r="J70" t="s">
        <v>517</v>
      </c>
      <c r="K70">
        <f t="shared" si="7"/>
        <v>1</v>
      </c>
      <c r="L70" s="16">
        <f t="shared" si="8"/>
        <v>0.284736786602939</v>
      </c>
      <c r="M70" s="16">
        <f t="shared" si="11"/>
        <v>0.57070712568050852</v>
      </c>
      <c r="N70" s="16">
        <f t="shared" si="9"/>
        <v>0.57070712568050852</v>
      </c>
      <c r="O70" s="16">
        <f t="shared" si="12"/>
        <v>-0.24358670494463713</v>
      </c>
      <c r="P70">
        <v>18</v>
      </c>
      <c r="Q70">
        <f t="shared" si="10"/>
        <v>0</v>
      </c>
      <c r="R70" s="16">
        <v>0</v>
      </c>
      <c r="S70" s="16">
        <v>1</v>
      </c>
      <c r="T70">
        <v>56.63</v>
      </c>
      <c r="U70">
        <v>1</v>
      </c>
      <c r="V70">
        <v>0</v>
      </c>
      <c r="W70" s="16">
        <v>49.17</v>
      </c>
      <c r="X70">
        <v>37.31</v>
      </c>
      <c r="Y70" s="16">
        <v>38.159999999999997</v>
      </c>
      <c r="Z70" s="16">
        <v>35.92</v>
      </c>
      <c r="AA70">
        <v>43.39</v>
      </c>
      <c r="AB70" s="16">
        <v>54.88</v>
      </c>
      <c r="AC70">
        <v>44.21</v>
      </c>
      <c r="AD70">
        <v>35.19</v>
      </c>
      <c r="AE70" s="23">
        <f t="shared" si="13"/>
        <v>0</v>
      </c>
      <c r="BB70" t="s">
        <v>568</v>
      </c>
      <c r="BC70">
        <v>484</v>
      </c>
      <c r="BD70">
        <v>57.526246883614242</v>
      </c>
      <c r="BE70">
        <v>0.11885588199093852</v>
      </c>
    </row>
    <row r="71" spans="1:62" ht="15.75" thickBot="1" x14ac:dyDescent="0.3">
      <c r="A71" t="s">
        <v>85</v>
      </c>
      <c r="B71" t="s">
        <v>518</v>
      </c>
      <c r="C71" t="s">
        <v>521</v>
      </c>
      <c r="D71" t="s">
        <v>526</v>
      </c>
      <c r="E71" t="s">
        <v>529</v>
      </c>
      <c r="F71" t="s">
        <v>531</v>
      </c>
      <c r="G71">
        <v>57.26</v>
      </c>
      <c r="H71">
        <v>1</v>
      </c>
      <c r="I71">
        <v>0</v>
      </c>
      <c r="J71" t="s">
        <v>517</v>
      </c>
      <c r="K71">
        <f t="shared" si="7"/>
        <v>1</v>
      </c>
      <c r="L71" s="16">
        <f t="shared" si="8"/>
        <v>0.284736786602939</v>
      </c>
      <c r="M71" s="16">
        <f t="shared" si="11"/>
        <v>0.57070712568050852</v>
      </c>
      <c r="N71" s="16">
        <f t="shared" si="9"/>
        <v>0.57070712568050852</v>
      </c>
      <c r="O71" s="16">
        <f t="shared" si="12"/>
        <v>-0.24358670494463713</v>
      </c>
      <c r="P71">
        <v>20</v>
      </c>
      <c r="Q71">
        <f t="shared" si="10"/>
        <v>0</v>
      </c>
      <c r="R71" s="16">
        <v>0</v>
      </c>
      <c r="S71" s="16">
        <v>1</v>
      </c>
      <c r="T71">
        <v>92.4</v>
      </c>
      <c r="U71">
        <v>0</v>
      </c>
      <c r="V71">
        <v>1</v>
      </c>
      <c r="W71" s="16">
        <v>41.34</v>
      </c>
      <c r="X71">
        <v>39.799999999999997</v>
      </c>
      <c r="Y71" s="16">
        <v>40.31</v>
      </c>
      <c r="Z71" s="16">
        <v>65.02</v>
      </c>
      <c r="AA71">
        <v>62.66</v>
      </c>
      <c r="AB71" s="16">
        <v>51.6</v>
      </c>
      <c r="AC71">
        <v>51.59</v>
      </c>
      <c r="AD71">
        <v>69.02</v>
      </c>
      <c r="AE71" s="23">
        <f t="shared" si="13"/>
        <v>0</v>
      </c>
      <c r="BB71" s="13" t="s">
        <v>569</v>
      </c>
      <c r="BC71" s="13">
        <v>499</v>
      </c>
      <c r="BD71" s="13">
        <v>124.99799999999931</v>
      </c>
      <c r="BE71" s="13"/>
      <c r="BF71" s="13"/>
      <c r="BG71" s="13"/>
    </row>
    <row r="72" spans="1:62" ht="15.75" thickBot="1" x14ac:dyDescent="0.3">
      <c r="A72" t="s">
        <v>86</v>
      </c>
      <c r="B72" t="s">
        <v>518</v>
      </c>
      <c r="C72" t="s">
        <v>523</v>
      </c>
      <c r="D72" t="s">
        <v>525</v>
      </c>
      <c r="E72" t="s">
        <v>529</v>
      </c>
      <c r="F72" t="s">
        <v>531</v>
      </c>
      <c r="G72">
        <v>74.63</v>
      </c>
      <c r="H72">
        <v>0</v>
      </c>
      <c r="I72">
        <v>1</v>
      </c>
      <c r="J72" t="s">
        <v>517</v>
      </c>
      <c r="K72">
        <f t="shared" si="7"/>
        <v>1</v>
      </c>
      <c r="L72" s="16">
        <f t="shared" si="8"/>
        <v>2.0074674701649928</v>
      </c>
      <c r="M72" s="16">
        <f t="shared" si="11"/>
        <v>0.8815788876645434</v>
      </c>
      <c r="N72" s="16">
        <f t="shared" si="9"/>
        <v>0.8815788876645434</v>
      </c>
      <c r="O72" s="16">
        <f t="shared" si="12"/>
        <v>-5.4738818992039209E-2</v>
      </c>
      <c r="P72">
        <v>27</v>
      </c>
      <c r="Q72">
        <f t="shared" si="10"/>
        <v>0</v>
      </c>
      <c r="R72" s="16">
        <v>1</v>
      </c>
      <c r="S72" s="16">
        <v>0</v>
      </c>
      <c r="T72">
        <v>63.33</v>
      </c>
      <c r="U72">
        <v>0</v>
      </c>
      <c r="V72">
        <v>1</v>
      </c>
      <c r="W72" s="16">
        <v>75.599999999999994</v>
      </c>
      <c r="X72">
        <v>77.45</v>
      </c>
      <c r="Y72" s="16">
        <v>59.4</v>
      </c>
      <c r="Z72" s="16">
        <v>45.87</v>
      </c>
      <c r="AA72">
        <v>47.38</v>
      </c>
      <c r="AB72" s="16">
        <v>74.17</v>
      </c>
      <c r="AC72">
        <v>63.66</v>
      </c>
      <c r="AD72">
        <v>59.54</v>
      </c>
      <c r="AE72" s="23">
        <f t="shared" si="13"/>
        <v>1</v>
      </c>
    </row>
    <row r="73" spans="1:62" x14ac:dyDescent="0.25">
      <c r="A73" t="s">
        <v>87</v>
      </c>
      <c r="B73" t="s">
        <v>519</v>
      </c>
      <c r="C73" t="s">
        <v>523</v>
      </c>
      <c r="D73" t="s">
        <v>526</v>
      </c>
      <c r="E73" t="s">
        <v>527</v>
      </c>
      <c r="F73" t="s">
        <v>531</v>
      </c>
      <c r="G73">
        <v>49.67</v>
      </c>
      <c r="H73">
        <v>0</v>
      </c>
      <c r="I73">
        <v>1</v>
      </c>
      <c r="J73" t="s">
        <v>517</v>
      </c>
      <c r="K73">
        <f t="shared" si="7"/>
        <v>1</v>
      </c>
      <c r="L73" s="16">
        <f t="shared" si="8"/>
        <v>0.284736786602939</v>
      </c>
      <c r="M73" s="16">
        <f t="shared" si="11"/>
        <v>0.57070712568050852</v>
      </c>
      <c r="N73" s="16">
        <f t="shared" si="9"/>
        <v>0.57070712568050852</v>
      </c>
      <c r="O73" s="16">
        <f t="shared" si="12"/>
        <v>-0.24358670494463713</v>
      </c>
      <c r="P73">
        <v>34</v>
      </c>
      <c r="Q73">
        <f t="shared" si="10"/>
        <v>0</v>
      </c>
      <c r="R73" s="16">
        <v>0</v>
      </c>
      <c r="S73" s="16">
        <v>1</v>
      </c>
      <c r="T73">
        <v>47.15</v>
      </c>
      <c r="U73">
        <v>0</v>
      </c>
      <c r="V73">
        <v>0</v>
      </c>
      <c r="W73" s="16">
        <v>36.28</v>
      </c>
      <c r="X73">
        <v>34.93</v>
      </c>
      <c r="Y73" s="16">
        <v>44.17</v>
      </c>
      <c r="Z73" s="16">
        <v>47.58</v>
      </c>
      <c r="AA73">
        <v>70.47</v>
      </c>
      <c r="AB73" s="16">
        <v>60.39</v>
      </c>
      <c r="AC73">
        <v>47.57</v>
      </c>
      <c r="AD73">
        <v>58.7</v>
      </c>
      <c r="AE73" s="23">
        <f t="shared" si="13"/>
        <v>0</v>
      </c>
      <c r="BB73" s="14"/>
      <c r="BC73" s="14" t="s">
        <v>576</v>
      </c>
      <c r="BD73" s="14" t="s">
        <v>564</v>
      </c>
      <c r="BE73" s="14" t="s">
        <v>577</v>
      </c>
      <c r="BF73" s="14" t="s">
        <v>578</v>
      </c>
      <c r="BG73" s="14" t="s">
        <v>579</v>
      </c>
      <c r="BH73" s="14" t="s">
        <v>580</v>
      </c>
      <c r="BI73" s="14" t="s">
        <v>581</v>
      </c>
      <c r="BJ73" s="14" t="s">
        <v>582</v>
      </c>
    </row>
    <row r="74" spans="1:62" x14ac:dyDescent="0.25">
      <c r="A74" t="s">
        <v>88</v>
      </c>
      <c r="B74" t="s">
        <v>518</v>
      </c>
      <c r="C74" t="s">
        <v>521</v>
      </c>
      <c r="D74" t="s">
        <v>526</v>
      </c>
      <c r="E74" t="s">
        <v>527</v>
      </c>
      <c r="F74" t="s">
        <v>531</v>
      </c>
      <c r="G74">
        <v>55.74</v>
      </c>
      <c r="H74">
        <v>1</v>
      </c>
      <c r="I74">
        <v>0</v>
      </c>
      <c r="J74" t="s">
        <v>516</v>
      </c>
      <c r="K74">
        <f t="shared" si="7"/>
        <v>1</v>
      </c>
      <c r="L74" s="16">
        <f t="shared" si="8"/>
        <v>0.284736786602939</v>
      </c>
      <c r="M74" s="16">
        <f t="shared" si="11"/>
        <v>0.57070712568050852</v>
      </c>
      <c r="N74" s="16">
        <f t="shared" si="9"/>
        <v>0.57070712568050852</v>
      </c>
      <c r="O74" s="16">
        <f t="shared" si="12"/>
        <v>-0.24358670494463713</v>
      </c>
      <c r="P74">
        <v>27</v>
      </c>
      <c r="Q74">
        <f t="shared" si="10"/>
        <v>1</v>
      </c>
      <c r="R74" s="16">
        <v>0</v>
      </c>
      <c r="S74" s="16">
        <v>1</v>
      </c>
      <c r="T74">
        <v>44.83</v>
      </c>
      <c r="U74">
        <v>0</v>
      </c>
      <c r="V74">
        <v>0</v>
      </c>
      <c r="W74" s="16">
        <v>63.1</v>
      </c>
      <c r="X74">
        <v>49.69</v>
      </c>
      <c r="Y74" s="16">
        <v>36.04</v>
      </c>
      <c r="Z74" s="16">
        <v>61.55</v>
      </c>
      <c r="AA74">
        <v>57.8</v>
      </c>
      <c r="AB74" s="16">
        <v>47.85</v>
      </c>
      <c r="AC74">
        <v>61.47</v>
      </c>
      <c r="AD74">
        <v>57.93</v>
      </c>
      <c r="AE74" s="23">
        <f t="shared" si="13"/>
        <v>0</v>
      </c>
      <c r="BB74" t="s">
        <v>570</v>
      </c>
      <c r="BC74">
        <v>-0.60200176247269532</v>
      </c>
      <c r="BD74">
        <v>0.10498349957923318</v>
      </c>
      <c r="BE74">
        <v>-5.734251238389632</v>
      </c>
      <c r="BF74" s="16">
        <v>1.7264658941290323E-8</v>
      </c>
      <c r="BG74">
        <v>-0.80828147265469963</v>
      </c>
      <c r="BH74">
        <v>-0.39572205229069107</v>
      </c>
      <c r="BI74">
        <v>-0.80828147265469963</v>
      </c>
      <c r="BJ74">
        <v>-0.39572205229069107</v>
      </c>
    </row>
    <row r="75" spans="1:62" x14ac:dyDescent="0.25">
      <c r="A75" t="s">
        <v>89</v>
      </c>
      <c r="B75" t="s">
        <v>518</v>
      </c>
      <c r="C75" t="s">
        <v>522</v>
      </c>
      <c r="D75" t="s">
        <v>526</v>
      </c>
      <c r="E75" t="s">
        <v>528</v>
      </c>
      <c r="F75" t="s">
        <v>531</v>
      </c>
      <c r="G75">
        <v>38.700000000000003</v>
      </c>
      <c r="H75">
        <v>0</v>
      </c>
      <c r="I75">
        <v>0</v>
      </c>
      <c r="J75" t="s">
        <v>517</v>
      </c>
      <c r="K75">
        <f t="shared" si="7"/>
        <v>1</v>
      </c>
      <c r="L75" s="16">
        <f t="shared" si="8"/>
        <v>0.284736786602939</v>
      </c>
      <c r="M75" s="16">
        <f t="shared" si="11"/>
        <v>0.57070712568050852</v>
      </c>
      <c r="N75" s="16">
        <f t="shared" si="9"/>
        <v>0.57070712568050852</v>
      </c>
      <c r="O75" s="16">
        <f t="shared" si="12"/>
        <v>-0.24358670494463713</v>
      </c>
      <c r="P75">
        <v>27</v>
      </c>
      <c r="Q75">
        <f t="shared" si="10"/>
        <v>0</v>
      </c>
      <c r="R75" s="16">
        <v>0</v>
      </c>
      <c r="S75" s="16">
        <v>1</v>
      </c>
      <c r="T75">
        <v>49.39</v>
      </c>
      <c r="U75">
        <v>1</v>
      </c>
      <c r="V75">
        <v>0</v>
      </c>
      <c r="W75" s="16">
        <v>44.08</v>
      </c>
      <c r="X75">
        <v>67.63</v>
      </c>
      <c r="Y75" s="16">
        <v>50.26</v>
      </c>
      <c r="Z75" s="16">
        <v>62.51</v>
      </c>
      <c r="AA75">
        <v>37.659999999999997</v>
      </c>
      <c r="AB75" s="16">
        <v>59.65</v>
      </c>
      <c r="AC75">
        <v>53.9</v>
      </c>
      <c r="AD75">
        <v>53.01</v>
      </c>
      <c r="AE75" s="23">
        <f t="shared" si="13"/>
        <v>0</v>
      </c>
      <c r="BA75" t="s">
        <v>583</v>
      </c>
      <c r="BB75" t="s">
        <v>0</v>
      </c>
      <c r="BC75">
        <v>3.2983149833227879E-2</v>
      </c>
      <c r="BD75">
        <v>3.102590151249926E-2</v>
      </c>
      <c r="BE75">
        <v>1.0630843335830262</v>
      </c>
      <c r="BF75" s="16">
        <v>0.288273824248508</v>
      </c>
      <c r="BG75">
        <v>-2.7978944189019243E-2</v>
      </c>
      <c r="BH75">
        <v>9.3945243855475008E-2</v>
      </c>
      <c r="BI75">
        <v>-2.7978944189019243E-2</v>
      </c>
      <c r="BJ75">
        <v>9.3945243855475008E-2</v>
      </c>
    </row>
    <row r="76" spans="1:62" x14ac:dyDescent="0.25">
      <c r="A76" t="s">
        <v>90</v>
      </c>
      <c r="B76" t="s">
        <v>519</v>
      </c>
      <c r="C76" t="s">
        <v>523</v>
      </c>
      <c r="D76" t="s">
        <v>524</v>
      </c>
      <c r="E76" t="s">
        <v>527</v>
      </c>
      <c r="F76" t="s">
        <v>530</v>
      </c>
      <c r="G76">
        <v>56.49</v>
      </c>
      <c r="H76">
        <v>0</v>
      </c>
      <c r="I76">
        <v>1</v>
      </c>
      <c r="J76" t="s">
        <v>516</v>
      </c>
      <c r="K76">
        <f t="shared" si="7"/>
        <v>0</v>
      </c>
      <c r="L76" s="16">
        <f t="shared" si="8"/>
        <v>0</v>
      </c>
      <c r="M76" s="16">
        <f t="shared" si="11"/>
        <v>0.5</v>
      </c>
      <c r="N76" s="16">
        <f t="shared" si="9"/>
        <v>0.5</v>
      </c>
      <c r="O76" s="16">
        <f t="shared" si="12"/>
        <v>-0.3010299956639812</v>
      </c>
      <c r="P76">
        <v>47</v>
      </c>
      <c r="Q76">
        <f t="shared" si="10"/>
        <v>1</v>
      </c>
      <c r="R76" s="16">
        <v>0</v>
      </c>
      <c r="S76" s="16">
        <v>0</v>
      </c>
      <c r="T76">
        <v>54.99</v>
      </c>
      <c r="U76">
        <v>0</v>
      </c>
      <c r="V76">
        <v>0</v>
      </c>
      <c r="W76" s="16">
        <v>26.93</v>
      </c>
      <c r="X76">
        <v>46.17</v>
      </c>
      <c r="Y76" s="16">
        <v>35.299999999999997</v>
      </c>
      <c r="Z76" s="16">
        <v>41.59</v>
      </c>
      <c r="AA76">
        <v>36.9</v>
      </c>
      <c r="AB76" s="16">
        <v>36.78</v>
      </c>
      <c r="AC76">
        <v>41.32</v>
      </c>
      <c r="AD76">
        <v>61.72</v>
      </c>
      <c r="AE76" s="23">
        <f t="shared" si="13"/>
        <v>0</v>
      </c>
      <c r="BA76" t="s">
        <v>583</v>
      </c>
      <c r="BB76" t="s">
        <v>15</v>
      </c>
      <c r="BC76">
        <v>9.9002726084446721E-4</v>
      </c>
      <c r="BD76">
        <v>2.1168084582994461E-3</v>
      </c>
      <c r="BE76">
        <v>0.46769808433201981</v>
      </c>
      <c r="BF76" s="16">
        <v>0.64021102360180315</v>
      </c>
      <c r="BG76">
        <v>-3.1692419294464583E-3</v>
      </c>
      <c r="BH76">
        <v>5.1492964511353923E-3</v>
      </c>
      <c r="BI76">
        <v>-3.1692419294464583E-3</v>
      </c>
      <c r="BJ76">
        <v>5.1492964511353923E-3</v>
      </c>
    </row>
    <row r="77" spans="1:62" x14ac:dyDescent="0.25">
      <c r="A77" t="s">
        <v>91</v>
      </c>
      <c r="B77" t="s">
        <v>519</v>
      </c>
      <c r="C77" t="s">
        <v>521</v>
      </c>
      <c r="D77" t="s">
        <v>525</v>
      </c>
      <c r="E77" t="s">
        <v>529</v>
      </c>
      <c r="F77" t="s">
        <v>531</v>
      </c>
      <c r="G77">
        <v>65.81</v>
      </c>
      <c r="H77">
        <v>1</v>
      </c>
      <c r="I77">
        <v>0</v>
      </c>
      <c r="J77" t="s">
        <v>517</v>
      </c>
      <c r="K77">
        <f t="shared" si="7"/>
        <v>1</v>
      </c>
      <c r="L77" s="16">
        <f t="shared" si="8"/>
        <v>2.0074674701649928</v>
      </c>
      <c r="M77" s="16">
        <f t="shared" si="11"/>
        <v>0.8815788876645434</v>
      </c>
      <c r="N77" s="16">
        <f t="shared" si="9"/>
        <v>0.8815788876645434</v>
      </c>
      <c r="O77" s="16">
        <f t="shared" si="12"/>
        <v>-5.4738818992039209E-2</v>
      </c>
      <c r="P77">
        <v>32</v>
      </c>
      <c r="Q77">
        <f t="shared" si="10"/>
        <v>0</v>
      </c>
      <c r="R77" s="16">
        <v>1</v>
      </c>
      <c r="S77" s="16">
        <v>0</v>
      </c>
      <c r="T77">
        <v>69.31</v>
      </c>
      <c r="U77">
        <v>0</v>
      </c>
      <c r="V77">
        <v>1</v>
      </c>
      <c r="W77" s="16">
        <v>64.03</v>
      </c>
      <c r="X77">
        <v>59.02</v>
      </c>
      <c r="Y77" s="16">
        <v>56.9</v>
      </c>
      <c r="Z77" s="16">
        <v>71.66</v>
      </c>
      <c r="AA77">
        <v>68.790000000000006</v>
      </c>
      <c r="AB77" s="16">
        <v>74.790000000000006</v>
      </c>
      <c r="AC77">
        <v>57.32</v>
      </c>
      <c r="AD77">
        <v>68.37</v>
      </c>
      <c r="AE77" s="23">
        <f t="shared" si="13"/>
        <v>1</v>
      </c>
      <c r="BB77" t="s">
        <v>556</v>
      </c>
      <c r="BC77">
        <v>0.44838399625110953</v>
      </c>
      <c r="BD77">
        <v>8.261037694541444E-2</v>
      </c>
      <c r="BE77">
        <v>5.4276958032449523</v>
      </c>
      <c r="BF77" s="16">
        <v>9.0431221647824369E-8</v>
      </c>
      <c r="BG77">
        <v>0.28606473005570954</v>
      </c>
      <c r="BH77">
        <v>0.61070326244650952</v>
      </c>
      <c r="BI77">
        <v>0.28606473005570954</v>
      </c>
      <c r="BJ77">
        <v>0.61070326244650952</v>
      </c>
    </row>
    <row r="78" spans="1:62" x14ac:dyDescent="0.25">
      <c r="A78" t="s">
        <v>92</v>
      </c>
      <c r="B78" t="s">
        <v>518</v>
      </c>
      <c r="C78" t="s">
        <v>522</v>
      </c>
      <c r="D78" t="s">
        <v>525</v>
      </c>
      <c r="E78" t="s">
        <v>527</v>
      </c>
      <c r="F78" t="s">
        <v>531</v>
      </c>
      <c r="G78">
        <v>67.47</v>
      </c>
      <c r="H78">
        <v>0</v>
      </c>
      <c r="I78">
        <v>0</v>
      </c>
      <c r="J78" t="s">
        <v>517</v>
      </c>
      <c r="K78">
        <f t="shared" si="7"/>
        <v>1</v>
      </c>
      <c r="L78" s="16">
        <f t="shared" si="8"/>
        <v>2.0074674701649928</v>
      </c>
      <c r="M78" s="16">
        <f t="shared" si="11"/>
        <v>0.8815788876645434</v>
      </c>
      <c r="N78" s="16">
        <f t="shared" si="9"/>
        <v>0.8815788876645434</v>
      </c>
      <c r="O78" s="16">
        <f t="shared" si="12"/>
        <v>-5.4738818992039209E-2</v>
      </c>
      <c r="P78">
        <v>29</v>
      </c>
      <c r="Q78">
        <f t="shared" si="10"/>
        <v>0</v>
      </c>
      <c r="R78" s="16">
        <v>1</v>
      </c>
      <c r="S78" s="16">
        <v>0</v>
      </c>
      <c r="T78">
        <v>82.09</v>
      </c>
      <c r="U78">
        <v>0</v>
      </c>
      <c r="V78">
        <v>0</v>
      </c>
      <c r="W78" s="16">
        <v>70.48</v>
      </c>
      <c r="X78">
        <v>50.94</v>
      </c>
      <c r="Y78" s="16">
        <v>40.14</v>
      </c>
      <c r="Z78" s="16">
        <v>62.93</v>
      </c>
      <c r="AA78">
        <v>69.19</v>
      </c>
      <c r="AB78" s="16">
        <v>53.14</v>
      </c>
      <c r="AC78">
        <v>84.48</v>
      </c>
      <c r="AD78">
        <v>57.32</v>
      </c>
      <c r="AE78" s="23">
        <f t="shared" si="13"/>
        <v>1</v>
      </c>
      <c r="BB78" t="s">
        <v>557</v>
      </c>
      <c r="BC78">
        <v>0.30977545416511809</v>
      </c>
      <c r="BD78">
        <v>5.678553465603163E-2</v>
      </c>
      <c r="BE78">
        <v>5.4551824869049543</v>
      </c>
      <c r="BF78" s="16">
        <v>7.819287325881504E-8</v>
      </c>
      <c r="BG78">
        <v>0.19819883804616512</v>
      </c>
      <c r="BH78">
        <v>0.42135207028407107</v>
      </c>
      <c r="BI78">
        <v>0.19819883804616512</v>
      </c>
      <c r="BJ78">
        <v>0.42135207028407107</v>
      </c>
    </row>
    <row r="79" spans="1:62" x14ac:dyDescent="0.25">
      <c r="A79" t="s">
        <v>93</v>
      </c>
      <c r="B79" t="s">
        <v>518</v>
      </c>
      <c r="C79" t="s">
        <v>523</v>
      </c>
      <c r="D79" t="s">
        <v>526</v>
      </c>
      <c r="E79" t="s">
        <v>528</v>
      </c>
      <c r="F79" t="s">
        <v>531</v>
      </c>
      <c r="G79">
        <v>31.97</v>
      </c>
      <c r="H79">
        <v>0</v>
      </c>
      <c r="I79">
        <v>1</v>
      </c>
      <c r="J79" t="s">
        <v>517</v>
      </c>
      <c r="K79">
        <f t="shared" si="7"/>
        <v>1</v>
      </c>
      <c r="L79" s="16">
        <f t="shared" si="8"/>
        <v>0.284736786602939</v>
      </c>
      <c r="M79" s="16">
        <f t="shared" si="11"/>
        <v>0.57070712568050852</v>
      </c>
      <c r="N79" s="16">
        <f t="shared" si="9"/>
        <v>0.57070712568050852</v>
      </c>
      <c r="O79" s="16">
        <f t="shared" si="12"/>
        <v>-0.24358670494463713</v>
      </c>
      <c r="P79">
        <v>26</v>
      </c>
      <c r="Q79">
        <f t="shared" si="10"/>
        <v>0</v>
      </c>
      <c r="R79" s="16">
        <v>0</v>
      </c>
      <c r="S79" s="16">
        <v>1</v>
      </c>
      <c r="T79">
        <v>99.18</v>
      </c>
      <c r="U79">
        <v>1</v>
      </c>
      <c r="V79">
        <v>0</v>
      </c>
      <c r="W79" s="16">
        <v>45.28</v>
      </c>
      <c r="X79">
        <v>45.29</v>
      </c>
      <c r="Y79" s="16">
        <v>69.790000000000006</v>
      </c>
      <c r="Z79" s="16">
        <v>57.44</v>
      </c>
      <c r="AA79">
        <v>48.32</v>
      </c>
      <c r="AB79" s="16">
        <v>42.12</v>
      </c>
      <c r="AC79">
        <v>56.77</v>
      </c>
      <c r="AD79">
        <v>48.23</v>
      </c>
      <c r="AE79" s="23">
        <f t="shared" si="13"/>
        <v>0</v>
      </c>
      <c r="BA79" t="s">
        <v>583</v>
      </c>
      <c r="BB79" t="s">
        <v>13</v>
      </c>
      <c r="BC79">
        <v>-8.9403978573951892E-4</v>
      </c>
      <c r="BD79">
        <v>8.724217171817186E-4</v>
      </c>
      <c r="BE79">
        <v>-1.0247793792062347</v>
      </c>
      <c r="BF79" s="16">
        <v>0.30597919867915041</v>
      </c>
      <c r="BG79">
        <v>-2.6082415383769392E-3</v>
      </c>
      <c r="BH79">
        <v>8.2016196689790118E-4</v>
      </c>
      <c r="BI79">
        <v>-2.6082415383769392E-3</v>
      </c>
      <c r="BJ79">
        <v>8.2016196689790118E-4</v>
      </c>
    </row>
    <row r="80" spans="1:62" x14ac:dyDescent="0.25">
      <c r="A80" t="s">
        <v>94</v>
      </c>
      <c r="B80" t="s">
        <v>518</v>
      </c>
      <c r="C80" t="s">
        <v>522</v>
      </c>
      <c r="D80" t="s">
        <v>525</v>
      </c>
      <c r="E80" t="s">
        <v>527</v>
      </c>
      <c r="F80" t="s">
        <v>531</v>
      </c>
      <c r="G80">
        <v>70.5</v>
      </c>
      <c r="H80">
        <v>0</v>
      </c>
      <c r="I80">
        <v>0</v>
      </c>
      <c r="J80" t="s">
        <v>516</v>
      </c>
      <c r="K80">
        <f t="shared" si="7"/>
        <v>1</v>
      </c>
      <c r="L80" s="16">
        <f t="shared" si="8"/>
        <v>2.0074674701649928</v>
      </c>
      <c r="M80" s="16">
        <f t="shared" si="11"/>
        <v>0.8815788876645434</v>
      </c>
      <c r="N80" s="16">
        <f t="shared" si="9"/>
        <v>0.8815788876645434</v>
      </c>
      <c r="O80" s="16">
        <f t="shared" si="12"/>
        <v>-5.4738818992039209E-2</v>
      </c>
      <c r="P80">
        <v>24</v>
      </c>
      <c r="Q80">
        <f t="shared" si="10"/>
        <v>1</v>
      </c>
      <c r="R80" s="16">
        <v>1</v>
      </c>
      <c r="S80" s="16">
        <v>0</v>
      </c>
      <c r="T80">
        <v>66.489999999999995</v>
      </c>
      <c r="U80">
        <v>0</v>
      </c>
      <c r="V80">
        <v>0</v>
      </c>
      <c r="W80" s="16">
        <v>67.2</v>
      </c>
      <c r="X80">
        <v>31.15</v>
      </c>
      <c r="Y80" s="16">
        <v>48.88</v>
      </c>
      <c r="Z80" s="16">
        <v>55.13</v>
      </c>
      <c r="AA80">
        <v>58.84</v>
      </c>
      <c r="AB80" s="16">
        <v>49.07</v>
      </c>
      <c r="AC80">
        <v>42.5</v>
      </c>
      <c r="AD80">
        <v>65.930000000000007</v>
      </c>
      <c r="AE80" s="23">
        <f t="shared" si="13"/>
        <v>1</v>
      </c>
      <c r="BA80" t="s">
        <v>583</v>
      </c>
      <c r="BB80" t="s">
        <v>554</v>
      </c>
      <c r="BC80">
        <v>5.3809998042146166E-2</v>
      </c>
      <c r="BD80">
        <v>3.616092287343526E-2</v>
      </c>
      <c r="BE80">
        <v>1.4880703744891524</v>
      </c>
      <c r="BF80" s="16">
        <v>0.1373835538072066</v>
      </c>
      <c r="BG80">
        <v>-1.7241783620136626E-2</v>
      </c>
      <c r="BH80">
        <v>0.12486177970442897</v>
      </c>
      <c r="BI80">
        <v>-1.7241783620136626E-2</v>
      </c>
      <c r="BJ80">
        <v>0.12486177970442897</v>
      </c>
    </row>
    <row r="81" spans="1:62" x14ac:dyDescent="0.25">
      <c r="A81" t="s">
        <v>95</v>
      </c>
      <c r="B81" t="s">
        <v>518</v>
      </c>
      <c r="C81" t="s">
        <v>521</v>
      </c>
      <c r="D81" t="s">
        <v>525</v>
      </c>
      <c r="E81" t="s">
        <v>527</v>
      </c>
      <c r="F81" t="s">
        <v>531</v>
      </c>
      <c r="G81">
        <v>51.36</v>
      </c>
      <c r="H81">
        <v>1</v>
      </c>
      <c r="I81">
        <v>0</v>
      </c>
      <c r="J81" t="s">
        <v>517</v>
      </c>
      <c r="K81">
        <f t="shared" si="7"/>
        <v>1</v>
      </c>
      <c r="L81" s="16">
        <f t="shared" si="8"/>
        <v>2.0074674701649928</v>
      </c>
      <c r="M81" s="16">
        <f t="shared" si="11"/>
        <v>0.8815788876645434</v>
      </c>
      <c r="N81" s="16">
        <f t="shared" si="9"/>
        <v>0.8815788876645434</v>
      </c>
      <c r="O81" s="16">
        <f t="shared" si="12"/>
        <v>-5.4738818992039209E-2</v>
      </c>
      <c r="P81">
        <v>20</v>
      </c>
      <c r="Q81">
        <f t="shared" si="10"/>
        <v>0</v>
      </c>
      <c r="R81" s="16">
        <v>1</v>
      </c>
      <c r="S81" s="16">
        <v>0</v>
      </c>
      <c r="T81">
        <v>71.09</v>
      </c>
      <c r="U81">
        <v>0</v>
      </c>
      <c r="V81">
        <v>0</v>
      </c>
      <c r="W81" s="16">
        <v>64.3</v>
      </c>
      <c r="X81">
        <v>49.71</v>
      </c>
      <c r="Y81" s="16">
        <v>50.56</v>
      </c>
      <c r="Z81" s="16">
        <v>59.57</v>
      </c>
      <c r="AA81">
        <v>62.64</v>
      </c>
      <c r="AB81" s="16">
        <v>82.43</v>
      </c>
      <c r="AC81">
        <v>70.27</v>
      </c>
      <c r="AD81">
        <v>54.09</v>
      </c>
      <c r="AE81" s="23">
        <f t="shared" si="13"/>
        <v>1</v>
      </c>
      <c r="BA81" t="s">
        <v>583</v>
      </c>
      <c r="BB81" t="s">
        <v>555</v>
      </c>
      <c r="BC81">
        <v>7.2481097044234475E-3</v>
      </c>
      <c r="BD81">
        <v>4.1124963685557292E-2</v>
      </c>
      <c r="BE81">
        <v>0.17624598430876953</v>
      </c>
      <c r="BF81" s="16">
        <v>0.86017441481916912</v>
      </c>
      <c r="BG81">
        <v>-7.3557403774384994E-2</v>
      </c>
      <c r="BH81">
        <v>8.8053623183231899E-2</v>
      </c>
      <c r="BI81">
        <v>-7.3557403774384994E-2</v>
      </c>
      <c r="BJ81">
        <v>8.8053623183231899E-2</v>
      </c>
    </row>
    <row r="82" spans="1:62" x14ac:dyDescent="0.25">
      <c r="A82" t="s">
        <v>96</v>
      </c>
      <c r="B82" t="s">
        <v>518</v>
      </c>
      <c r="C82" t="s">
        <v>523</v>
      </c>
      <c r="D82" t="s">
        <v>525</v>
      </c>
      <c r="E82" t="s">
        <v>528</v>
      </c>
      <c r="F82" t="s">
        <v>531</v>
      </c>
      <c r="G82">
        <v>54.47</v>
      </c>
      <c r="H82">
        <v>0</v>
      </c>
      <c r="I82">
        <v>1</v>
      </c>
      <c r="J82" t="s">
        <v>516</v>
      </c>
      <c r="K82">
        <f t="shared" si="7"/>
        <v>1</v>
      </c>
      <c r="L82" s="16">
        <f t="shared" si="8"/>
        <v>2.0074674701649928</v>
      </c>
      <c r="M82" s="16">
        <f t="shared" si="11"/>
        <v>0.8815788876645434</v>
      </c>
      <c r="N82" s="16">
        <f t="shared" si="9"/>
        <v>0.8815788876645434</v>
      </c>
      <c r="O82" s="16">
        <f t="shared" si="12"/>
        <v>-5.4738818992039209E-2</v>
      </c>
      <c r="P82">
        <v>24</v>
      </c>
      <c r="Q82">
        <f t="shared" si="10"/>
        <v>1</v>
      </c>
      <c r="R82" s="16">
        <v>1</v>
      </c>
      <c r="S82" s="16">
        <v>0</v>
      </c>
      <c r="T82">
        <v>71.31</v>
      </c>
      <c r="U82">
        <v>1</v>
      </c>
      <c r="V82">
        <v>0</v>
      </c>
      <c r="W82" s="16">
        <v>66.67</v>
      </c>
      <c r="X82">
        <v>73.08</v>
      </c>
      <c r="Y82" s="16">
        <v>56.86</v>
      </c>
      <c r="Z82" s="16">
        <v>52.96</v>
      </c>
      <c r="AA82">
        <v>59.78</v>
      </c>
      <c r="AB82" s="16">
        <v>53.99</v>
      </c>
      <c r="AC82">
        <v>62.16</v>
      </c>
      <c r="AD82">
        <v>65.56</v>
      </c>
      <c r="AE82" s="23">
        <f t="shared" si="13"/>
        <v>1</v>
      </c>
      <c r="BB82" t="s">
        <v>4</v>
      </c>
      <c r="BC82">
        <v>2.9728703308573266E-3</v>
      </c>
      <c r="BD82">
        <v>1.2682565778819768E-3</v>
      </c>
      <c r="BE82">
        <v>2.3440606441183229</v>
      </c>
      <c r="BF82" s="16">
        <v>1.947860208414318E-2</v>
      </c>
      <c r="BG82">
        <v>4.8090158938411979E-4</v>
      </c>
      <c r="BH82">
        <v>5.464839072330533E-3</v>
      </c>
      <c r="BI82">
        <v>4.8090158938411979E-4</v>
      </c>
      <c r="BJ82">
        <v>5.464839072330533E-3</v>
      </c>
    </row>
    <row r="83" spans="1:62" x14ac:dyDescent="0.25">
      <c r="A83" t="s">
        <v>97</v>
      </c>
      <c r="B83" t="s">
        <v>519</v>
      </c>
      <c r="C83" t="s">
        <v>522</v>
      </c>
      <c r="D83" t="s">
        <v>525</v>
      </c>
      <c r="E83" t="s">
        <v>528</v>
      </c>
      <c r="F83" t="s">
        <v>531</v>
      </c>
      <c r="G83">
        <v>48.06</v>
      </c>
      <c r="H83">
        <v>0</v>
      </c>
      <c r="I83">
        <v>0</v>
      </c>
      <c r="J83" t="s">
        <v>517</v>
      </c>
      <c r="K83">
        <f t="shared" si="7"/>
        <v>1</v>
      </c>
      <c r="L83" s="16">
        <f t="shared" si="8"/>
        <v>2.0074674701649928</v>
      </c>
      <c r="M83" s="16">
        <f t="shared" si="11"/>
        <v>0.8815788876645434</v>
      </c>
      <c r="N83" s="16">
        <f t="shared" si="9"/>
        <v>0.8815788876645434</v>
      </c>
      <c r="O83" s="16">
        <f t="shared" si="12"/>
        <v>-5.4738818992039209E-2</v>
      </c>
      <c r="P83">
        <v>32</v>
      </c>
      <c r="Q83">
        <f t="shared" si="10"/>
        <v>0</v>
      </c>
      <c r="R83" s="16">
        <v>1</v>
      </c>
      <c r="S83" s="16">
        <v>0</v>
      </c>
      <c r="T83">
        <v>72.37</v>
      </c>
      <c r="U83">
        <v>1</v>
      </c>
      <c r="V83">
        <v>0</v>
      </c>
      <c r="W83" s="16">
        <v>77.63</v>
      </c>
      <c r="X83">
        <v>47.49</v>
      </c>
      <c r="Y83" s="16">
        <v>87.81</v>
      </c>
      <c r="Z83" s="16">
        <v>66.87</v>
      </c>
      <c r="AA83">
        <v>47.29</v>
      </c>
      <c r="AB83" s="16">
        <v>52.95</v>
      </c>
      <c r="AC83">
        <v>54.87</v>
      </c>
      <c r="AD83">
        <v>73.989999999999995</v>
      </c>
      <c r="AE83" s="23">
        <f t="shared" si="13"/>
        <v>1</v>
      </c>
      <c r="BA83" t="s">
        <v>583</v>
      </c>
      <c r="BB83" t="s">
        <v>6</v>
      </c>
      <c r="BC83">
        <v>1.5833752436522611E-3</v>
      </c>
      <c r="BD83">
        <v>1.2844069719590526E-3</v>
      </c>
      <c r="BE83">
        <v>1.2327675559384457</v>
      </c>
      <c r="BF83" s="16">
        <v>0.21826094426651083</v>
      </c>
      <c r="BG83">
        <v>-9.4032704283417905E-4</v>
      </c>
      <c r="BH83">
        <v>4.1070775301387009E-3</v>
      </c>
      <c r="BI83">
        <v>-9.4032704283417905E-4</v>
      </c>
      <c r="BJ83">
        <v>4.1070775301387009E-3</v>
      </c>
    </row>
    <row r="84" spans="1:62" x14ac:dyDescent="0.25">
      <c r="A84" t="s">
        <v>98</v>
      </c>
      <c r="B84" t="s">
        <v>520</v>
      </c>
      <c r="C84" t="s">
        <v>523</v>
      </c>
      <c r="D84" t="s">
        <v>526</v>
      </c>
      <c r="E84" t="s">
        <v>528</v>
      </c>
      <c r="F84" t="s">
        <v>530</v>
      </c>
      <c r="G84">
        <v>31.79</v>
      </c>
      <c r="H84">
        <v>0</v>
      </c>
      <c r="I84">
        <v>1</v>
      </c>
      <c r="J84" t="s">
        <v>516</v>
      </c>
      <c r="K84">
        <f t="shared" si="7"/>
        <v>0</v>
      </c>
      <c r="L84" s="16">
        <f t="shared" si="8"/>
        <v>0.284736786602939</v>
      </c>
      <c r="M84" s="16">
        <f t="shared" si="11"/>
        <v>0.57070712568050852</v>
      </c>
      <c r="N84" s="16">
        <f t="shared" si="9"/>
        <v>0.42929287431949148</v>
      </c>
      <c r="O84" s="16">
        <f t="shared" si="12"/>
        <v>-0.36724632016115744</v>
      </c>
      <c r="P84">
        <v>18</v>
      </c>
      <c r="Q84">
        <f t="shared" si="10"/>
        <v>1</v>
      </c>
      <c r="R84" s="16">
        <v>0</v>
      </c>
      <c r="S84" s="16">
        <v>1</v>
      </c>
      <c r="T84">
        <v>71.06</v>
      </c>
      <c r="U84">
        <v>1</v>
      </c>
      <c r="V84">
        <v>0</v>
      </c>
      <c r="W84" s="16">
        <v>40</v>
      </c>
      <c r="X84">
        <v>38.18</v>
      </c>
      <c r="Y84" s="16">
        <v>32.369999999999997</v>
      </c>
      <c r="Z84" s="16">
        <v>24.7</v>
      </c>
      <c r="AA84">
        <v>46.56</v>
      </c>
      <c r="AB84" s="16">
        <v>39.32</v>
      </c>
      <c r="AC84">
        <v>40.78</v>
      </c>
      <c r="AD84">
        <v>30.45</v>
      </c>
      <c r="AE84" s="23">
        <f t="shared" si="13"/>
        <v>0</v>
      </c>
      <c r="BB84" t="s">
        <v>8</v>
      </c>
      <c r="BC84">
        <v>3.5417030052849268E-3</v>
      </c>
      <c r="BD84">
        <v>1.3064589203659813E-3</v>
      </c>
      <c r="BE84">
        <v>2.7109180013810015</v>
      </c>
      <c r="BF84" s="16">
        <v>6.9481700752172856E-3</v>
      </c>
      <c r="BG84">
        <v>9.7467134280548439E-4</v>
      </c>
      <c r="BH84">
        <v>6.1087346677643692E-3</v>
      </c>
      <c r="BI84">
        <v>9.7467134280548439E-4</v>
      </c>
      <c r="BJ84">
        <v>6.1087346677643692E-3</v>
      </c>
    </row>
    <row r="85" spans="1:62" x14ac:dyDescent="0.25">
      <c r="A85" t="s">
        <v>99</v>
      </c>
      <c r="B85" t="s">
        <v>520</v>
      </c>
      <c r="C85" t="s">
        <v>522</v>
      </c>
      <c r="D85" t="s">
        <v>526</v>
      </c>
      <c r="E85" t="s">
        <v>528</v>
      </c>
      <c r="F85" t="s">
        <v>530</v>
      </c>
      <c r="G85">
        <v>41.63</v>
      </c>
      <c r="H85">
        <v>0</v>
      </c>
      <c r="I85">
        <v>0</v>
      </c>
      <c r="J85" t="s">
        <v>517</v>
      </c>
      <c r="K85">
        <f t="shared" si="7"/>
        <v>0</v>
      </c>
      <c r="L85" s="16">
        <f t="shared" si="8"/>
        <v>0.284736786602939</v>
      </c>
      <c r="M85" s="16">
        <f t="shared" si="11"/>
        <v>0.57070712568050852</v>
      </c>
      <c r="N85" s="16">
        <f t="shared" si="9"/>
        <v>0.42929287431949148</v>
      </c>
      <c r="O85" s="16">
        <f t="shared" si="12"/>
        <v>-0.36724632016115744</v>
      </c>
      <c r="P85">
        <v>18</v>
      </c>
      <c r="Q85">
        <f t="shared" si="10"/>
        <v>0</v>
      </c>
      <c r="R85" s="16">
        <v>0</v>
      </c>
      <c r="S85" s="16">
        <v>1</v>
      </c>
      <c r="T85">
        <v>40.53</v>
      </c>
      <c r="U85">
        <v>1</v>
      </c>
      <c r="V85">
        <v>0</v>
      </c>
      <c r="W85" s="16">
        <v>34.57</v>
      </c>
      <c r="X85">
        <v>7.63</v>
      </c>
      <c r="Y85" s="16">
        <v>40.85</v>
      </c>
      <c r="Z85" s="16">
        <v>32.700000000000003</v>
      </c>
      <c r="AA85">
        <v>48.91</v>
      </c>
      <c r="AB85" s="16">
        <v>45.14</v>
      </c>
      <c r="AC85">
        <v>29.69</v>
      </c>
      <c r="AD85">
        <v>46.52</v>
      </c>
      <c r="AE85" s="23">
        <f t="shared" si="13"/>
        <v>0</v>
      </c>
      <c r="BB85" t="s">
        <v>10</v>
      </c>
      <c r="BC85">
        <v>3.1741180974991863E-3</v>
      </c>
      <c r="BD85">
        <v>1.4650528307896102E-3</v>
      </c>
      <c r="BE85">
        <v>2.1665553833908175</v>
      </c>
      <c r="BF85" s="16">
        <v>3.0756057468301151E-2</v>
      </c>
      <c r="BG85">
        <v>2.9546883787414258E-4</v>
      </c>
      <c r="BH85">
        <v>6.0527673571242301E-3</v>
      </c>
      <c r="BI85">
        <v>2.9546883787414258E-4</v>
      </c>
      <c r="BJ85">
        <v>6.0527673571242301E-3</v>
      </c>
    </row>
    <row r="86" spans="1:62" x14ac:dyDescent="0.25">
      <c r="A86" t="s">
        <v>100</v>
      </c>
      <c r="B86" t="s">
        <v>520</v>
      </c>
      <c r="C86" t="s">
        <v>521</v>
      </c>
      <c r="D86" t="s">
        <v>526</v>
      </c>
      <c r="E86" t="s">
        <v>529</v>
      </c>
      <c r="F86" t="s">
        <v>530</v>
      </c>
      <c r="G86">
        <v>39.82</v>
      </c>
      <c r="H86">
        <v>1</v>
      </c>
      <c r="I86">
        <v>0</v>
      </c>
      <c r="J86" t="s">
        <v>516</v>
      </c>
      <c r="K86">
        <f t="shared" si="7"/>
        <v>0</v>
      </c>
      <c r="L86" s="16">
        <f t="shared" si="8"/>
        <v>0.284736786602939</v>
      </c>
      <c r="M86" s="16">
        <f t="shared" si="11"/>
        <v>0.57070712568050852</v>
      </c>
      <c r="N86" s="16">
        <f t="shared" si="9"/>
        <v>0.42929287431949148</v>
      </c>
      <c r="O86" s="16">
        <f t="shared" si="12"/>
        <v>-0.36724632016115744</v>
      </c>
      <c r="P86">
        <v>18</v>
      </c>
      <c r="Q86">
        <f t="shared" si="10"/>
        <v>1</v>
      </c>
      <c r="R86" s="16">
        <v>0</v>
      </c>
      <c r="S86" s="16">
        <v>1</v>
      </c>
      <c r="T86">
        <v>40.1</v>
      </c>
      <c r="U86">
        <v>0</v>
      </c>
      <c r="V86">
        <v>1</v>
      </c>
      <c r="W86" s="16">
        <v>27.95</v>
      </c>
      <c r="X86">
        <v>37.49</v>
      </c>
      <c r="Y86" s="16">
        <v>40.340000000000003</v>
      </c>
      <c r="Z86" s="16">
        <v>22.15</v>
      </c>
      <c r="AA86">
        <v>27.55</v>
      </c>
      <c r="AB86" s="16">
        <v>51.79</v>
      </c>
      <c r="AC86">
        <v>48.59</v>
      </c>
      <c r="AD86">
        <v>34.700000000000003</v>
      </c>
      <c r="AE86" s="23">
        <f t="shared" si="13"/>
        <v>0</v>
      </c>
      <c r="BA86" t="s">
        <v>583</v>
      </c>
      <c r="BB86" t="s">
        <v>11</v>
      </c>
      <c r="BC86">
        <v>1.4437340122322028E-3</v>
      </c>
      <c r="BD86">
        <v>1.3351290651974939E-3</v>
      </c>
      <c r="BE86">
        <v>1.0813441560562864</v>
      </c>
      <c r="BF86" s="16">
        <v>0.28008253679033673</v>
      </c>
      <c r="BG86">
        <v>-1.1796309711064573E-3</v>
      </c>
      <c r="BH86">
        <v>4.0670989955708626E-3</v>
      </c>
      <c r="BI86">
        <v>-1.1796309711064573E-3</v>
      </c>
      <c r="BJ86">
        <v>4.0670989955708626E-3</v>
      </c>
    </row>
    <row r="87" spans="1:62" x14ac:dyDescent="0.25">
      <c r="A87" t="s">
        <v>101</v>
      </c>
      <c r="B87" t="s">
        <v>520</v>
      </c>
      <c r="C87" t="s">
        <v>521</v>
      </c>
      <c r="D87" t="s">
        <v>525</v>
      </c>
      <c r="E87" t="s">
        <v>527</v>
      </c>
      <c r="F87" t="s">
        <v>531</v>
      </c>
      <c r="G87">
        <v>40.14</v>
      </c>
      <c r="H87">
        <v>1</v>
      </c>
      <c r="I87">
        <v>0</v>
      </c>
      <c r="J87" t="s">
        <v>516</v>
      </c>
      <c r="K87">
        <f t="shared" si="7"/>
        <v>1</v>
      </c>
      <c r="L87" s="16">
        <f t="shared" si="8"/>
        <v>2.0074674701649928</v>
      </c>
      <c r="M87" s="16">
        <f t="shared" si="11"/>
        <v>0.8815788876645434</v>
      </c>
      <c r="N87" s="16">
        <f t="shared" si="9"/>
        <v>0.8815788876645434</v>
      </c>
      <c r="O87" s="16">
        <f t="shared" si="12"/>
        <v>-5.4738818992039209E-2</v>
      </c>
      <c r="P87">
        <v>17</v>
      </c>
      <c r="Q87">
        <f t="shared" si="10"/>
        <v>1</v>
      </c>
      <c r="R87" s="16">
        <v>1</v>
      </c>
      <c r="S87" s="16">
        <v>0</v>
      </c>
      <c r="T87">
        <v>45.86</v>
      </c>
      <c r="U87">
        <v>0</v>
      </c>
      <c r="V87">
        <v>0</v>
      </c>
      <c r="W87" s="16">
        <v>46.46</v>
      </c>
      <c r="X87">
        <v>52.42</v>
      </c>
      <c r="Y87" s="16">
        <v>39.47</v>
      </c>
      <c r="Z87" s="16">
        <v>49.39</v>
      </c>
      <c r="AA87">
        <v>57.45</v>
      </c>
      <c r="AB87" s="16">
        <v>36.53</v>
      </c>
      <c r="AC87">
        <v>42.72</v>
      </c>
      <c r="AD87">
        <v>37.799999999999997</v>
      </c>
      <c r="AE87" s="23">
        <f t="shared" si="13"/>
        <v>1</v>
      </c>
      <c r="BB87" t="s">
        <v>12</v>
      </c>
      <c r="BC87">
        <v>2.3430340363219714E-3</v>
      </c>
      <c r="BD87">
        <v>1.3855546732855705E-3</v>
      </c>
      <c r="BE87">
        <v>1.6910440861679799</v>
      </c>
      <c r="BF87" s="16">
        <v>9.1472153448845323E-2</v>
      </c>
      <c r="BG87">
        <v>-3.7941108688485268E-4</v>
      </c>
      <c r="BH87">
        <v>5.0654791595287959E-3</v>
      </c>
      <c r="BI87">
        <v>-3.7941108688485268E-4</v>
      </c>
      <c r="BJ87">
        <v>5.0654791595287959E-3</v>
      </c>
    </row>
    <row r="88" spans="1:62" x14ac:dyDescent="0.25">
      <c r="A88" t="s">
        <v>102</v>
      </c>
      <c r="B88" t="s">
        <v>519</v>
      </c>
      <c r="C88" t="s">
        <v>523</v>
      </c>
      <c r="D88" t="s">
        <v>524</v>
      </c>
      <c r="E88" t="s">
        <v>527</v>
      </c>
      <c r="F88" t="s">
        <v>530</v>
      </c>
      <c r="G88">
        <v>57.26</v>
      </c>
      <c r="H88">
        <v>0</v>
      </c>
      <c r="I88">
        <v>1</v>
      </c>
      <c r="J88" t="s">
        <v>517</v>
      </c>
      <c r="K88">
        <f t="shared" si="7"/>
        <v>0</v>
      </c>
      <c r="L88" s="16">
        <f t="shared" si="8"/>
        <v>0</v>
      </c>
      <c r="M88" s="16">
        <f t="shared" si="11"/>
        <v>0.5</v>
      </c>
      <c r="N88" s="16">
        <f t="shared" si="9"/>
        <v>0.5</v>
      </c>
      <c r="O88" s="16">
        <f t="shared" si="12"/>
        <v>-0.3010299956639812</v>
      </c>
      <c r="P88">
        <v>50</v>
      </c>
      <c r="Q88">
        <f t="shared" si="10"/>
        <v>0</v>
      </c>
      <c r="R88" s="16">
        <v>0</v>
      </c>
      <c r="S88" s="16">
        <v>0</v>
      </c>
      <c r="T88">
        <v>46.09</v>
      </c>
      <c r="U88">
        <v>0</v>
      </c>
      <c r="V88">
        <v>0</v>
      </c>
      <c r="W88" s="16">
        <v>29.25</v>
      </c>
      <c r="X88">
        <v>22.93</v>
      </c>
      <c r="Y88" s="16">
        <v>39.03</v>
      </c>
      <c r="Z88" s="16">
        <v>13.36</v>
      </c>
      <c r="AA88">
        <v>43.23</v>
      </c>
      <c r="AB88" s="16">
        <v>34.799999999999997</v>
      </c>
      <c r="AC88">
        <v>30.18</v>
      </c>
      <c r="AD88">
        <v>26.66</v>
      </c>
      <c r="AE88" s="23">
        <f t="shared" si="13"/>
        <v>0</v>
      </c>
      <c r="BA88" t="s">
        <v>583</v>
      </c>
      <c r="BB88" t="s">
        <v>7</v>
      </c>
      <c r="BC88">
        <v>1.6465039388191415E-3</v>
      </c>
      <c r="BD88">
        <v>1.4032182027900767E-3</v>
      </c>
      <c r="BE88">
        <v>1.1733769812459172</v>
      </c>
      <c r="BF88" s="16">
        <v>0.24122176906550513</v>
      </c>
      <c r="BG88">
        <v>-1.1106478550700683E-3</v>
      </c>
      <c r="BH88">
        <v>4.4036557327083517E-3</v>
      </c>
      <c r="BI88">
        <v>-1.1106478550700683E-3</v>
      </c>
      <c r="BJ88">
        <v>4.4036557327083517E-3</v>
      </c>
    </row>
    <row r="89" spans="1:62" ht="15.75" thickBot="1" x14ac:dyDescent="0.3">
      <c r="A89" t="s">
        <v>103</v>
      </c>
      <c r="B89" t="s">
        <v>519</v>
      </c>
      <c r="C89" t="s">
        <v>522</v>
      </c>
      <c r="D89" t="s">
        <v>525</v>
      </c>
      <c r="E89" t="s">
        <v>527</v>
      </c>
      <c r="F89" t="s">
        <v>531</v>
      </c>
      <c r="G89">
        <v>48.42</v>
      </c>
      <c r="H89">
        <v>0</v>
      </c>
      <c r="I89">
        <v>0</v>
      </c>
      <c r="J89" t="s">
        <v>516</v>
      </c>
      <c r="K89">
        <f t="shared" si="7"/>
        <v>1</v>
      </c>
      <c r="L89" s="16">
        <f t="shared" si="8"/>
        <v>2.0074674701649928</v>
      </c>
      <c r="M89" s="16">
        <f t="shared" si="11"/>
        <v>0.8815788876645434</v>
      </c>
      <c r="N89" s="16">
        <f t="shared" si="9"/>
        <v>0.8815788876645434</v>
      </c>
      <c r="O89" s="16">
        <f t="shared" si="12"/>
        <v>-5.4738818992039209E-2</v>
      </c>
      <c r="P89">
        <v>30</v>
      </c>
      <c r="Q89">
        <f t="shared" si="10"/>
        <v>1</v>
      </c>
      <c r="R89" s="16">
        <v>1</v>
      </c>
      <c r="S89" s="16">
        <v>0</v>
      </c>
      <c r="T89">
        <v>82.29</v>
      </c>
      <c r="U89">
        <v>0</v>
      </c>
      <c r="V89">
        <v>0</v>
      </c>
      <c r="W89" s="16">
        <v>69.44</v>
      </c>
      <c r="X89">
        <v>59.94</v>
      </c>
      <c r="Y89" s="16">
        <v>75.3</v>
      </c>
      <c r="Z89" s="16">
        <v>81.62</v>
      </c>
      <c r="AA89">
        <v>77.87</v>
      </c>
      <c r="AB89" s="16">
        <v>56.68</v>
      </c>
      <c r="AC89">
        <v>62.83</v>
      </c>
      <c r="AD89">
        <v>54.98</v>
      </c>
      <c r="AE89" s="23">
        <f t="shared" si="13"/>
        <v>1</v>
      </c>
      <c r="BA89" t="s">
        <v>583</v>
      </c>
      <c r="BB89" s="13" t="s">
        <v>9</v>
      </c>
      <c r="BC89" s="13">
        <v>8.2918948504642298E-4</v>
      </c>
      <c r="BD89" s="13">
        <v>1.4597497087314622E-3</v>
      </c>
      <c r="BE89" s="13">
        <v>0.56803538311166879</v>
      </c>
      <c r="BF89" s="17">
        <v>0.57027436043187429</v>
      </c>
      <c r="BG89" s="13">
        <v>-2.0390397896705263E-3</v>
      </c>
      <c r="BH89" s="13">
        <v>3.6974187597633721E-3</v>
      </c>
      <c r="BI89" s="13">
        <v>-2.0390397896705263E-3</v>
      </c>
      <c r="BJ89" s="13">
        <v>3.6974187597633721E-3</v>
      </c>
    </row>
    <row r="90" spans="1:62" x14ac:dyDescent="0.25">
      <c r="A90" t="s">
        <v>104</v>
      </c>
      <c r="B90" t="s">
        <v>518</v>
      </c>
      <c r="C90" t="s">
        <v>523</v>
      </c>
      <c r="D90" t="s">
        <v>525</v>
      </c>
      <c r="E90" t="s">
        <v>528</v>
      </c>
      <c r="F90" t="s">
        <v>531</v>
      </c>
      <c r="G90">
        <v>58.01</v>
      </c>
      <c r="H90">
        <v>0</v>
      </c>
      <c r="I90">
        <v>1</v>
      </c>
      <c r="J90" t="s">
        <v>517</v>
      </c>
      <c r="K90">
        <f t="shared" si="7"/>
        <v>1</v>
      </c>
      <c r="L90" s="16">
        <f t="shared" si="8"/>
        <v>2.0074674701649928</v>
      </c>
      <c r="M90" s="16">
        <f t="shared" si="11"/>
        <v>0.8815788876645434</v>
      </c>
      <c r="N90" s="16">
        <f t="shared" si="9"/>
        <v>0.8815788876645434</v>
      </c>
      <c r="O90" s="16">
        <f t="shared" si="12"/>
        <v>-5.4738818992039209E-2</v>
      </c>
      <c r="P90">
        <v>27</v>
      </c>
      <c r="Q90">
        <f t="shared" si="10"/>
        <v>0</v>
      </c>
      <c r="R90" s="16">
        <v>1</v>
      </c>
      <c r="S90" s="16">
        <v>0</v>
      </c>
      <c r="T90">
        <v>52.29</v>
      </c>
      <c r="U90">
        <v>1</v>
      </c>
      <c r="V90">
        <v>0</v>
      </c>
      <c r="W90" s="16">
        <v>64.37</v>
      </c>
      <c r="X90">
        <v>49.93</v>
      </c>
      <c r="Y90" s="16">
        <v>68.13</v>
      </c>
      <c r="Z90" s="16">
        <v>66.62</v>
      </c>
      <c r="AA90">
        <v>48.95</v>
      </c>
      <c r="AB90" s="16">
        <v>60.83</v>
      </c>
      <c r="AC90">
        <v>61.58</v>
      </c>
      <c r="AD90">
        <v>63.99</v>
      </c>
      <c r="AE90" s="23">
        <f t="shared" si="13"/>
        <v>1</v>
      </c>
    </row>
    <row r="91" spans="1:62" x14ac:dyDescent="0.25">
      <c r="A91" t="s">
        <v>105</v>
      </c>
      <c r="B91" t="s">
        <v>520</v>
      </c>
      <c r="C91" t="s">
        <v>523</v>
      </c>
      <c r="D91" t="s">
        <v>524</v>
      </c>
      <c r="E91" t="s">
        <v>528</v>
      </c>
      <c r="F91" t="s">
        <v>530</v>
      </c>
      <c r="G91">
        <v>17.86</v>
      </c>
      <c r="H91">
        <v>0</v>
      </c>
      <c r="I91">
        <v>1</v>
      </c>
      <c r="J91" t="s">
        <v>517</v>
      </c>
      <c r="K91">
        <f t="shared" si="7"/>
        <v>0</v>
      </c>
      <c r="L91" s="16">
        <f t="shared" si="8"/>
        <v>0</v>
      </c>
      <c r="M91" s="16">
        <f t="shared" si="11"/>
        <v>0.5</v>
      </c>
      <c r="N91" s="16">
        <f t="shared" si="9"/>
        <v>0.5</v>
      </c>
      <c r="O91" s="16">
        <f t="shared" si="12"/>
        <v>-0.3010299956639812</v>
      </c>
      <c r="P91">
        <v>17</v>
      </c>
      <c r="Q91">
        <f t="shared" si="10"/>
        <v>0</v>
      </c>
      <c r="R91" s="16">
        <v>0</v>
      </c>
      <c r="S91" s="16">
        <v>0</v>
      </c>
      <c r="T91">
        <v>93.68</v>
      </c>
      <c r="U91">
        <v>1</v>
      </c>
      <c r="V91">
        <v>0</v>
      </c>
      <c r="W91" s="16">
        <v>50.96</v>
      </c>
      <c r="X91">
        <v>29.73</v>
      </c>
      <c r="Y91" s="16">
        <v>18.79</v>
      </c>
      <c r="Z91" s="16">
        <v>7.16</v>
      </c>
      <c r="AA91">
        <v>64.680000000000007</v>
      </c>
      <c r="AB91" s="16">
        <v>0</v>
      </c>
      <c r="AC91">
        <v>33.869999999999997</v>
      </c>
      <c r="AD91">
        <v>28.71</v>
      </c>
      <c r="AE91" s="23">
        <f t="shared" si="13"/>
        <v>0</v>
      </c>
    </row>
    <row r="92" spans="1:62" x14ac:dyDescent="0.25">
      <c r="A92" t="s">
        <v>106</v>
      </c>
      <c r="B92" t="s">
        <v>518</v>
      </c>
      <c r="C92" t="s">
        <v>522</v>
      </c>
      <c r="D92" t="s">
        <v>525</v>
      </c>
      <c r="E92" t="s">
        <v>528</v>
      </c>
      <c r="F92" t="s">
        <v>531</v>
      </c>
      <c r="G92">
        <v>41.64</v>
      </c>
      <c r="H92">
        <v>0</v>
      </c>
      <c r="I92">
        <v>0</v>
      </c>
      <c r="J92" t="s">
        <v>517</v>
      </c>
      <c r="K92">
        <f t="shared" si="7"/>
        <v>1</v>
      </c>
      <c r="L92" s="16">
        <f t="shared" si="8"/>
        <v>2.0074674701649928</v>
      </c>
      <c r="M92" s="16">
        <f t="shared" si="11"/>
        <v>0.8815788876645434</v>
      </c>
      <c r="N92" s="16">
        <f t="shared" si="9"/>
        <v>0.8815788876645434</v>
      </c>
      <c r="O92" s="16">
        <f t="shared" si="12"/>
        <v>-5.4738818992039209E-2</v>
      </c>
      <c r="P92">
        <v>25</v>
      </c>
      <c r="Q92">
        <f t="shared" si="10"/>
        <v>0</v>
      </c>
      <c r="R92" s="16">
        <v>1</v>
      </c>
      <c r="S92" s="16">
        <v>0</v>
      </c>
      <c r="T92">
        <v>95.72</v>
      </c>
      <c r="U92">
        <v>1</v>
      </c>
      <c r="V92">
        <v>0</v>
      </c>
      <c r="W92" s="16">
        <v>59.3</v>
      </c>
      <c r="X92">
        <v>68.06</v>
      </c>
      <c r="Y92" s="16">
        <v>68.599999999999994</v>
      </c>
      <c r="Z92" s="16">
        <v>58.35</v>
      </c>
      <c r="AA92">
        <v>89.44</v>
      </c>
      <c r="AB92" s="16">
        <v>65.680000000000007</v>
      </c>
      <c r="AC92">
        <v>54.74</v>
      </c>
      <c r="AD92">
        <v>53.65</v>
      </c>
      <c r="AE92" s="23">
        <f t="shared" si="13"/>
        <v>1</v>
      </c>
    </row>
    <row r="93" spans="1:62" x14ac:dyDescent="0.25">
      <c r="A93" t="s">
        <v>107</v>
      </c>
      <c r="B93" t="s">
        <v>518</v>
      </c>
      <c r="C93" t="s">
        <v>522</v>
      </c>
      <c r="D93" t="s">
        <v>524</v>
      </c>
      <c r="E93" t="s">
        <v>529</v>
      </c>
      <c r="F93" t="s">
        <v>530</v>
      </c>
      <c r="G93">
        <v>36.229999999999997</v>
      </c>
      <c r="H93">
        <v>0</v>
      </c>
      <c r="I93">
        <v>0</v>
      </c>
      <c r="J93" t="s">
        <v>517</v>
      </c>
      <c r="K93">
        <f t="shared" si="7"/>
        <v>0</v>
      </c>
      <c r="L93" s="16">
        <f t="shared" si="8"/>
        <v>0</v>
      </c>
      <c r="M93" s="16">
        <f t="shared" si="11"/>
        <v>0.5</v>
      </c>
      <c r="N93" s="16">
        <f t="shared" si="9"/>
        <v>0.5</v>
      </c>
      <c r="O93" s="16">
        <f t="shared" si="12"/>
        <v>-0.3010299956639812</v>
      </c>
      <c r="P93">
        <v>21</v>
      </c>
      <c r="Q93">
        <f t="shared" si="10"/>
        <v>0</v>
      </c>
      <c r="R93" s="16">
        <v>0</v>
      </c>
      <c r="S93" s="16">
        <v>0</v>
      </c>
      <c r="T93">
        <v>98.55</v>
      </c>
      <c r="U93">
        <v>0</v>
      </c>
      <c r="V93">
        <v>1</v>
      </c>
      <c r="W93" s="16">
        <v>39.659999999999997</v>
      </c>
      <c r="X93">
        <v>37.26</v>
      </c>
      <c r="Y93" s="16">
        <v>39.57</v>
      </c>
      <c r="Z93" s="16">
        <v>53.7</v>
      </c>
      <c r="AA93">
        <v>24.9</v>
      </c>
      <c r="AB93" s="16">
        <v>24.75</v>
      </c>
      <c r="AC93">
        <v>44.88</v>
      </c>
      <c r="AD93">
        <v>55.16</v>
      </c>
      <c r="AE93" s="23">
        <f t="shared" si="13"/>
        <v>0</v>
      </c>
    </row>
    <row r="94" spans="1:62" x14ac:dyDescent="0.25">
      <c r="A94" t="s">
        <v>108</v>
      </c>
      <c r="B94" t="s">
        <v>520</v>
      </c>
      <c r="C94" t="s">
        <v>522</v>
      </c>
      <c r="D94" t="s">
        <v>526</v>
      </c>
      <c r="E94" t="s">
        <v>528</v>
      </c>
      <c r="F94" t="s">
        <v>530</v>
      </c>
      <c r="G94">
        <v>44.45</v>
      </c>
      <c r="H94">
        <v>0</v>
      </c>
      <c r="I94">
        <v>0</v>
      </c>
      <c r="J94" t="s">
        <v>517</v>
      </c>
      <c r="K94">
        <f t="shared" si="7"/>
        <v>0</v>
      </c>
      <c r="L94" s="16">
        <f t="shared" si="8"/>
        <v>0.284736786602939</v>
      </c>
      <c r="M94" s="16">
        <f t="shared" si="11"/>
        <v>0.57070712568050852</v>
      </c>
      <c r="N94" s="16">
        <f t="shared" si="9"/>
        <v>0.42929287431949148</v>
      </c>
      <c r="O94" s="16">
        <f t="shared" si="12"/>
        <v>-0.36724632016115744</v>
      </c>
      <c r="P94">
        <v>18</v>
      </c>
      <c r="Q94">
        <f t="shared" si="10"/>
        <v>0</v>
      </c>
      <c r="R94" s="16">
        <v>0</v>
      </c>
      <c r="S94" s="16">
        <v>1</v>
      </c>
      <c r="T94">
        <v>96.34</v>
      </c>
      <c r="U94">
        <v>1</v>
      </c>
      <c r="V94">
        <v>0</v>
      </c>
      <c r="W94" s="16">
        <v>26.8</v>
      </c>
      <c r="X94">
        <v>30.9</v>
      </c>
      <c r="Y94" s="16">
        <v>52.82</v>
      </c>
      <c r="Z94" s="16">
        <v>45.81</v>
      </c>
      <c r="AA94">
        <v>34.6</v>
      </c>
      <c r="AB94" s="16">
        <v>34.840000000000003</v>
      </c>
      <c r="AC94">
        <v>36.17</v>
      </c>
      <c r="AD94">
        <v>49.98</v>
      </c>
      <c r="AE94" s="23">
        <f t="shared" si="13"/>
        <v>0</v>
      </c>
    </row>
    <row r="95" spans="1:62" x14ac:dyDescent="0.25">
      <c r="A95" t="s">
        <v>109</v>
      </c>
      <c r="B95" t="s">
        <v>518</v>
      </c>
      <c r="C95" t="s">
        <v>521</v>
      </c>
      <c r="D95" t="s">
        <v>525</v>
      </c>
      <c r="E95" t="s">
        <v>528</v>
      </c>
      <c r="F95" t="s">
        <v>531</v>
      </c>
      <c r="G95">
        <v>60.05</v>
      </c>
      <c r="H95">
        <v>1</v>
      </c>
      <c r="I95">
        <v>0</v>
      </c>
      <c r="J95" t="s">
        <v>517</v>
      </c>
      <c r="K95">
        <f t="shared" si="7"/>
        <v>1</v>
      </c>
      <c r="L95" s="16">
        <f t="shared" si="8"/>
        <v>2.0074674701649928</v>
      </c>
      <c r="M95" s="16">
        <f t="shared" si="11"/>
        <v>0.8815788876645434</v>
      </c>
      <c r="N95" s="16">
        <f t="shared" si="9"/>
        <v>0.8815788876645434</v>
      </c>
      <c r="O95" s="16">
        <f t="shared" si="12"/>
        <v>-5.4738818992039209E-2</v>
      </c>
      <c r="P95">
        <v>20</v>
      </c>
      <c r="Q95">
        <f t="shared" si="10"/>
        <v>0</v>
      </c>
      <c r="R95" s="16">
        <v>1</v>
      </c>
      <c r="S95" s="16">
        <v>0</v>
      </c>
      <c r="T95">
        <v>56.31</v>
      </c>
      <c r="U95">
        <v>1</v>
      </c>
      <c r="V95">
        <v>0</v>
      </c>
      <c r="W95" s="16">
        <v>57.78</v>
      </c>
      <c r="X95">
        <v>60.8</v>
      </c>
      <c r="Y95" s="16">
        <v>62.33</v>
      </c>
      <c r="Z95" s="16">
        <v>48.36</v>
      </c>
      <c r="AA95">
        <v>59.79</v>
      </c>
      <c r="AB95" s="16">
        <v>74.459999999999994</v>
      </c>
      <c r="AC95">
        <v>53.06</v>
      </c>
      <c r="AD95">
        <v>55.33</v>
      </c>
      <c r="AE95" s="23">
        <f t="shared" si="13"/>
        <v>1</v>
      </c>
    </row>
    <row r="96" spans="1:62" x14ac:dyDescent="0.25">
      <c r="A96" t="s">
        <v>110</v>
      </c>
      <c r="B96" t="s">
        <v>518</v>
      </c>
      <c r="C96" t="s">
        <v>523</v>
      </c>
      <c r="D96" t="s">
        <v>524</v>
      </c>
      <c r="E96" t="s">
        <v>529</v>
      </c>
      <c r="F96" t="s">
        <v>530</v>
      </c>
      <c r="G96">
        <v>67.19</v>
      </c>
      <c r="H96">
        <v>0</v>
      </c>
      <c r="I96">
        <v>1</v>
      </c>
      <c r="J96" t="s">
        <v>517</v>
      </c>
      <c r="K96">
        <f t="shared" si="7"/>
        <v>0</v>
      </c>
      <c r="L96" s="16">
        <f t="shared" si="8"/>
        <v>0</v>
      </c>
      <c r="M96" s="16">
        <f t="shared" si="11"/>
        <v>0.5</v>
      </c>
      <c r="N96" s="16">
        <f t="shared" si="9"/>
        <v>0.5</v>
      </c>
      <c r="O96" s="16">
        <f t="shared" si="12"/>
        <v>-0.3010299956639812</v>
      </c>
      <c r="P96">
        <v>24</v>
      </c>
      <c r="Q96">
        <f t="shared" si="10"/>
        <v>0</v>
      </c>
      <c r="R96" s="16">
        <v>0</v>
      </c>
      <c r="S96" s="16">
        <v>0</v>
      </c>
      <c r="T96">
        <v>70.59</v>
      </c>
      <c r="U96">
        <v>0</v>
      </c>
      <c r="V96">
        <v>1</v>
      </c>
      <c r="W96" s="16">
        <v>36.909999999999997</v>
      </c>
      <c r="X96">
        <v>50.71</v>
      </c>
      <c r="Y96" s="16">
        <v>41.17</v>
      </c>
      <c r="Z96" s="16">
        <v>53.33</v>
      </c>
      <c r="AA96">
        <v>37.130000000000003</v>
      </c>
      <c r="AB96" s="16">
        <v>46.3</v>
      </c>
      <c r="AC96">
        <v>20.6</v>
      </c>
      <c r="AD96">
        <v>58.06</v>
      </c>
      <c r="AE96" s="23">
        <f t="shared" si="13"/>
        <v>0</v>
      </c>
    </row>
    <row r="97" spans="1:31" x14ac:dyDescent="0.25">
      <c r="A97" t="s">
        <v>111</v>
      </c>
      <c r="B97" t="s">
        <v>518</v>
      </c>
      <c r="C97" t="s">
        <v>523</v>
      </c>
      <c r="D97" t="s">
        <v>525</v>
      </c>
      <c r="E97" t="s">
        <v>528</v>
      </c>
      <c r="F97" t="s">
        <v>531</v>
      </c>
      <c r="G97">
        <v>79.78</v>
      </c>
      <c r="H97">
        <v>0</v>
      </c>
      <c r="I97">
        <v>1</v>
      </c>
      <c r="J97" t="s">
        <v>517</v>
      </c>
      <c r="K97">
        <f t="shared" si="7"/>
        <v>1</v>
      </c>
      <c r="L97" s="16">
        <f t="shared" si="8"/>
        <v>2.0074674701649928</v>
      </c>
      <c r="M97" s="16">
        <f t="shared" si="11"/>
        <v>0.8815788876645434</v>
      </c>
      <c r="N97" s="16">
        <f t="shared" si="9"/>
        <v>0.8815788876645434</v>
      </c>
      <c r="O97" s="16">
        <f t="shared" si="12"/>
        <v>-5.4738818992039209E-2</v>
      </c>
      <c r="P97">
        <v>29</v>
      </c>
      <c r="Q97">
        <f t="shared" si="10"/>
        <v>0</v>
      </c>
      <c r="R97" s="16">
        <v>1</v>
      </c>
      <c r="S97" s="16">
        <v>0</v>
      </c>
      <c r="T97">
        <v>50.53</v>
      </c>
      <c r="U97">
        <v>1</v>
      </c>
      <c r="V97">
        <v>0</v>
      </c>
      <c r="W97" s="16">
        <v>71.37</v>
      </c>
      <c r="X97">
        <v>59.88</v>
      </c>
      <c r="Y97" s="16">
        <v>64.62</v>
      </c>
      <c r="Z97" s="16">
        <v>69.17</v>
      </c>
      <c r="AA97">
        <v>59.6</v>
      </c>
      <c r="AB97" s="16">
        <v>67.33</v>
      </c>
      <c r="AC97">
        <v>50.84</v>
      </c>
      <c r="AD97">
        <v>56.44</v>
      </c>
      <c r="AE97" s="23">
        <f t="shared" si="13"/>
        <v>1</v>
      </c>
    </row>
    <row r="98" spans="1:31" x14ac:dyDescent="0.25">
      <c r="A98" t="s">
        <v>112</v>
      </c>
      <c r="B98" t="s">
        <v>518</v>
      </c>
      <c r="C98" t="s">
        <v>521</v>
      </c>
      <c r="D98" t="s">
        <v>525</v>
      </c>
      <c r="E98" t="s">
        <v>527</v>
      </c>
      <c r="F98" t="s">
        <v>531</v>
      </c>
      <c r="G98">
        <v>56.12</v>
      </c>
      <c r="H98">
        <v>1</v>
      </c>
      <c r="I98">
        <v>0</v>
      </c>
      <c r="J98" t="s">
        <v>517</v>
      </c>
      <c r="K98">
        <f t="shared" si="7"/>
        <v>1</v>
      </c>
      <c r="L98" s="16">
        <f t="shared" si="8"/>
        <v>2.0074674701649928</v>
      </c>
      <c r="M98" s="16">
        <f t="shared" si="11"/>
        <v>0.8815788876645434</v>
      </c>
      <c r="N98" s="16">
        <f t="shared" si="9"/>
        <v>0.8815788876645434</v>
      </c>
      <c r="O98" s="16">
        <f t="shared" si="12"/>
        <v>-5.4738818992039209E-2</v>
      </c>
      <c r="P98">
        <v>20</v>
      </c>
      <c r="Q98">
        <f t="shared" si="10"/>
        <v>0</v>
      </c>
      <c r="R98" s="16">
        <v>1</v>
      </c>
      <c r="S98" s="16">
        <v>0</v>
      </c>
      <c r="T98">
        <v>88.37</v>
      </c>
      <c r="U98">
        <v>0</v>
      </c>
      <c r="V98">
        <v>0</v>
      </c>
      <c r="W98" s="16">
        <v>67.569999999999993</v>
      </c>
      <c r="X98">
        <v>62.27</v>
      </c>
      <c r="Y98" s="16">
        <v>44.53</v>
      </c>
      <c r="Z98" s="16">
        <v>76.53</v>
      </c>
      <c r="AA98">
        <v>70.489999999999995</v>
      </c>
      <c r="AB98" s="16">
        <v>57.4</v>
      </c>
      <c r="AC98">
        <v>67.7</v>
      </c>
      <c r="AD98">
        <v>64.97</v>
      </c>
      <c r="AE98" s="23">
        <f t="shared" si="13"/>
        <v>1</v>
      </c>
    </row>
    <row r="99" spans="1:31" x14ac:dyDescent="0.25">
      <c r="A99" t="s">
        <v>113</v>
      </c>
      <c r="B99" t="s">
        <v>520</v>
      </c>
      <c r="C99" t="s">
        <v>522</v>
      </c>
      <c r="D99" t="s">
        <v>526</v>
      </c>
      <c r="E99" t="s">
        <v>529</v>
      </c>
      <c r="F99" t="s">
        <v>530</v>
      </c>
      <c r="G99">
        <v>48.31</v>
      </c>
      <c r="H99">
        <v>0</v>
      </c>
      <c r="I99">
        <v>0</v>
      </c>
      <c r="J99" t="s">
        <v>517</v>
      </c>
      <c r="K99">
        <f t="shared" si="7"/>
        <v>0</v>
      </c>
      <c r="L99" s="16">
        <f t="shared" si="8"/>
        <v>0.284736786602939</v>
      </c>
      <c r="M99" s="16">
        <f t="shared" si="11"/>
        <v>0.57070712568050852</v>
      </c>
      <c r="N99" s="16">
        <f t="shared" si="9"/>
        <v>0.42929287431949148</v>
      </c>
      <c r="O99" s="16">
        <f t="shared" si="12"/>
        <v>-0.36724632016115744</v>
      </c>
      <c r="P99">
        <v>18</v>
      </c>
      <c r="Q99">
        <f t="shared" si="10"/>
        <v>0</v>
      </c>
      <c r="R99" s="16">
        <v>0</v>
      </c>
      <c r="S99" s="16">
        <v>1</v>
      </c>
      <c r="T99">
        <v>93.31</v>
      </c>
      <c r="U99">
        <v>0</v>
      </c>
      <c r="V99">
        <v>1</v>
      </c>
      <c r="W99" s="16">
        <v>53.4</v>
      </c>
      <c r="X99">
        <v>21.38</v>
      </c>
      <c r="Y99" s="16">
        <v>35.5</v>
      </c>
      <c r="Z99" s="16">
        <v>39.46</v>
      </c>
      <c r="AA99">
        <v>21.91</v>
      </c>
      <c r="AB99" s="16">
        <v>42.65</v>
      </c>
      <c r="AC99">
        <v>47.75</v>
      </c>
      <c r="AD99">
        <v>50.47</v>
      </c>
      <c r="AE99" s="23">
        <f t="shared" si="13"/>
        <v>0</v>
      </c>
    </row>
    <row r="100" spans="1:31" x14ac:dyDescent="0.25">
      <c r="A100" t="s">
        <v>114</v>
      </c>
      <c r="B100" t="s">
        <v>518</v>
      </c>
      <c r="C100" t="s">
        <v>521</v>
      </c>
      <c r="D100" t="s">
        <v>524</v>
      </c>
      <c r="E100" t="s">
        <v>527</v>
      </c>
      <c r="F100" t="s">
        <v>530</v>
      </c>
      <c r="G100">
        <v>29.56</v>
      </c>
      <c r="H100">
        <v>1</v>
      </c>
      <c r="I100">
        <v>0</v>
      </c>
      <c r="J100" t="s">
        <v>517</v>
      </c>
      <c r="K100">
        <f t="shared" si="7"/>
        <v>0</v>
      </c>
      <c r="L100" s="16">
        <f t="shared" si="8"/>
        <v>0</v>
      </c>
      <c r="M100" s="16">
        <f t="shared" si="11"/>
        <v>0.5</v>
      </c>
      <c r="N100" s="16">
        <f t="shared" si="9"/>
        <v>0.5</v>
      </c>
      <c r="O100" s="16">
        <f t="shared" si="12"/>
        <v>-0.3010299956639812</v>
      </c>
      <c r="P100">
        <v>29</v>
      </c>
      <c r="Q100">
        <f t="shared" si="10"/>
        <v>0</v>
      </c>
      <c r="R100" s="16">
        <v>0</v>
      </c>
      <c r="S100" s="16">
        <v>0</v>
      </c>
      <c r="T100">
        <v>91.08</v>
      </c>
      <c r="U100">
        <v>0</v>
      </c>
      <c r="V100">
        <v>0</v>
      </c>
      <c r="W100" s="16">
        <v>29.39</v>
      </c>
      <c r="X100">
        <v>36.340000000000003</v>
      </c>
      <c r="Y100" s="16">
        <v>31.72</v>
      </c>
      <c r="Z100" s="16">
        <v>44.64</v>
      </c>
      <c r="AA100">
        <v>48.39</v>
      </c>
      <c r="AB100" s="16">
        <v>57.88</v>
      </c>
      <c r="AC100">
        <v>60.7</v>
      </c>
      <c r="AD100">
        <v>51.93</v>
      </c>
      <c r="AE100" s="23">
        <f t="shared" si="13"/>
        <v>0</v>
      </c>
    </row>
    <row r="101" spans="1:31" x14ac:dyDescent="0.25">
      <c r="A101" t="s">
        <v>115</v>
      </c>
      <c r="B101" t="s">
        <v>518</v>
      </c>
      <c r="C101" t="s">
        <v>521</v>
      </c>
      <c r="D101" t="s">
        <v>524</v>
      </c>
      <c r="E101" t="s">
        <v>527</v>
      </c>
      <c r="F101" t="s">
        <v>530</v>
      </c>
      <c r="G101">
        <v>33.24</v>
      </c>
      <c r="H101">
        <v>1</v>
      </c>
      <c r="I101">
        <v>0</v>
      </c>
      <c r="J101" t="s">
        <v>516</v>
      </c>
      <c r="K101">
        <f t="shared" si="7"/>
        <v>0</v>
      </c>
      <c r="L101" s="16">
        <f t="shared" si="8"/>
        <v>0</v>
      </c>
      <c r="M101" s="16">
        <f t="shared" si="11"/>
        <v>0.5</v>
      </c>
      <c r="N101" s="16">
        <f t="shared" si="9"/>
        <v>0.5</v>
      </c>
      <c r="O101" s="16">
        <f t="shared" si="12"/>
        <v>-0.3010299956639812</v>
      </c>
      <c r="P101">
        <v>28</v>
      </c>
      <c r="Q101">
        <f t="shared" si="10"/>
        <v>1</v>
      </c>
      <c r="R101" s="16">
        <v>0</v>
      </c>
      <c r="S101" s="16">
        <v>0</v>
      </c>
      <c r="T101">
        <v>66</v>
      </c>
      <c r="U101">
        <v>0</v>
      </c>
      <c r="V101">
        <v>0</v>
      </c>
      <c r="W101" s="16">
        <v>31.74</v>
      </c>
      <c r="X101">
        <v>36</v>
      </c>
      <c r="Y101" s="16">
        <v>54.36</v>
      </c>
      <c r="Z101" s="16">
        <v>38.14</v>
      </c>
      <c r="AA101">
        <v>30.15</v>
      </c>
      <c r="AB101" s="16">
        <v>56</v>
      </c>
      <c r="AC101">
        <v>47.22</v>
      </c>
      <c r="AD101">
        <v>41.14</v>
      </c>
      <c r="AE101" s="23">
        <f t="shared" si="13"/>
        <v>0</v>
      </c>
    </row>
    <row r="102" spans="1:31" x14ac:dyDescent="0.25">
      <c r="A102" t="s">
        <v>116</v>
      </c>
      <c r="B102" t="s">
        <v>518</v>
      </c>
      <c r="C102" t="s">
        <v>521</v>
      </c>
      <c r="D102" t="s">
        <v>526</v>
      </c>
      <c r="E102" t="s">
        <v>529</v>
      </c>
      <c r="F102" t="s">
        <v>531</v>
      </c>
      <c r="G102">
        <v>37.85</v>
      </c>
      <c r="H102">
        <v>1</v>
      </c>
      <c r="I102">
        <v>0</v>
      </c>
      <c r="J102" t="s">
        <v>516</v>
      </c>
      <c r="K102">
        <f t="shared" si="7"/>
        <v>1</v>
      </c>
      <c r="L102" s="16">
        <f t="shared" si="8"/>
        <v>0.284736786602939</v>
      </c>
      <c r="M102" s="16">
        <f t="shared" si="11"/>
        <v>0.57070712568050852</v>
      </c>
      <c r="N102" s="16">
        <f t="shared" si="9"/>
        <v>0.57070712568050852</v>
      </c>
      <c r="O102" s="16">
        <f t="shared" si="12"/>
        <v>-0.24358670494463713</v>
      </c>
      <c r="P102">
        <v>21</v>
      </c>
      <c r="Q102">
        <f t="shared" si="10"/>
        <v>1</v>
      </c>
      <c r="R102" s="16">
        <v>0</v>
      </c>
      <c r="S102" s="16">
        <v>1</v>
      </c>
      <c r="T102">
        <v>85.52</v>
      </c>
      <c r="U102">
        <v>0</v>
      </c>
      <c r="V102">
        <v>1</v>
      </c>
      <c r="W102" s="16">
        <v>38.19</v>
      </c>
      <c r="X102">
        <v>50.26</v>
      </c>
      <c r="Y102" s="16">
        <v>38.86</v>
      </c>
      <c r="Z102" s="16">
        <v>26.76</v>
      </c>
      <c r="AA102">
        <v>55.47</v>
      </c>
      <c r="AB102" s="16">
        <v>47.37</v>
      </c>
      <c r="AC102">
        <v>50.13</v>
      </c>
      <c r="AD102">
        <v>30.45</v>
      </c>
      <c r="AE102" s="23">
        <f t="shared" si="13"/>
        <v>0</v>
      </c>
    </row>
    <row r="103" spans="1:31" x14ac:dyDescent="0.25">
      <c r="A103" t="s">
        <v>117</v>
      </c>
      <c r="B103" t="s">
        <v>519</v>
      </c>
      <c r="C103" t="s">
        <v>523</v>
      </c>
      <c r="D103" t="s">
        <v>525</v>
      </c>
      <c r="E103" t="s">
        <v>527</v>
      </c>
      <c r="F103" t="s">
        <v>531</v>
      </c>
      <c r="G103">
        <v>62.32</v>
      </c>
      <c r="H103">
        <v>0</v>
      </c>
      <c r="I103">
        <v>1</v>
      </c>
      <c r="J103" t="s">
        <v>517</v>
      </c>
      <c r="K103">
        <f t="shared" si="7"/>
        <v>1</v>
      </c>
      <c r="L103" s="16">
        <f t="shared" si="8"/>
        <v>2.0074674701649928</v>
      </c>
      <c r="M103" s="16">
        <f t="shared" si="11"/>
        <v>0.8815788876645434</v>
      </c>
      <c r="N103" s="16">
        <f t="shared" si="9"/>
        <v>0.8815788876645434</v>
      </c>
      <c r="O103" s="16">
        <f t="shared" si="12"/>
        <v>-5.4738818992039209E-2</v>
      </c>
      <c r="P103">
        <v>33</v>
      </c>
      <c r="Q103">
        <f t="shared" si="10"/>
        <v>0</v>
      </c>
      <c r="R103" s="16">
        <v>1</v>
      </c>
      <c r="S103" s="16">
        <v>0</v>
      </c>
      <c r="T103">
        <v>45.85</v>
      </c>
      <c r="U103">
        <v>0</v>
      </c>
      <c r="V103">
        <v>0</v>
      </c>
      <c r="W103" s="16">
        <v>41.49</v>
      </c>
      <c r="X103">
        <v>82.85</v>
      </c>
      <c r="Y103" s="16">
        <v>72.709999999999994</v>
      </c>
      <c r="Z103" s="16">
        <v>52.27</v>
      </c>
      <c r="AA103">
        <v>62.52</v>
      </c>
      <c r="AB103" s="16">
        <v>65.64</v>
      </c>
      <c r="AC103">
        <v>70.98</v>
      </c>
      <c r="AD103">
        <v>63.61</v>
      </c>
      <c r="AE103" s="23">
        <f t="shared" si="13"/>
        <v>1</v>
      </c>
    </row>
    <row r="104" spans="1:31" x14ac:dyDescent="0.25">
      <c r="A104" t="s">
        <v>118</v>
      </c>
      <c r="B104" t="s">
        <v>518</v>
      </c>
      <c r="C104" t="s">
        <v>521</v>
      </c>
      <c r="D104" t="s">
        <v>526</v>
      </c>
      <c r="E104" t="s">
        <v>528</v>
      </c>
      <c r="F104" t="s">
        <v>531</v>
      </c>
      <c r="G104">
        <v>52.05</v>
      </c>
      <c r="H104">
        <v>1</v>
      </c>
      <c r="I104">
        <v>0</v>
      </c>
      <c r="J104" t="s">
        <v>517</v>
      </c>
      <c r="K104">
        <f t="shared" si="7"/>
        <v>1</v>
      </c>
      <c r="L104" s="16">
        <f t="shared" si="8"/>
        <v>0.284736786602939</v>
      </c>
      <c r="M104" s="16">
        <f t="shared" si="11"/>
        <v>0.57070712568050852</v>
      </c>
      <c r="N104" s="16">
        <f t="shared" si="9"/>
        <v>0.57070712568050852</v>
      </c>
      <c r="O104" s="16">
        <f t="shared" si="12"/>
        <v>-0.24358670494463713</v>
      </c>
      <c r="P104">
        <v>27</v>
      </c>
      <c r="Q104">
        <f t="shared" si="10"/>
        <v>0</v>
      </c>
      <c r="R104" s="16">
        <v>0</v>
      </c>
      <c r="S104" s="16">
        <v>1</v>
      </c>
      <c r="T104">
        <v>42.41</v>
      </c>
      <c r="U104">
        <v>1</v>
      </c>
      <c r="V104">
        <v>0</v>
      </c>
      <c r="W104" s="16">
        <v>47.77</v>
      </c>
      <c r="X104">
        <v>51.28</v>
      </c>
      <c r="Y104" s="16">
        <v>35.1</v>
      </c>
      <c r="Z104" s="16">
        <v>72.8</v>
      </c>
      <c r="AA104">
        <v>52.44</v>
      </c>
      <c r="AB104" s="16">
        <v>50.51</v>
      </c>
      <c r="AC104">
        <v>47.98</v>
      </c>
      <c r="AD104">
        <v>55.32</v>
      </c>
      <c r="AE104" s="23">
        <f t="shared" si="13"/>
        <v>0</v>
      </c>
    </row>
    <row r="105" spans="1:31" x14ac:dyDescent="0.25">
      <c r="A105" t="s">
        <v>119</v>
      </c>
      <c r="B105" t="s">
        <v>520</v>
      </c>
      <c r="C105" t="s">
        <v>523</v>
      </c>
      <c r="D105" t="s">
        <v>524</v>
      </c>
      <c r="E105" t="s">
        <v>527</v>
      </c>
      <c r="F105" t="s">
        <v>530</v>
      </c>
      <c r="G105">
        <v>38.69</v>
      </c>
      <c r="H105">
        <v>0</v>
      </c>
      <c r="I105">
        <v>1</v>
      </c>
      <c r="J105" t="s">
        <v>517</v>
      </c>
      <c r="K105">
        <f t="shared" si="7"/>
        <v>0</v>
      </c>
      <c r="L105" s="16">
        <f t="shared" si="8"/>
        <v>0</v>
      </c>
      <c r="M105" s="16">
        <f t="shared" si="11"/>
        <v>0.5</v>
      </c>
      <c r="N105" s="16">
        <f t="shared" si="9"/>
        <v>0.5</v>
      </c>
      <c r="O105" s="16">
        <f t="shared" si="12"/>
        <v>-0.3010299956639812</v>
      </c>
      <c r="P105">
        <v>16</v>
      </c>
      <c r="Q105">
        <f t="shared" si="10"/>
        <v>0</v>
      </c>
      <c r="R105" s="16">
        <v>0</v>
      </c>
      <c r="S105" s="16">
        <v>0</v>
      </c>
      <c r="T105">
        <v>85.19</v>
      </c>
      <c r="U105">
        <v>0</v>
      </c>
      <c r="V105">
        <v>0</v>
      </c>
      <c r="W105" s="16">
        <v>32.74</v>
      </c>
      <c r="X105">
        <v>36.200000000000003</v>
      </c>
      <c r="Y105" s="16">
        <v>29.15</v>
      </c>
      <c r="Z105" s="16">
        <v>41.32</v>
      </c>
      <c r="AA105">
        <v>14.39</v>
      </c>
      <c r="AB105" s="16">
        <v>23.82</v>
      </c>
      <c r="AC105">
        <v>35.5</v>
      </c>
      <c r="AD105">
        <v>34.1</v>
      </c>
      <c r="AE105" s="23">
        <f t="shared" si="13"/>
        <v>0</v>
      </c>
    </row>
    <row r="106" spans="1:31" x14ac:dyDescent="0.25">
      <c r="A106" t="s">
        <v>120</v>
      </c>
      <c r="B106" t="s">
        <v>520</v>
      </c>
      <c r="C106" t="s">
        <v>523</v>
      </c>
      <c r="D106" t="s">
        <v>526</v>
      </c>
      <c r="E106" t="s">
        <v>528</v>
      </c>
      <c r="F106" t="s">
        <v>530</v>
      </c>
      <c r="G106">
        <v>31.48</v>
      </c>
      <c r="H106">
        <v>0</v>
      </c>
      <c r="I106">
        <v>1</v>
      </c>
      <c r="J106" t="s">
        <v>517</v>
      </c>
      <c r="K106">
        <f t="shared" si="7"/>
        <v>0</v>
      </c>
      <c r="L106" s="16">
        <f t="shared" si="8"/>
        <v>0.284736786602939</v>
      </c>
      <c r="M106" s="16">
        <f t="shared" si="11"/>
        <v>0.57070712568050852</v>
      </c>
      <c r="N106" s="16">
        <f t="shared" si="9"/>
        <v>0.42929287431949148</v>
      </c>
      <c r="O106" s="16">
        <f t="shared" si="12"/>
        <v>-0.36724632016115744</v>
      </c>
      <c r="P106">
        <v>19</v>
      </c>
      <c r="Q106">
        <f t="shared" si="10"/>
        <v>0</v>
      </c>
      <c r="R106" s="16">
        <v>0</v>
      </c>
      <c r="S106" s="16">
        <v>1</v>
      </c>
      <c r="T106">
        <v>65.52</v>
      </c>
      <c r="U106">
        <v>1</v>
      </c>
      <c r="V106">
        <v>0</v>
      </c>
      <c r="W106" s="16">
        <v>47.25</v>
      </c>
      <c r="X106">
        <v>29.15</v>
      </c>
      <c r="Y106" s="16">
        <v>21.6</v>
      </c>
      <c r="Z106" s="16">
        <v>32.56</v>
      </c>
      <c r="AA106">
        <v>43.88</v>
      </c>
      <c r="AB106" s="16">
        <v>39.42</v>
      </c>
      <c r="AC106">
        <v>31.26</v>
      </c>
      <c r="AD106">
        <v>41.82</v>
      </c>
      <c r="AE106" s="23">
        <f t="shared" si="13"/>
        <v>0</v>
      </c>
    </row>
    <row r="107" spans="1:31" x14ac:dyDescent="0.25">
      <c r="A107" t="s">
        <v>121</v>
      </c>
      <c r="B107" t="s">
        <v>518</v>
      </c>
      <c r="C107" t="s">
        <v>523</v>
      </c>
      <c r="D107" t="s">
        <v>526</v>
      </c>
      <c r="E107" t="s">
        <v>527</v>
      </c>
      <c r="F107" t="s">
        <v>531</v>
      </c>
      <c r="G107">
        <v>50.49</v>
      </c>
      <c r="H107">
        <v>0</v>
      </c>
      <c r="I107">
        <v>1</v>
      </c>
      <c r="J107" t="s">
        <v>517</v>
      </c>
      <c r="K107">
        <f t="shared" si="7"/>
        <v>1</v>
      </c>
      <c r="L107" s="16">
        <f t="shared" si="8"/>
        <v>0.284736786602939</v>
      </c>
      <c r="M107" s="16">
        <f t="shared" si="11"/>
        <v>0.57070712568050852</v>
      </c>
      <c r="N107" s="16">
        <f t="shared" si="9"/>
        <v>0.57070712568050852</v>
      </c>
      <c r="O107" s="16">
        <f t="shared" si="12"/>
        <v>-0.24358670494463713</v>
      </c>
      <c r="P107">
        <v>20</v>
      </c>
      <c r="Q107">
        <f t="shared" si="10"/>
        <v>0</v>
      </c>
      <c r="R107" s="16">
        <v>0</v>
      </c>
      <c r="S107" s="16">
        <v>1</v>
      </c>
      <c r="T107">
        <v>99.73</v>
      </c>
      <c r="U107">
        <v>0</v>
      </c>
      <c r="V107">
        <v>0</v>
      </c>
      <c r="W107" s="16">
        <v>49.24</v>
      </c>
      <c r="X107">
        <v>57.57</v>
      </c>
      <c r="Y107" s="16">
        <v>53.2</v>
      </c>
      <c r="Z107" s="16">
        <v>61.95</v>
      </c>
      <c r="AA107">
        <v>59.87</v>
      </c>
      <c r="AB107" s="16">
        <v>47.66</v>
      </c>
      <c r="AC107">
        <v>61.07</v>
      </c>
      <c r="AD107">
        <v>59.96</v>
      </c>
      <c r="AE107" s="23">
        <f t="shared" si="13"/>
        <v>0</v>
      </c>
    </row>
    <row r="108" spans="1:31" x14ac:dyDescent="0.25">
      <c r="A108" t="s">
        <v>122</v>
      </c>
      <c r="B108" t="s">
        <v>520</v>
      </c>
      <c r="C108" t="s">
        <v>522</v>
      </c>
      <c r="D108" t="s">
        <v>525</v>
      </c>
      <c r="E108" t="s">
        <v>529</v>
      </c>
      <c r="F108" t="s">
        <v>531</v>
      </c>
      <c r="G108">
        <v>77.459999999999994</v>
      </c>
      <c r="H108">
        <v>0</v>
      </c>
      <c r="I108">
        <v>0</v>
      </c>
      <c r="J108" t="s">
        <v>517</v>
      </c>
      <c r="K108">
        <f t="shared" si="7"/>
        <v>1</v>
      </c>
      <c r="L108" s="16">
        <f t="shared" si="8"/>
        <v>2.0074674701649928</v>
      </c>
      <c r="M108" s="16">
        <f t="shared" si="11"/>
        <v>0.8815788876645434</v>
      </c>
      <c r="N108" s="16">
        <f t="shared" si="9"/>
        <v>0.8815788876645434</v>
      </c>
      <c r="O108" s="16">
        <f t="shared" si="12"/>
        <v>-5.4738818992039209E-2</v>
      </c>
      <c r="P108">
        <v>16</v>
      </c>
      <c r="Q108">
        <f t="shared" si="10"/>
        <v>0</v>
      </c>
      <c r="R108" s="16">
        <v>1</v>
      </c>
      <c r="S108" s="16">
        <v>0</v>
      </c>
      <c r="T108">
        <v>45.84</v>
      </c>
      <c r="U108">
        <v>0</v>
      </c>
      <c r="V108">
        <v>1</v>
      </c>
      <c r="W108" s="16">
        <v>46.32</v>
      </c>
      <c r="X108">
        <v>78.11</v>
      </c>
      <c r="Y108" s="16">
        <v>47.36</v>
      </c>
      <c r="Z108" s="16">
        <v>46.61</v>
      </c>
      <c r="AA108">
        <v>36.770000000000003</v>
      </c>
      <c r="AB108" s="16">
        <v>46.32</v>
      </c>
      <c r="AC108">
        <v>48.14</v>
      </c>
      <c r="AD108">
        <v>50.54</v>
      </c>
      <c r="AE108" s="23">
        <f t="shared" si="13"/>
        <v>1</v>
      </c>
    </row>
    <row r="109" spans="1:31" x14ac:dyDescent="0.25">
      <c r="A109" t="s">
        <v>123</v>
      </c>
      <c r="B109" t="s">
        <v>518</v>
      </c>
      <c r="C109" t="s">
        <v>523</v>
      </c>
      <c r="D109" t="s">
        <v>524</v>
      </c>
      <c r="E109" t="s">
        <v>527</v>
      </c>
      <c r="F109" t="s">
        <v>530</v>
      </c>
      <c r="G109">
        <v>12.95</v>
      </c>
      <c r="H109">
        <v>0</v>
      </c>
      <c r="I109">
        <v>1</v>
      </c>
      <c r="J109" t="s">
        <v>517</v>
      </c>
      <c r="K109">
        <f t="shared" si="7"/>
        <v>0</v>
      </c>
      <c r="L109" s="16">
        <f t="shared" si="8"/>
        <v>0</v>
      </c>
      <c r="M109" s="16">
        <f t="shared" si="11"/>
        <v>0.5</v>
      </c>
      <c r="N109" s="16">
        <f t="shared" si="9"/>
        <v>0.5</v>
      </c>
      <c r="O109" s="16">
        <f t="shared" si="12"/>
        <v>-0.3010299956639812</v>
      </c>
      <c r="P109">
        <v>27</v>
      </c>
      <c r="Q109">
        <f t="shared" si="10"/>
        <v>0</v>
      </c>
      <c r="R109" s="16">
        <v>0</v>
      </c>
      <c r="S109" s="16">
        <v>0</v>
      </c>
      <c r="T109">
        <v>91.34</v>
      </c>
      <c r="U109">
        <v>0</v>
      </c>
      <c r="V109">
        <v>0</v>
      </c>
      <c r="W109" s="16">
        <v>40.9</v>
      </c>
      <c r="X109">
        <v>14.75</v>
      </c>
      <c r="Y109" s="16">
        <v>57.06</v>
      </c>
      <c r="Z109" s="16">
        <v>35.18</v>
      </c>
      <c r="AA109">
        <v>34.89</v>
      </c>
      <c r="AB109" s="16">
        <v>31.23</v>
      </c>
      <c r="AC109">
        <v>7.93</v>
      </c>
      <c r="AD109">
        <v>20.190000000000001</v>
      </c>
      <c r="AE109" s="23">
        <f t="shared" si="13"/>
        <v>0</v>
      </c>
    </row>
    <row r="110" spans="1:31" x14ac:dyDescent="0.25">
      <c r="A110" t="s">
        <v>124</v>
      </c>
      <c r="B110" t="s">
        <v>519</v>
      </c>
      <c r="C110" t="s">
        <v>523</v>
      </c>
      <c r="D110" t="s">
        <v>525</v>
      </c>
      <c r="E110" t="s">
        <v>527</v>
      </c>
      <c r="F110" t="s">
        <v>531</v>
      </c>
      <c r="G110">
        <v>27.88</v>
      </c>
      <c r="H110">
        <v>0</v>
      </c>
      <c r="I110">
        <v>1</v>
      </c>
      <c r="J110" t="s">
        <v>517</v>
      </c>
      <c r="K110">
        <f t="shared" si="7"/>
        <v>1</v>
      </c>
      <c r="L110" s="16">
        <f t="shared" si="8"/>
        <v>2.0074674701649928</v>
      </c>
      <c r="M110" s="16">
        <f t="shared" si="11"/>
        <v>0.8815788876645434</v>
      </c>
      <c r="N110" s="16">
        <f t="shared" si="9"/>
        <v>0.8815788876645434</v>
      </c>
      <c r="O110" s="16">
        <f t="shared" si="12"/>
        <v>-5.4738818992039209E-2</v>
      </c>
      <c r="P110">
        <v>43</v>
      </c>
      <c r="Q110">
        <f t="shared" si="10"/>
        <v>0</v>
      </c>
      <c r="R110" s="16">
        <v>1</v>
      </c>
      <c r="S110" s="16">
        <v>0</v>
      </c>
      <c r="T110">
        <v>68.8</v>
      </c>
      <c r="U110">
        <v>0</v>
      </c>
      <c r="V110">
        <v>0</v>
      </c>
      <c r="W110" s="16">
        <v>63.19</v>
      </c>
      <c r="X110">
        <v>64.47</v>
      </c>
      <c r="Y110" s="16">
        <v>54.69</v>
      </c>
      <c r="Z110" s="16">
        <v>66.209999999999994</v>
      </c>
      <c r="AA110">
        <v>62.09</v>
      </c>
      <c r="AB110" s="16">
        <v>67.06</v>
      </c>
      <c r="AC110">
        <v>62.16</v>
      </c>
      <c r="AD110">
        <v>46.92</v>
      </c>
      <c r="AE110" s="23">
        <f t="shared" si="13"/>
        <v>1</v>
      </c>
    </row>
    <row r="111" spans="1:31" x14ac:dyDescent="0.25">
      <c r="A111" t="s">
        <v>125</v>
      </c>
      <c r="B111" t="s">
        <v>518</v>
      </c>
      <c r="C111" t="s">
        <v>522</v>
      </c>
      <c r="D111" t="s">
        <v>526</v>
      </c>
      <c r="E111" t="s">
        <v>527</v>
      </c>
      <c r="F111" t="s">
        <v>530</v>
      </c>
      <c r="G111">
        <v>56.34</v>
      </c>
      <c r="H111">
        <v>0</v>
      </c>
      <c r="I111">
        <v>0</v>
      </c>
      <c r="J111" t="s">
        <v>516</v>
      </c>
      <c r="K111">
        <f t="shared" si="7"/>
        <v>0</v>
      </c>
      <c r="L111" s="16">
        <f t="shared" si="8"/>
        <v>0.284736786602939</v>
      </c>
      <c r="M111" s="16">
        <f t="shared" si="11"/>
        <v>0.57070712568050852</v>
      </c>
      <c r="N111" s="16">
        <f t="shared" si="9"/>
        <v>0.42929287431949148</v>
      </c>
      <c r="O111" s="16">
        <f t="shared" si="12"/>
        <v>-0.36724632016115744</v>
      </c>
      <c r="P111">
        <v>25</v>
      </c>
      <c r="Q111">
        <f t="shared" si="10"/>
        <v>1</v>
      </c>
      <c r="R111" s="16">
        <v>0</v>
      </c>
      <c r="S111" s="16">
        <v>1</v>
      </c>
      <c r="T111">
        <v>89.63</v>
      </c>
      <c r="U111">
        <v>0</v>
      </c>
      <c r="V111">
        <v>0</v>
      </c>
      <c r="W111" s="16">
        <v>53.56</v>
      </c>
      <c r="X111">
        <v>57.72</v>
      </c>
      <c r="Y111" s="16">
        <v>53.13</v>
      </c>
      <c r="Z111" s="16">
        <v>46.16</v>
      </c>
      <c r="AA111">
        <v>64.84</v>
      </c>
      <c r="AB111" s="16">
        <v>40.44</v>
      </c>
      <c r="AC111">
        <v>61.4</v>
      </c>
      <c r="AD111">
        <v>51.76</v>
      </c>
      <c r="AE111" s="23">
        <f t="shared" si="13"/>
        <v>0</v>
      </c>
    </row>
    <row r="112" spans="1:31" x14ac:dyDescent="0.25">
      <c r="A112" t="s">
        <v>126</v>
      </c>
      <c r="B112" t="s">
        <v>518</v>
      </c>
      <c r="C112" t="s">
        <v>523</v>
      </c>
      <c r="D112" t="s">
        <v>525</v>
      </c>
      <c r="E112" t="s">
        <v>529</v>
      </c>
      <c r="F112" t="s">
        <v>531</v>
      </c>
      <c r="G112">
        <v>67.22</v>
      </c>
      <c r="H112">
        <v>0</v>
      </c>
      <c r="I112">
        <v>1</v>
      </c>
      <c r="J112" t="s">
        <v>517</v>
      </c>
      <c r="K112">
        <f t="shared" si="7"/>
        <v>1</v>
      </c>
      <c r="L112" s="16">
        <f t="shared" si="8"/>
        <v>2.0074674701649928</v>
      </c>
      <c r="M112" s="16">
        <f t="shared" si="11"/>
        <v>0.8815788876645434</v>
      </c>
      <c r="N112" s="16">
        <f t="shared" si="9"/>
        <v>0.8815788876645434</v>
      </c>
      <c r="O112" s="16">
        <f t="shared" si="12"/>
        <v>-5.4738818992039209E-2</v>
      </c>
      <c r="P112">
        <v>22</v>
      </c>
      <c r="Q112">
        <f t="shared" si="10"/>
        <v>0</v>
      </c>
      <c r="R112" s="16">
        <v>1</v>
      </c>
      <c r="S112" s="16">
        <v>0</v>
      </c>
      <c r="T112">
        <v>89.03</v>
      </c>
      <c r="U112">
        <v>0</v>
      </c>
      <c r="V112">
        <v>1</v>
      </c>
      <c r="W112" s="16">
        <v>57.82</v>
      </c>
      <c r="X112">
        <v>55.68</v>
      </c>
      <c r="Y112" s="16">
        <v>55.69</v>
      </c>
      <c r="Z112" s="16">
        <v>54.44</v>
      </c>
      <c r="AA112">
        <v>62.82</v>
      </c>
      <c r="AB112" s="16">
        <v>46.85</v>
      </c>
      <c r="AC112">
        <v>65.23</v>
      </c>
      <c r="AD112">
        <v>73.989999999999995</v>
      </c>
      <c r="AE112" s="23">
        <f t="shared" si="13"/>
        <v>1</v>
      </c>
    </row>
    <row r="113" spans="1:31" x14ac:dyDescent="0.25">
      <c r="A113" t="s">
        <v>127</v>
      </c>
      <c r="B113" t="s">
        <v>518</v>
      </c>
      <c r="C113" t="s">
        <v>521</v>
      </c>
      <c r="D113" t="s">
        <v>526</v>
      </c>
      <c r="E113" t="s">
        <v>527</v>
      </c>
      <c r="F113" t="s">
        <v>531</v>
      </c>
      <c r="G113">
        <v>50.7</v>
      </c>
      <c r="H113">
        <v>1</v>
      </c>
      <c r="I113">
        <v>0</v>
      </c>
      <c r="J113" t="s">
        <v>516</v>
      </c>
      <c r="K113">
        <f t="shared" si="7"/>
        <v>1</v>
      </c>
      <c r="L113" s="16">
        <f t="shared" si="8"/>
        <v>0.284736786602939</v>
      </c>
      <c r="M113" s="16">
        <f t="shared" si="11"/>
        <v>0.57070712568050852</v>
      </c>
      <c r="N113" s="16">
        <f t="shared" si="9"/>
        <v>0.57070712568050852</v>
      </c>
      <c r="O113" s="16">
        <f t="shared" si="12"/>
        <v>-0.24358670494463713</v>
      </c>
      <c r="P113">
        <v>24</v>
      </c>
      <c r="Q113">
        <f t="shared" si="10"/>
        <v>1</v>
      </c>
      <c r="R113" s="16">
        <v>0</v>
      </c>
      <c r="S113" s="16">
        <v>1</v>
      </c>
      <c r="T113">
        <v>94.96</v>
      </c>
      <c r="U113">
        <v>0</v>
      </c>
      <c r="V113">
        <v>0</v>
      </c>
      <c r="W113" s="16">
        <v>63.21</v>
      </c>
      <c r="X113">
        <v>49.81</v>
      </c>
      <c r="Y113" s="16">
        <v>35.799999999999997</v>
      </c>
      <c r="Z113" s="16">
        <v>55.77</v>
      </c>
      <c r="AA113">
        <v>43.51</v>
      </c>
      <c r="AB113" s="16">
        <v>57.44</v>
      </c>
      <c r="AC113">
        <v>56.72</v>
      </c>
      <c r="AD113">
        <v>49.98</v>
      </c>
      <c r="AE113" s="23">
        <f t="shared" si="13"/>
        <v>0</v>
      </c>
    </row>
    <row r="114" spans="1:31" x14ac:dyDescent="0.25">
      <c r="A114" t="s">
        <v>128</v>
      </c>
      <c r="B114" t="s">
        <v>518</v>
      </c>
      <c r="C114" t="s">
        <v>521</v>
      </c>
      <c r="D114" t="s">
        <v>526</v>
      </c>
      <c r="E114" t="s">
        <v>527</v>
      </c>
      <c r="F114" t="s">
        <v>531</v>
      </c>
      <c r="G114">
        <v>69.28</v>
      </c>
      <c r="H114">
        <v>1</v>
      </c>
      <c r="I114">
        <v>0</v>
      </c>
      <c r="J114" t="s">
        <v>517</v>
      </c>
      <c r="K114">
        <f t="shared" si="7"/>
        <v>1</v>
      </c>
      <c r="L114" s="16">
        <f t="shared" si="8"/>
        <v>0.284736786602939</v>
      </c>
      <c r="M114" s="16">
        <f t="shared" si="11"/>
        <v>0.57070712568050852</v>
      </c>
      <c r="N114" s="16">
        <f t="shared" si="9"/>
        <v>0.57070712568050852</v>
      </c>
      <c r="O114" s="16">
        <f t="shared" si="12"/>
        <v>-0.24358670494463713</v>
      </c>
      <c r="P114">
        <v>27</v>
      </c>
      <c r="Q114">
        <f t="shared" si="10"/>
        <v>0</v>
      </c>
      <c r="R114" s="16">
        <v>0</v>
      </c>
      <c r="S114" s="16">
        <v>1</v>
      </c>
      <c r="T114">
        <v>57.87</v>
      </c>
      <c r="U114">
        <v>0</v>
      </c>
      <c r="V114">
        <v>0</v>
      </c>
      <c r="W114" s="16">
        <v>37.89</v>
      </c>
      <c r="X114">
        <v>32.549999999999997</v>
      </c>
      <c r="Y114" s="16">
        <v>42.69</v>
      </c>
      <c r="Z114" s="16">
        <v>55.03</v>
      </c>
      <c r="AA114">
        <v>58.93</v>
      </c>
      <c r="AB114" s="16">
        <v>57.91</v>
      </c>
      <c r="AC114">
        <v>61.42</v>
      </c>
      <c r="AD114">
        <v>67.3</v>
      </c>
      <c r="AE114" s="23">
        <f t="shared" si="13"/>
        <v>0</v>
      </c>
    </row>
    <row r="115" spans="1:31" x14ac:dyDescent="0.25">
      <c r="A115" t="s">
        <v>129</v>
      </c>
      <c r="B115" t="s">
        <v>518</v>
      </c>
      <c r="C115" t="s">
        <v>523</v>
      </c>
      <c r="D115" t="s">
        <v>525</v>
      </c>
      <c r="E115" t="s">
        <v>528</v>
      </c>
      <c r="F115" t="s">
        <v>531</v>
      </c>
      <c r="G115">
        <v>71.540000000000006</v>
      </c>
      <c r="H115">
        <v>0</v>
      </c>
      <c r="I115">
        <v>1</v>
      </c>
      <c r="J115" t="s">
        <v>517</v>
      </c>
      <c r="K115">
        <f t="shared" si="7"/>
        <v>1</v>
      </c>
      <c r="L115" s="16">
        <f t="shared" si="8"/>
        <v>2.0074674701649928</v>
      </c>
      <c r="M115" s="16">
        <f t="shared" si="11"/>
        <v>0.8815788876645434</v>
      </c>
      <c r="N115" s="16">
        <f t="shared" si="9"/>
        <v>0.8815788876645434</v>
      </c>
      <c r="O115" s="16">
        <f t="shared" si="12"/>
        <v>-5.4738818992039209E-2</v>
      </c>
      <c r="P115">
        <v>22</v>
      </c>
      <c r="Q115">
        <f t="shared" si="10"/>
        <v>0</v>
      </c>
      <c r="R115" s="16">
        <v>1</v>
      </c>
      <c r="S115" s="16">
        <v>0</v>
      </c>
      <c r="T115">
        <v>96.99</v>
      </c>
      <c r="U115">
        <v>1</v>
      </c>
      <c r="V115">
        <v>0</v>
      </c>
      <c r="W115" s="16">
        <v>44.47</v>
      </c>
      <c r="X115">
        <v>64.760000000000005</v>
      </c>
      <c r="Y115" s="16">
        <v>40.74</v>
      </c>
      <c r="Z115" s="16">
        <v>64.7</v>
      </c>
      <c r="AA115">
        <v>89</v>
      </c>
      <c r="AB115" s="16">
        <v>70.73</v>
      </c>
      <c r="AC115">
        <v>50.46</v>
      </c>
      <c r="AD115">
        <v>73.709999999999994</v>
      </c>
      <c r="AE115" s="23">
        <f t="shared" si="13"/>
        <v>1</v>
      </c>
    </row>
    <row r="116" spans="1:31" x14ac:dyDescent="0.25">
      <c r="A116" t="s">
        <v>130</v>
      </c>
      <c r="B116" t="s">
        <v>519</v>
      </c>
      <c r="C116" t="s">
        <v>522</v>
      </c>
      <c r="D116" t="s">
        <v>524</v>
      </c>
      <c r="E116" t="s">
        <v>529</v>
      </c>
      <c r="F116" t="s">
        <v>530</v>
      </c>
      <c r="G116">
        <v>43.01</v>
      </c>
      <c r="H116">
        <v>0</v>
      </c>
      <c r="I116">
        <v>0</v>
      </c>
      <c r="J116" t="s">
        <v>516</v>
      </c>
      <c r="K116">
        <f t="shared" si="7"/>
        <v>0</v>
      </c>
      <c r="L116" s="16">
        <f t="shared" si="8"/>
        <v>0</v>
      </c>
      <c r="M116" s="16">
        <f t="shared" si="11"/>
        <v>0.5</v>
      </c>
      <c r="N116" s="16">
        <f t="shared" si="9"/>
        <v>0.5</v>
      </c>
      <c r="O116" s="16">
        <f t="shared" si="12"/>
        <v>-0.3010299956639812</v>
      </c>
      <c r="P116">
        <v>45</v>
      </c>
      <c r="Q116">
        <f t="shared" si="10"/>
        <v>1</v>
      </c>
      <c r="R116" s="16">
        <v>0</v>
      </c>
      <c r="S116" s="16">
        <v>0</v>
      </c>
      <c r="T116">
        <v>49.1</v>
      </c>
      <c r="U116">
        <v>0</v>
      </c>
      <c r="V116">
        <v>1</v>
      </c>
      <c r="W116" s="16">
        <v>35.71</v>
      </c>
      <c r="X116">
        <v>51.74</v>
      </c>
      <c r="Y116" s="16">
        <v>33.85</v>
      </c>
      <c r="Z116" s="16">
        <v>56.81</v>
      </c>
      <c r="AA116">
        <v>67.73</v>
      </c>
      <c r="AB116" s="16">
        <v>49.91</v>
      </c>
      <c r="AC116">
        <v>51.72</v>
      </c>
      <c r="AD116">
        <v>47.07</v>
      </c>
      <c r="AE116" s="23">
        <f t="shared" si="13"/>
        <v>0</v>
      </c>
    </row>
    <row r="117" spans="1:31" x14ac:dyDescent="0.25">
      <c r="A117" t="s">
        <v>131</v>
      </c>
      <c r="B117" t="s">
        <v>518</v>
      </c>
      <c r="C117" t="s">
        <v>521</v>
      </c>
      <c r="D117" t="s">
        <v>525</v>
      </c>
      <c r="E117" t="s">
        <v>527</v>
      </c>
      <c r="F117" t="s">
        <v>531</v>
      </c>
      <c r="G117">
        <v>63.15</v>
      </c>
      <c r="H117">
        <v>1</v>
      </c>
      <c r="I117">
        <v>0</v>
      </c>
      <c r="J117" t="s">
        <v>517</v>
      </c>
      <c r="K117">
        <f t="shared" si="7"/>
        <v>1</v>
      </c>
      <c r="L117" s="16">
        <f t="shared" si="8"/>
        <v>2.0074674701649928</v>
      </c>
      <c r="M117" s="16">
        <f t="shared" si="11"/>
        <v>0.8815788876645434</v>
      </c>
      <c r="N117" s="16">
        <f t="shared" si="9"/>
        <v>0.8815788876645434</v>
      </c>
      <c r="O117" s="16">
        <f t="shared" si="12"/>
        <v>-5.4738818992039209E-2</v>
      </c>
      <c r="P117">
        <v>24</v>
      </c>
      <c r="Q117">
        <f t="shared" si="10"/>
        <v>0</v>
      </c>
      <c r="R117" s="16">
        <v>1</v>
      </c>
      <c r="S117" s="16">
        <v>0</v>
      </c>
      <c r="T117">
        <v>44.92</v>
      </c>
      <c r="U117">
        <v>0</v>
      </c>
      <c r="V117">
        <v>0</v>
      </c>
      <c r="W117" s="16">
        <v>63.82</v>
      </c>
      <c r="X117">
        <v>62.01</v>
      </c>
      <c r="Y117" s="16">
        <v>43.57</v>
      </c>
      <c r="Z117" s="16">
        <v>63.28</v>
      </c>
      <c r="AA117">
        <v>61.2</v>
      </c>
      <c r="AB117" s="16">
        <v>33.47</v>
      </c>
      <c r="AC117">
        <v>64.5</v>
      </c>
      <c r="AD117">
        <v>45.16</v>
      </c>
      <c r="AE117" s="23">
        <f t="shared" si="13"/>
        <v>1</v>
      </c>
    </row>
    <row r="118" spans="1:31" x14ac:dyDescent="0.25">
      <c r="A118" t="s">
        <v>132</v>
      </c>
      <c r="B118" t="s">
        <v>519</v>
      </c>
      <c r="C118" t="s">
        <v>522</v>
      </c>
      <c r="D118" t="s">
        <v>526</v>
      </c>
      <c r="E118" t="s">
        <v>529</v>
      </c>
      <c r="F118" t="s">
        <v>531</v>
      </c>
      <c r="G118">
        <v>71.400000000000006</v>
      </c>
      <c r="H118">
        <v>0</v>
      </c>
      <c r="I118">
        <v>0</v>
      </c>
      <c r="J118" t="s">
        <v>516</v>
      </c>
      <c r="K118">
        <f t="shared" si="7"/>
        <v>1</v>
      </c>
      <c r="L118" s="16">
        <f t="shared" si="8"/>
        <v>0.284736786602939</v>
      </c>
      <c r="M118" s="16">
        <f t="shared" si="11"/>
        <v>0.57070712568050852</v>
      </c>
      <c r="N118" s="16">
        <f t="shared" si="9"/>
        <v>0.57070712568050852</v>
      </c>
      <c r="O118" s="16">
        <f t="shared" si="12"/>
        <v>-0.24358670494463713</v>
      </c>
      <c r="P118">
        <v>33</v>
      </c>
      <c r="Q118">
        <f t="shared" si="10"/>
        <v>1</v>
      </c>
      <c r="R118" s="16">
        <v>0</v>
      </c>
      <c r="S118" s="16">
        <v>1</v>
      </c>
      <c r="T118">
        <v>65.900000000000006</v>
      </c>
      <c r="U118">
        <v>0</v>
      </c>
      <c r="V118">
        <v>1</v>
      </c>
      <c r="W118" s="16">
        <v>61.51</v>
      </c>
      <c r="X118">
        <v>50.69</v>
      </c>
      <c r="Y118" s="16">
        <v>57.75</v>
      </c>
      <c r="Z118" s="16">
        <v>41.79</v>
      </c>
      <c r="AA118">
        <v>50.81</v>
      </c>
      <c r="AB118" s="16">
        <v>58.07</v>
      </c>
      <c r="AC118">
        <v>74.83</v>
      </c>
      <c r="AD118">
        <v>44.51</v>
      </c>
      <c r="AE118" s="23">
        <f t="shared" si="13"/>
        <v>0</v>
      </c>
    </row>
    <row r="119" spans="1:31" x14ac:dyDescent="0.25">
      <c r="A119" t="s">
        <v>133</v>
      </c>
      <c r="B119" t="s">
        <v>519</v>
      </c>
      <c r="C119" t="s">
        <v>522</v>
      </c>
      <c r="D119" t="s">
        <v>524</v>
      </c>
      <c r="E119" t="s">
        <v>527</v>
      </c>
      <c r="F119" t="s">
        <v>530</v>
      </c>
      <c r="G119">
        <v>43</v>
      </c>
      <c r="H119">
        <v>0</v>
      </c>
      <c r="I119">
        <v>0</v>
      </c>
      <c r="J119" t="s">
        <v>517</v>
      </c>
      <c r="K119">
        <f t="shared" si="7"/>
        <v>0</v>
      </c>
      <c r="L119" s="16">
        <f t="shared" si="8"/>
        <v>0</v>
      </c>
      <c r="M119" s="16">
        <f t="shared" si="11"/>
        <v>0.5</v>
      </c>
      <c r="N119" s="16">
        <f t="shared" si="9"/>
        <v>0.5</v>
      </c>
      <c r="O119" s="16">
        <f t="shared" si="12"/>
        <v>-0.3010299956639812</v>
      </c>
      <c r="P119">
        <v>36</v>
      </c>
      <c r="Q119">
        <f t="shared" si="10"/>
        <v>0</v>
      </c>
      <c r="R119" s="16">
        <v>0</v>
      </c>
      <c r="S119" s="16">
        <v>0</v>
      </c>
      <c r="T119">
        <v>89.7</v>
      </c>
      <c r="U119">
        <v>0</v>
      </c>
      <c r="V119">
        <v>0</v>
      </c>
      <c r="W119" s="16">
        <v>46.22</v>
      </c>
      <c r="X119">
        <v>46.42</v>
      </c>
      <c r="Y119" s="16">
        <v>60.67</v>
      </c>
      <c r="Z119" s="16">
        <v>42.68</v>
      </c>
      <c r="AA119">
        <v>52.17</v>
      </c>
      <c r="AB119" s="16">
        <v>53.34</v>
      </c>
      <c r="AC119">
        <v>45.21</v>
      </c>
      <c r="AD119">
        <v>27.85</v>
      </c>
      <c r="AE119" s="23">
        <f t="shared" si="13"/>
        <v>0</v>
      </c>
    </row>
    <row r="120" spans="1:31" x14ac:dyDescent="0.25">
      <c r="A120" t="s">
        <v>134</v>
      </c>
      <c r="B120" t="s">
        <v>520</v>
      </c>
      <c r="C120" t="s">
        <v>521</v>
      </c>
      <c r="D120" t="s">
        <v>526</v>
      </c>
      <c r="E120" t="s">
        <v>529</v>
      </c>
      <c r="F120" t="s">
        <v>530</v>
      </c>
      <c r="G120">
        <v>11.8</v>
      </c>
      <c r="H120">
        <v>1</v>
      </c>
      <c r="I120">
        <v>0</v>
      </c>
      <c r="J120" t="s">
        <v>517</v>
      </c>
      <c r="K120">
        <f t="shared" si="7"/>
        <v>0</v>
      </c>
      <c r="L120" s="16">
        <f t="shared" si="8"/>
        <v>0.284736786602939</v>
      </c>
      <c r="M120" s="16">
        <f t="shared" si="11"/>
        <v>0.57070712568050852</v>
      </c>
      <c r="N120" s="16">
        <f t="shared" si="9"/>
        <v>0.42929287431949148</v>
      </c>
      <c r="O120" s="16">
        <f t="shared" si="12"/>
        <v>-0.36724632016115744</v>
      </c>
      <c r="P120">
        <v>16</v>
      </c>
      <c r="Q120">
        <f t="shared" si="10"/>
        <v>0</v>
      </c>
      <c r="R120" s="16">
        <v>0</v>
      </c>
      <c r="S120" s="16">
        <v>1</v>
      </c>
      <c r="T120">
        <v>68.41</v>
      </c>
      <c r="U120">
        <v>0</v>
      </c>
      <c r="V120">
        <v>1</v>
      </c>
      <c r="W120" s="16">
        <v>21.22</v>
      </c>
      <c r="X120">
        <v>48.88</v>
      </c>
      <c r="Y120" s="16">
        <v>28.93</v>
      </c>
      <c r="Z120" s="16">
        <v>38.020000000000003</v>
      </c>
      <c r="AA120">
        <v>47.65</v>
      </c>
      <c r="AB120" s="16">
        <v>51.23</v>
      </c>
      <c r="AC120">
        <v>41.32</v>
      </c>
      <c r="AD120">
        <v>33.46</v>
      </c>
      <c r="AE120" s="23">
        <f t="shared" si="13"/>
        <v>0</v>
      </c>
    </row>
    <row r="121" spans="1:31" x14ac:dyDescent="0.25">
      <c r="A121" t="s">
        <v>135</v>
      </c>
      <c r="B121" t="s">
        <v>520</v>
      </c>
      <c r="C121" t="s">
        <v>522</v>
      </c>
      <c r="D121" t="s">
        <v>525</v>
      </c>
      <c r="E121" t="s">
        <v>528</v>
      </c>
      <c r="F121" t="s">
        <v>531</v>
      </c>
      <c r="G121">
        <v>61.16</v>
      </c>
      <c r="H121">
        <v>0</v>
      </c>
      <c r="I121">
        <v>0</v>
      </c>
      <c r="J121" t="s">
        <v>516</v>
      </c>
      <c r="K121">
        <f t="shared" si="7"/>
        <v>1</v>
      </c>
      <c r="L121" s="16">
        <f t="shared" si="8"/>
        <v>2.0074674701649928</v>
      </c>
      <c r="M121" s="16">
        <f t="shared" si="11"/>
        <v>0.8815788876645434</v>
      </c>
      <c r="N121" s="16">
        <f t="shared" si="9"/>
        <v>0.8815788876645434</v>
      </c>
      <c r="O121" s="16">
        <f t="shared" si="12"/>
        <v>-5.4738818992039209E-2</v>
      </c>
      <c r="P121">
        <v>17</v>
      </c>
      <c r="Q121">
        <f t="shared" si="10"/>
        <v>1</v>
      </c>
      <c r="R121" s="16">
        <v>1</v>
      </c>
      <c r="S121" s="16">
        <v>0</v>
      </c>
      <c r="T121">
        <v>89.76</v>
      </c>
      <c r="U121">
        <v>1</v>
      </c>
      <c r="V121">
        <v>0</v>
      </c>
      <c r="W121" s="16">
        <v>66.31</v>
      </c>
      <c r="X121">
        <v>55.07</v>
      </c>
      <c r="Y121" s="16">
        <v>40.9</v>
      </c>
      <c r="Z121" s="16">
        <v>50.66</v>
      </c>
      <c r="AA121">
        <v>60.73</v>
      </c>
      <c r="AB121" s="16">
        <v>42.1</v>
      </c>
      <c r="AC121">
        <v>59.8</v>
      </c>
      <c r="AD121">
        <v>28.79</v>
      </c>
      <c r="AE121" s="23">
        <f t="shared" si="13"/>
        <v>1</v>
      </c>
    </row>
    <row r="122" spans="1:31" x14ac:dyDescent="0.25">
      <c r="A122" t="s">
        <v>136</v>
      </c>
      <c r="B122" t="s">
        <v>520</v>
      </c>
      <c r="C122" t="s">
        <v>521</v>
      </c>
      <c r="D122" t="s">
        <v>524</v>
      </c>
      <c r="E122" t="s">
        <v>528</v>
      </c>
      <c r="F122" t="s">
        <v>530</v>
      </c>
      <c r="G122">
        <v>11.2</v>
      </c>
      <c r="H122">
        <v>1</v>
      </c>
      <c r="I122">
        <v>0</v>
      </c>
      <c r="J122" t="s">
        <v>517</v>
      </c>
      <c r="K122">
        <f t="shared" si="7"/>
        <v>0</v>
      </c>
      <c r="L122" s="16">
        <f t="shared" si="8"/>
        <v>0</v>
      </c>
      <c r="M122" s="16">
        <f t="shared" si="11"/>
        <v>0.5</v>
      </c>
      <c r="N122" s="16">
        <f t="shared" si="9"/>
        <v>0.5</v>
      </c>
      <c r="O122" s="16">
        <f t="shared" si="12"/>
        <v>-0.3010299956639812</v>
      </c>
      <c r="P122">
        <v>17</v>
      </c>
      <c r="Q122">
        <f t="shared" si="10"/>
        <v>0</v>
      </c>
      <c r="R122" s="16">
        <v>0</v>
      </c>
      <c r="S122" s="16">
        <v>0</v>
      </c>
      <c r="T122">
        <v>83.78</v>
      </c>
      <c r="U122">
        <v>1</v>
      </c>
      <c r="V122">
        <v>0</v>
      </c>
      <c r="W122" s="16">
        <v>44.72</v>
      </c>
      <c r="X122">
        <v>66.760000000000005</v>
      </c>
      <c r="Y122" s="16">
        <v>16.03</v>
      </c>
      <c r="Z122" s="16">
        <v>29.72</v>
      </c>
      <c r="AA122">
        <v>42.43</v>
      </c>
      <c r="AB122" s="16">
        <v>33.200000000000003</v>
      </c>
      <c r="AC122">
        <v>18.73</v>
      </c>
      <c r="AD122">
        <v>0</v>
      </c>
      <c r="AE122" s="23">
        <f t="shared" si="13"/>
        <v>0</v>
      </c>
    </row>
    <row r="123" spans="1:31" x14ac:dyDescent="0.25">
      <c r="A123" t="s">
        <v>137</v>
      </c>
      <c r="B123" t="s">
        <v>520</v>
      </c>
      <c r="C123" t="s">
        <v>522</v>
      </c>
      <c r="D123" t="s">
        <v>526</v>
      </c>
      <c r="E123" t="s">
        <v>527</v>
      </c>
      <c r="F123" t="s">
        <v>530</v>
      </c>
      <c r="G123">
        <v>35.31</v>
      </c>
      <c r="H123">
        <v>0</v>
      </c>
      <c r="I123">
        <v>0</v>
      </c>
      <c r="J123" t="s">
        <v>516</v>
      </c>
      <c r="K123">
        <f t="shared" si="7"/>
        <v>0</v>
      </c>
      <c r="L123" s="16">
        <f t="shared" si="8"/>
        <v>0.284736786602939</v>
      </c>
      <c r="M123" s="16">
        <f t="shared" si="11"/>
        <v>0.57070712568050852</v>
      </c>
      <c r="N123" s="16">
        <f t="shared" si="9"/>
        <v>0.42929287431949148</v>
      </c>
      <c r="O123" s="16">
        <f t="shared" si="12"/>
        <v>-0.36724632016115744</v>
      </c>
      <c r="P123">
        <v>17</v>
      </c>
      <c r="Q123">
        <f t="shared" si="10"/>
        <v>1</v>
      </c>
      <c r="R123" s="16">
        <v>0</v>
      </c>
      <c r="S123" s="16">
        <v>1</v>
      </c>
      <c r="T123">
        <v>52.57</v>
      </c>
      <c r="U123">
        <v>0</v>
      </c>
      <c r="V123">
        <v>0</v>
      </c>
      <c r="W123" s="16">
        <v>41.72</v>
      </c>
      <c r="X123">
        <v>39.5</v>
      </c>
      <c r="Y123" s="16">
        <v>34.5</v>
      </c>
      <c r="Z123" s="16">
        <v>38.43</v>
      </c>
      <c r="AA123">
        <v>42.53</v>
      </c>
      <c r="AB123" s="16">
        <v>47.63</v>
      </c>
      <c r="AC123">
        <v>18.690000000000001</v>
      </c>
      <c r="AD123">
        <v>29.82</v>
      </c>
      <c r="AE123" s="23">
        <f t="shared" si="13"/>
        <v>0</v>
      </c>
    </row>
    <row r="124" spans="1:31" x14ac:dyDescent="0.25">
      <c r="A124" t="s">
        <v>138</v>
      </c>
      <c r="B124" t="s">
        <v>520</v>
      </c>
      <c r="C124" t="s">
        <v>521</v>
      </c>
      <c r="D124" t="s">
        <v>526</v>
      </c>
      <c r="E124" t="s">
        <v>529</v>
      </c>
      <c r="F124" t="s">
        <v>530</v>
      </c>
      <c r="G124">
        <v>29.26</v>
      </c>
      <c r="H124">
        <v>1</v>
      </c>
      <c r="I124">
        <v>0</v>
      </c>
      <c r="J124" t="s">
        <v>517</v>
      </c>
      <c r="K124">
        <f t="shared" si="7"/>
        <v>0</v>
      </c>
      <c r="L124" s="16">
        <f t="shared" si="8"/>
        <v>0.284736786602939</v>
      </c>
      <c r="M124" s="16">
        <f t="shared" si="11"/>
        <v>0.57070712568050852</v>
      </c>
      <c r="N124" s="16">
        <f t="shared" si="9"/>
        <v>0.42929287431949148</v>
      </c>
      <c r="O124" s="16">
        <f t="shared" si="12"/>
        <v>-0.36724632016115744</v>
      </c>
      <c r="P124">
        <v>16</v>
      </c>
      <c r="Q124">
        <f t="shared" si="10"/>
        <v>0</v>
      </c>
      <c r="R124" s="16">
        <v>0</v>
      </c>
      <c r="S124" s="16">
        <v>1</v>
      </c>
      <c r="T124">
        <v>96.93</v>
      </c>
      <c r="U124">
        <v>0</v>
      </c>
      <c r="V124">
        <v>1</v>
      </c>
      <c r="W124" s="16">
        <v>40.200000000000003</v>
      </c>
      <c r="X124">
        <v>37.549999999999997</v>
      </c>
      <c r="Y124" s="16">
        <v>33.19</v>
      </c>
      <c r="Z124" s="16">
        <v>49.37</v>
      </c>
      <c r="AA124">
        <v>48.94</v>
      </c>
      <c r="AB124" s="16">
        <v>57.55</v>
      </c>
      <c r="AC124">
        <v>27.88</v>
      </c>
      <c r="AD124">
        <v>39.380000000000003</v>
      </c>
      <c r="AE124" s="23">
        <f t="shared" si="13"/>
        <v>0</v>
      </c>
    </row>
    <row r="125" spans="1:31" x14ac:dyDescent="0.25">
      <c r="A125" t="s">
        <v>139</v>
      </c>
      <c r="B125" t="s">
        <v>518</v>
      </c>
      <c r="C125" t="s">
        <v>523</v>
      </c>
      <c r="D125" t="s">
        <v>526</v>
      </c>
      <c r="E125" t="s">
        <v>527</v>
      </c>
      <c r="F125" t="s">
        <v>531</v>
      </c>
      <c r="G125">
        <v>55.89</v>
      </c>
      <c r="H125">
        <v>0</v>
      </c>
      <c r="I125">
        <v>1</v>
      </c>
      <c r="J125" t="s">
        <v>516</v>
      </c>
      <c r="K125">
        <f t="shared" si="7"/>
        <v>1</v>
      </c>
      <c r="L125" s="16">
        <f t="shared" si="8"/>
        <v>0.284736786602939</v>
      </c>
      <c r="M125" s="16">
        <f t="shared" si="11"/>
        <v>0.57070712568050852</v>
      </c>
      <c r="N125" s="16">
        <f t="shared" si="9"/>
        <v>0.57070712568050852</v>
      </c>
      <c r="O125" s="16">
        <f t="shared" si="12"/>
        <v>-0.24358670494463713</v>
      </c>
      <c r="P125">
        <v>26</v>
      </c>
      <c r="Q125">
        <f t="shared" si="10"/>
        <v>1</v>
      </c>
      <c r="R125" s="16">
        <v>0</v>
      </c>
      <c r="S125" s="16">
        <v>1</v>
      </c>
      <c r="T125">
        <v>43.65</v>
      </c>
      <c r="U125">
        <v>0</v>
      </c>
      <c r="V125">
        <v>0</v>
      </c>
      <c r="W125" s="16">
        <v>46.43</v>
      </c>
      <c r="X125">
        <v>47.25</v>
      </c>
      <c r="Y125" s="16">
        <v>41.1</v>
      </c>
      <c r="Z125" s="16">
        <v>46.05</v>
      </c>
      <c r="AA125">
        <v>34.82</v>
      </c>
      <c r="AB125" s="16">
        <v>47.06</v>
      </c>
      <c r="AC125">
        <v>41.94</v>
      </c>
      <c r="AD125">
        <v>55.78</v>
      </c>
      <c r="AE125" s="23">
        <f t="shared" si="13"/>
        <v>0</v>
      </c>
    </row>
    <row r="126" spans="1:31" x14ac:dyDescent="0.25">
      <c r="A126" t="s">
        <v>140</v>
      </c>
      <c r="B126" t="s">
        <v>520</v>
      </c>
      <c r="C126" t="s">
        <v>521</v>
      </c>
      <c r="D126" t="s">
        <v>524</v>
      </c>
      <c r="E126" t="s">
        <v>528</v>
      </c>
      <c r="F126" t="s">
        <v>530</v>
      </c>
      <c r="G126">
        <v>17.239999999999998</v>
      </c>
      <c r="H126">
        <v>1</v>
      </c>
      <c r="I126">
        <v>0</v>
      </c>
      <c r="J126" t="s">
        <v>516</v>
      </c>
      <c r="K126">
        <f t="shared" si="7"/>
        <v>0</v>
      </c>
      <c r="L126" s="16">
        <f t="shared" si="8"/>
        <v>0</v>
      </c>
      <c r="M126" s="16">
        <f t="shared" si="11"/>
        <v>0.5</v>
      </c>
      <c r="N126" s="16">
        <f t="shared" si="9"/>
        <v>0.5</v>
      </c>
      <c r="O126" s="16">
        <f t="shared" si="12"/>
        <v>-0.3010299956639812</v>
      </c>
      <c r="P126">
        <v>17</v>
      </c>
      <c r="Q126">
        <f t="shared" si="10"/>
        <v>1</v>
      </c>
      <c r="R126" s="16">
        <v>0</v>
      </c>
      <c r="S126" s="16">
        <v>0</v>
      </c>
      <c r="T126">
        <v>93.9</v>
      </c>
      <c r="U126">
        <v>1</v>
      </c>
      <c r="V126">
        <v>0</v>
      </c>
      <c r="W126" s="16">
        <v>36.9</v>
      </c>
      <c r="X126">
        <v>26.41</v>
      </c>
      <c r="Y126" s="16">
        <v>29.02</v>
      </c>
      <c r="Z126" s="16">
        <v>36.299999999999997</v>
      </c>
      <c r="AA126">
        <v>13.37</v>
      </c>
      <c r="AB126" s="16">
        <v>22.2</v>
      </c>
      <c r="AC126">
        <v>19.97</v>
      </c>
      <c r="AD126">
        <v>19.32</v>
      </c>
      <c r="AE126" s="23">
        <f t="shared" si="13"/>
        <v>0</v>
      </c>
    </row>
    <row r="127" spans="1:31" x14ac:dyDescent="0.25">
      <c r="A127" t="s">
        <v>141</v>
      </c>
      <c r="B127" t="s">
        <v>518</v>
      </c>
      <c r="C127" t="s">
        <v>521</v>
      </c>
      <c r="D127" t="s">
        <v>525</v>
      </c>
      <c r="E127" t="s">
        <v>529</v>
      </c>
      <c r="F127" t="s">
        <v>531</v>
      </c>
      <c r="G127">
        <v>55.14</v>
      </c>
      <c r="H127">
        <v>1</v>
      </c>
      <c r="I127">
        <v>0</v>
      </c>
      <c r="J127" t="s">
        <v>517</v>
      </c>
      <c r="K127">
        <f t="shared" si="7"/>
        <v>1</v>
      </c>
      <c r="L127" s="16">
        <f t="shared" si="8"/>
        <v>2.0074674701649928</v>
      </c>
      <c r="M127" s="16">
        <f t="shared" si="11"/>
        <v>0.8815788876645434</v>
      </c>
      <c r="N127" s="16">
        <f t="shared" si="9"/>
        <v>0.8815788876645434</v>
      </c>
      <c r="O127" s="16">
        <f t="shared" si="12"/>
        <v>-5.4738818992039209E-2</v>
      </c>
      <c r="P127">
        <v>29</v>
      </c>
      <c r="Q127">
        <f t="shared" si="10"/>
        <v>0</v>
      </c>
      <c r="R127" s="16">
        <v>1</v>
      </c>
      <c r="S127" s="16">
        <v>0</v>
      </c>
      <c r="T127">
        <v>58.27</v>
      </c>
      <c r="U127">
        <v>0</v>
      </c>
      <c r="V127">
        <v>1</v>
      </c>
      <c r="W127" s="16">
        <v>66.14</v>
      </c>
      <c r="X127">
        <v>62.22</v>
      </c>
      <c r="Y127" s="16">
        <v>56.74</v>
      </c>
      <c r="Z127" s="16">
        <v>63.45</v>
      </c>
      <c r="AA127">
        <v>74.48</v>
      </c>
      <c r="AB127" s="16">
        <v>74.97</v>
      </c>
      <c r="AC127">
        <v>60.43</v>
      </c>
      <c r="AD127">
        <v>43.47</v>
      </c>
      <c r="AE127" s="23">
        <f t="shared" si="13"/>
        <v>1</v>
      </c>
    </row>
    <row r="128" spans="1:31" x14ac:dyDescent="0.25">
      <c r="A128" t="s">
        <v>142</v>
      </c>
      <c r="B128" t="s">
        <v>519</v>
      </c>
      <c r="C128" t="s">
        <v>521</v>
      </c>
      <c r="D128" t="s">
        <v>525</v>
      </c>
      <c r="E128" t="s">
        <v>527</v>
      </c>
      <c r="F128" t="s">
        <v>531</v>
      </c>
      <c r="G128">
        <v>62.82</v>
      </c>
      <c r="H128">
        <v>1</v>
      </c>
      <c r="I128">
        <v>0</v>
      </c>
      <c r="J128" t="s">
        <v>517</v>
      </c>
      <c r="K128">
        <f t="shared" si="7"/>
        <v>1</v>
      </c>
      <c r="L128" s="16">
        <f t="shared" si="8"/>
        <v>2.0074674701649928</v>
      </c>
      <c r="M128" s="16">
        <f t="shared" si="11"/>
        <v>0.8815788876645434</v>
      </c>
      <c r="N128" s="16">
        <f t="shared" si="9"/>
        <v>0.8815788876645434</v>
      </c>
      <c r="O128" s="16">
        <f t="shared" si="12"/>
        <v>-5.4738818992039209E-2</v>
      </c>
      <c r="P128">
        <v>43</v>
      </c>
      <c r="Q128">
        <f t="shared" si="10"/>
        <v>0</v>
      </c>
      <c r="R128" s="16">
        <v>1</v>
      </c>
      <c r="S128" s="16">
        <v>0</v>
      </c>
      <c r="T128">
        <v>70.010000000000005</v>
      </c>
      <c r="U128">
        <v>0</v>
      </c>
      <c r="V128">
        <v>0</v>
      </c>
      <c r="W128" s="16">
        <v>58.59</v>
      </c>
      <c r="X128">
        <v>59.45</v>
      </c>
      <c r="Y128" s="16">
        <v>88.87</v>
      </c>
      <c r="Z128" s="16">
        <v>58.77</v>
      </c>
      <c r="AA128">
        <v>68.319999999999993</v>
      </c>
      <c r="AB128" s="16">
        <v>73.34</v>
      </c>
      <c r="AC128">
        <v>74.040000000000006</v>
      </c>
      <c r="AD128">
        <v>42.47</v>
      </c>
      <c r="AE128" s="23">
        <f t="shared" si="13"/>
        <v>1</v>
      </c>
    </row>
    <row r="129" spans="1:31" x14ac:dyDescent="0.25">
      <c r="A129" t="s">
        <v>143</v>
      </c>
      <c r="B129" t="s">
        <v>520</v>
      </c>
      <c r="C129" t="s">
        <v>521</v>
      </c>
      <c r="D129" t="s">
        <v>525</v>
      </c>
      <c r="E129" t="s">
        <v>528</v>
      </c>
      <c r="F129" t="s">
        <v>531</v>
      </c>
      <c r="G129">
        <v>44.33</v>
      </c>
      <c r="H129">
        <v>1</v>
      </c>
      <c r="I129">
        <v>0</v>
      </c>
      <c r="J129" t="s">
        <v>516</v>
      </c>
      <c r="K129">
        <f t="shared" si="7"/>
        <v>1</v>
      </c>
      <c r="L129" s="16">
        <f t="shared" si="8"/>
        <v>2.0074674701649928</v>
      </c>
      <c r="M129" s="16">
        <f t="shared" si="11"/>
        <v>0.8815788876645434</v>
      </c>
      <c r="N129" s="16">
        <f t="shared" si="9"/>
        <v>0.8815788876645434</v>
      </c>
      <c r="O129" s="16">
        <f t="shared" si="12"/>
        <v>-5.4738818992039209E-2</v>
      </c>
      <c r="P129">
        <v>16</v>
      </c>
      <c r="Q129">
        <f t="shared" si="10"/>
        <v>1</v>
      </c>
      <c r="R129" s="16">
        <v>1</v>
      </c>
      <c r="S129" s="16">
        <v>0</v>
      </c>
      <c r="T129">
        <v>65.34</v>
      </c>
      <c r="U129">
        <v>1</v>
      </c>
      <c r="V129">
        <v>0</v>
      </c>
      <c r="W129" s="16">
        <v>68.39</v>
      </c>
      <c r="X129">
        <v>27.5</v>
      </c>
      <c r="Y129" s="16">
        <v>38.520000000000003</v>
      </c>
      <c r="Z129" s="16">
        <v>55.16</v>
      </c>
      <c r="AA129">
        <v>34.26</v>
      </c>
      <c r="AB129" s="16">
        <v>51.86</v>
      </c>
      <c r="AC129">
        <v>40.380000000000003</v>
      </c>
      <c r="AD129">
        <v>40.53</v>
      </c>
      <c r="AE129" s="23">
        <f t="shared" si="13"/>
        <v>1</v>
      </c>
    </row>
    <row r="130" spans="1:31" x14ac:dyDescent="0.25">
      <c r="A130" t="s">
        <v>144</v>
      </c>
      <c r="B130" t="s">
        <v>519</v>
      </c>
      <c r="C130" t="s">
        <v>522</v>
      </c>
      <c r="D130" t="s">
        <v>525</v>
      </c>
      <c r="E130" t="s">
        <v>528</v>
      </c>
      <c r="F130" t="s">
        <v>531</v>
      </c>
      <c r="G130">
        <v>74.13</v>
      </c>
      <c r="H130">
        <v>0</v>
      </c>
      <c r="I130">
        <v>0</v>
      </c>
      <c r="J130" t="s">
        <v>517</v>
      </c>
      <c r="K130">
        <f t="shared" ref="K130:K193" si="14">IF(F130="Yes",1,0)</f>
        <v>1</v>
      </c>
      <c r="L130" s="16">
        <f t="shared" ref="L130:L193" si="15">$AG$5+$AH$5*R130+$AI$5*S130+$AJ$5*W130+$AK$5*Y130+$AL$5*Z130+$AM$5*AB130</f>
        <v>2.0074674701649928</v>
      </c>
      <c r="M130" s="16">
        <f t="shared" si="11"/>
        <v>0.8815788876645434</v>
      </c>
      <c r="N130" s="16">
        <f t="shared" ref="N130:N193" si="16">IF(K130=1,M130,(1-M130))</f>
        <v>0.8815788876645434</v>
      </c>
      <c r="O130" s="16">
        <f t="shared" si="12"/>
        <v>-5.4738818992039209E-2</v>
      </c>
      <c r="P130">
        <v>43</v>
      </c>
      <c r="Q130">
        <f t="shared" ref="Q130:Q193" si="17">IF(J130="Male",1,0)</f>
        <v>0</v>
      </c>
      <c r="R130" s="16">
        <v>1</v>
      </c>
      <c r="S130" s="16">
        <v>0</v>
      </c>
      <c r="T130">
        <v>50.31</v>
      </c>
      <c r="U130">
        <v>1</v>
      </c>
      <c r="V130">
        <v>0</v>
      </c>
      <c r="W130" s="16">
        <v>61.55</v>
      </c>
      <c r="X130">
        <v>57.85</v>
      </c>
      <c r="Y130" s="16">
        <v>60.77</v>
      </c>
      <c r="Z130" s="16">
        <v>69.319999999999993</v>
      </c>
      <c r="AA130">
        <v>58.08</v>
      </c>
      <c r="AB130" s="16">
        <v>88.36</v>
      </c>
      <c r="AC130">
        <v>46.44</v>
      </c>
      <c r="AD130">
        <v>55.88</v>
      </c>
      <c r="AE130" s="23">
        <f t="shared" si="13"/>
        <v>1</v>
      </c>
    </row>
    <row r="131" spans="1:31" x14ac:dyDescent="0.25">
      <c r="A131" t="s">
        <v>145</v>
      </c>
      <c r="B131" t="s">
        <v>518</v>
      </c>
      <c r="C131" t="s">
        <v>523</v>
      </c>
      <c r="D131" t="s">
        <v>524</v>
      </c>
      <c r="E131" t="s">
        <v>528</v>
      </c>
      <c r="F131" t="s">
        <v>530</v>
      </c>
      <c r="G131">
        <v>45.86</v>
      </c>
      <c r="H131">
        <v>0</v>
      </c>
      <c r="I131">
        <v>1</v>
      </c>
      <c r="J131" t="s">
        <v>517</v>
      </c>
      <c r="K131">
        <f t="shared" si="14"/>
        <v>0</v>
      </c>
      <c r="L131" s="16">
        <f t="shared" si="15"/>
        <v>0</v>
      </c>
      <c r="M131" s="16">
        <f t="shared" ref="M131:M194" si="18">EXP(L131)/(1+EXP(L131))</f>
        <v>0.5</v>
      </c>
      <c r="N131" s="16">
        <f t="shared" si="16"/>
        <v>0.5</v>
      </c>
      <c r="O131" s="16">
        <f t="shared" ref="O131:O194" si="19">LOG(N131)</f>
        <v>-0.3010299956639812</v>
      </c>
      <c r="P131">
        <v>28</v>
      </c>
      <c r="Q131">
        <f t="shared" si="17"/>
        <v>0</v>
      </c>
      <c r="R131" s="16">
        <v>0</v>
      </c>
      <c r="S131" s="16">
        <v>0</v>
      </c>
      <c r="T131">
        <v>61.49</v>
      </c>
      <c r="U131">
        <v>1</v>
      </c>
      <c r="V131">
        <v>0</v>
      </c>
      <c r="W131" s="16">
        <v>21.57</v>
      </c>
      <c r="X131">
        <v>26.94</v>
      </c>
      <c r="Y131" s="16">
        <v>32.67</v>
      </c>
      <c r="Z131" s="16">
        <v>37.46</v>
      </c>
      <c r="AA131">
        <v>21.46</v>
      </c>
      <c r="AB131" s="16">
        <v>49.89</v>
      </c>
      <c r="AC131">
        <v>35.659999999999997</v>
      </c>
      <c r="AD131">
        <v>50.5</v>
      </c>
      <c r="AE131" s="23">
        <f t="shared" ref="AE131:AE194" si="20">IF(M131&gt;$AK$10,1,0)</f>
        <v>0</v>
      </c>
    </row>
    <row r="132" spans="1:31" x14ac:dyDescent="0.25">
      <c r="A132" t="s">
        <v>146</v>
      </c>
      <c r="B132" t="s">
        <v>520</v>
      </c>
      <c r="C132" t="s">
        <v>521</v>
      </c>
      <c r="D132" t="s">
        <v>525</v>
      </c>
      <c r="E132" t="s">
        <v>528</v>
      </c>
      <c r="F132" t="s">
        <v>531</v>
      </c>
      <c r="G132">
        <v>61.33</v>
      </c>
      <c r="H132">
        <v>1</v>
      </c>
      <c r="I132">
        <v>0</v>
      </c>
      <c r="J132" t="s">
        <v>517</v>
      </c>
      <c r="K132">
        <f t="shared" si="14"/>
        <v>1</v>
      </c>
      <c r="L132" s="16">
        <f t="shared" si="15"/>
        <v>2.0074674701649928</v>
      </c>
      <c r="M132" s="16">
        <f t="shared" si="18"/>
        <v>0.8815788876645434</v>
      </c>
      <c r="N132" s="16">
        <f t="shared" si="16"/>
        <v>0.8815788876645434</v>
      </c>
      <c r="O132" s="16">
        <f t="shared" si="19"/>
        <v>-5.4738818992039209E-2</v>
      </c>
      <c r="P132">
        <v>19</v>
      </c>
      <c r="Q132">
        <f t="shared" si="17"/>
        <v>0</v>
      </c>
      <c r="R132" s="16">
        <v>1</v>
      </c>
      <c r="S132" s="16">
        <v>0</v>
      </c>
      <c r="T132">
        <v>51.58</v>
      </c>
      <c r="U132">
        <v>1</v>
      </c>
      <c r="V132">
        <v>0</v>
      </c>
      <c r="W132" s="16">
        <v>33.97</v>
      </c>
      <c r="X132">
        <v>65.900000000000006</v>
      </c>
      <c r="Y132" s="16">
        <v>53.12</v>
      </c>
      <c r="Z132" s="16">
        <v>53.55</v>
      </c>
      <c r="AA132">
        <v>25.89</v>
      </c>
      <c r="AB132" s="16">
        <v>31.28</v>
      </c>
      <c r="AC132">
        <v>54.92</v>
      </c>
      <c r="AD132">
        <v>60.03</v>
      </c>
      <c r="AE132" s="23">
        <f t="shared" si="20"/>
        <v>1</v>
      </c>
    </row>
    <row r="133" spans="1:31" x14ac:dyDescent="0.25">
      <c r="A133" t="s">
        <v>147</v>
      </c>
      <c r="B133" t="s">
        <v>518</v>
      </c>
      <c r="C133" t="s">
        <v>522</v>
      </c>
      <c r="D133" t="s">
        <v>524</v>
      </c>
      <c r="E133" t="s">
        <v>528</v>
      </c>
      <c r="F133" t="s">
        <v>530</v>
      </c>
      <c r="G133">
        <v>21.14</v>
      </c>
      <c r="H133">
        <v>0</v>
      </c>
      <c r="I133">
        <v>0</v>
      </c>
      <c r="J133" t="s">
        <v>516</v>
      </c>
      <c r="K133">
        <f t="shared" si="14"/>
        <v>0</v>
      </c>
      <c r="L133" s="16">
        <f t="shared" si="15"/>
        <v>0</v>
      </c>
      <c r="M133" s="16">
        <f t="shared" si="18"/>
        <v>0.5</v>
      </c>
      <c r="N133" s="16">
        <f t="shared" si="16"/>
        <v>0.5</v>
      </c>
      <c r="O133" s="16">
        <f t="shared" si="19"/>
        <v>-0.3010299956639812</v>
      </c>
      <c r="P133">
        <v>27</v>
      </c>
      <c r="Q133">
        <f t="shared" si="17"/>
        <v>1</v>
      </c>
      <c r="R133" s="16">
        <v>0</v>
      </c>
      <c r="S133" s="16">
        <v>0</v>
      </c>
      <c r="T133">
        <v>52.23</v>
      </c>
      <c r="U133">
        <v>1</v>
      </c>
      <c r="V133">
        <v>0</v>
      </c>
      <c r="W133" s="16">
        <v>48.03</v>
      </c>
      <c r="X133">
        <v>35.270000000000003</v>
      </c>
      <c r="Y133" s="16">
        <v>58.22</v>
      </c>
      <c r="Z133" s="16">
        <v>32.68</v>
      </c>
      <c r="AA133">
        <v>63.75</v>
      </c>
      <c r="AB133" s="16">
        <v>10.56</v>
      </c>
      <c r="AC133">
        <v>22.2</v>
      </c>
      <c r="AD133">
        <v>29.2</v>
      </c>
      <c r="AE133" s="23">
        <f t="shared" si="20"/>
        <v>0</v>
      </c>
    </row>
    <row r="134" spans="1:31" x14ac:dyDescent="0.25">
      <c r="A134" t="s">
        <v>148</v>
      </c>
      <c r="B134" t="s">
        <v>518</v>
      </c>
      <c r="C134" t="s">
        <v>523</v>
      </c>
      <c r="D134" t="s">
        <v>524</v>
      </c>
      <c r="E134" t="s">
        <v>527</v>
      </c>
      <c r="F134" t="s">
        <v>530</v>
      </c>
      <c r="G134">
        <v>26.23</v>
      </c>
      <c r="H134">
        <v>0</v>
      </c>
      <c r="I134">
        <v>1</v>
      </c>
      <c r="J134" t="s">
        <v>516</v>
      </c>
      <c r="K134">
        <f t="shared" si="14"/>
        <v>0</v>
      </c>
      <c r="L134" s="16">
        <f t="shared" si="15"/>
        <v>0</v>
      </c>
      <c r="M134" s="16">
        <f t="shared" si="18"/>
        <v>0.5</v>
      </c>
      <c r="N134" s="16">
        <f t="shared" si="16"/>
        <v>0.5</v>
      </c>
      <c r="O134" s="16">
        <f t="shared" si="19"/>
        <v>-0.3010299956639812</v>
      </c>
      <c r="P134">
        <v>20</v>
      </c>
      <c r="Q134">
        <f t="shared" si="17"/>
        <v>1</v>
      </c>
      <c r="R134" s="16">
        <v>0</v>
      </c>
      <c r="S134" s="16">
        <v>0</v>
      </c>
      <c r="T134">
        <v>51.22</v>
      </c>
      <c r="U134">
        <v>0</v>
      </c>
      <c r="V134">
        <v>0</v>
      </c>
      <c r="W134" s="16">
        <v>45.62</v>
      </c>
      <c r="X134">
        <v>31.97</v>
      </c>
      <c r="Y134" s="16">
        <v>33.18</v>
      </c>
      <c r="Z134" s="16">
        <v>38.409999999999997</v>
      </c>
      <c r="AA134">
        <v>21.39</v>
      </c>
      <c r="AB134" s="16">
        <v>53.09</v>
      </c>
      <c r="AC134">
        <v>31.32</v>
      </c>
      <c r="AD134">
        <v>28.9</v>
      </c>
      <c r="AE134" s="23">
        <f t="shared" si="20"/>
        <v>0</v>
      </c>
    </row>
    <row r="135" spans="1:31" x14ac:dyDescent="0.25">
      <c r="A135" t="s">
        <v>149</v>
      </c>
      <c r="B135" t="s">
        <v>519</v>
      </c>
      <c r="C135" t="s">
        <v>523</v>
      </c>
      <c r="D135" t="s">
        <v>526</v>
      </c>
      <c r="E135" t="s">
        <v>527</v>
      </c>
      <c r="F135" t="s">
        <v>531</v>
      </c>
      <c r="G135">
        <v>53.7</v>
      </c>
      <c r="H135">
        <v>0</v>
      </c>
      <c r="I135">
        <v>1</v>
      </c>
      <c r="J135" t="s">
        <v>516</v>
      </c>
      <c r="K135">
        <f t="shared" si="14"/>
        <v>1</v>
      </c>
      <c r="L135" s="16">
        <f t="shared" si="15"/>
        <v>0.284736786602939</v>
      </c>
      <c r="M135" s="16">
        <f t="shared" si="18"/>
        <v>0.57070712568050852</v>
      </c>
      <c r="N135" s="16">
        <f t="shared" si="16"/>
        <v>0.57070712568050852</v>
      </c>
      <c r="O135" s="16">
        <f t="shared" si="19"/>
        <v>-0.24358670494463713</v>
      </c>
      <c r="P135">
        <v>38</v>
      </c>
      <c r="Q135">
        <f t="shared" si="17"/>
        <v>1</v>
      </c>
      <c r="R135" s="16">
        <v>0</v>
      </c>
      <c r="S135" s="16">
        <v>1</v>
      </c>
      <c r="T135">
        <v>69.34</v>
      </c>
      <c r="U135">
        <v>0</v>
      </c>
      <c r="V135">
        <v>0</v>
      </c>
      <c r="W135" s="16">
        <v>48.76</v>
      </c>
      <c r="X135">
        <v>62.46</v>
      </c>
      <c r="Y135" s="16">
        <v>67.37</v>
      </c>
      <c r="Z135" s="16">
        <v>52.56</v>
      </c>
      <c r="AA135">
        <v>49.86</v>
      </c>
      <c r="AB135" s="16">
        <v>68.66</v>
      </c>
      <c r="AC135">
        <v>66.09</v>
      </c>
      <c r="AD135">
        <v>54.31</v>
      </c>
      <c r="AE135" s="23">
        <f t="shared" si="20"/>
        <v>0</v>
      </c>
    </row>
    <row r="136" spans="1:31" x14ac:dyDescent="0.25">
      <c r="A136" t="s">
        <v>150</v>
      </c>
      <c r="B136" t="s">
        <v>519</v>
      </c>
      <c r="C136" t="s">
        <v>523</v>
      </c>
      <c r="D136" t="s">
        <v>526</v>
      </c>
      <c r="E136" t="s">
        <v>528</v>
      </c>
      <c r="F136" t="s">
        <v>531</v>
      </c>
      <c r="G136">
        <v>55.47</v>
      </c>
      <c r="H136">
        <v>0</v>
      </c>
      <c r="I136">
        <v>1</v>
      </c>
      <c r="J136" t="s">
        <v>516</v>
      </c>
      <c r="K136">
        <f t="shared" si="14"/>
        <v>1</v>
      </c>
      <c r="L136" s="16">
        <f t="shared" si="15"/>
        <v>0.284736786602939</v>
      </c>
      <c r="M136" s="16">
        <f t="shared" si="18"/>
        <v>0.57070712568050852</v>
      </c>
      <c r="N136" s="16">
        <f t="shared" si="16"/>
        <v>0.57070712568050852</v>
      </c>
      <c r="O136" s="16">
        <f t="shared" si="19"/>
        <v>-0.24358670494463713</v>
      </c>
      <c r="P136">
        <v>45</v>
      </c>
      <c r="Q136">
        <f t="shared" si="17"/>
        <v>1</v>
      </c>
      <c r="R136" s="16">
        <v>0</v>
      </c>
      <c r="S136" s="16">
        <v>1</v>
      </c>
      <c r="T136">
        <v>87.88</v>
      </c>
      <c r="U136">
        <v>1</v>
      </c>
      <c r="V136">
        <v>0</v>
      </c>
      <c r="W136" s="16">
        <v>53.46</v>
      </c>
      <c r="X136">
        <v>56.66</v>
      </c>
      <c r="Y136" s="16">
        <v>58.81</v>
      </c>
      <c r="Z136" s="16">
        <v>48.57</v>
      </c>
      <c r="AA136">
        <v>43.37</v>
      </c>
      <c r="AB136" s="16">
        <v>51.53</v>
      </c>
      <c r="AC136">
        <v>40.200000000000003</v>
      </c>
      <c r="AD136">
        <v>49.27</v>
      </c>
      <c r="AE136" s="23">
        <f t="shared" si="20"/>
        <v>0</v>
      </c>
    </row>
    <row r="137" spans="1:31" x14ac:dyDescent="0.25">
      <c r="A137" t="s">
        <v>151</v>
      </c>
      <c r="B137" t="s">
        <v>519</v>
      </c>
      <c r="C137" t="s">
        <v>523</v>
      </c>
      <c r="D137" t="s">
        <v>525</v>
      </c>
      <c r="E137" t="s">
        <v>527</v>
      </c>
      <c r="F137" t="s">
        <v>531</v>
      </c>
      <c r="G137">
        <v>56.86</v>
      </c>
      <c r="H137">
        <v>0</v>
      </c>
      <c r="I137">
        <v>1</v>
      </c>
      <c r="J137" t="s">
        <v>516</v>
      </c>
      <c r="K137">
        <f t="shared" si="14"/>
        <v>1</v>
      </c>
      <c r="L137" s="16">
        <f t="shared" si="15"/>
        <v>2.0074674701649928</v>
      </c>
      <c r="M137" s="16">
        <f t="shared" si="18"/>
        <v>0.8815788876645434</v>
      </c>
      <c r="N137" s="16">
        <f t="shared" si="16"/>
        <v>0.8815788876645434</v>
      </c>
      <c r="O137" s="16">
        <f t="shared" si="19"/>
        <v>-5.4738818992039209E-2</v>
      </c>
      <c r="P137">
        <v>47</v>
      </c>
      <c r="Q137">
        <f t="shared" si="17"/>
        <v>1</v>
      </c>
      <c r="R137" s="16">
        <v>1</v>
      </c>
      <c r="S137" s="16">
        <v>0</v>
      </c>
      <c r="T137">
        <v>74.14</v>
      </c>
      <c r="U137">
        <v>0</v>
      </c>
      <c r="V137">
        <v>0</v>
      </c>
      <c r="W137" s="16">
        <v>83.34</v>
      </c>
      <c r="X137">
        <v>50.06</v>
      </c>
      <c r="Y137" s="16">
        <v>75.45</v>
      </c>
      <c r="Z137" s="16">
        <v>73.02</v>
      </c>
      <c r="AA137">
        <v>65.84</v>
      </c>
      <c r="AB137" s="16">
        <v>64.39</v>
      </c>
      <c r="AC137">
        <v>59.49</v>
      </c>
      <c r="AD137">
        <v>72.34</v>
      </c>
      <c r="AE137" s="23">
        <f t="shared" si="20"/>
        <v>1</v>
      </c>
    </row>
    <row r="138" spans="1:31" x14ac:dyDescent="0.25">
      <c r="A138" t="s">
        <v>152</v>
      </c>
      <c r="B138" t="s">
        <v>518</v>
      </c>
      <c r="C138" t="s">
        <v>521</v>
      </c>
      <c r="D138" t="s">
        <v>526</v>
      </c>
      <c r="E138" t="s">
        <v>528</v>
      </c>
      <c r="F138" t="s">
        <v>531</v>
      </c>
      <c r="G138">
        <v>55.33</v>
      </c>
      <c r="H138">
        <v>1</v>
      </c>
      <c r="I138">
        <v>0</v>
      </c>
      <c r="J138" t="s">
        <v>516</v>
      </c>
      <c r="K138">
        <f t="shared" si="14"/>
        <v>1</v>
      </c>
      <c r="L138" s="16">
        <f t="shared" si="15"/>
        <v>0.284736786602939</v>
      </c>
      <c r="M138" s="16">
        <f t="shared" si="18"/>
        <v>0.57070712568050852</v>
      </c>
      <c r="N138" s="16">
        <f t="shared" si="16"/>
        <v>0.57070712568050852</v>
      </c>
      <c r="O138" s="16">
        <f t="shared" si="19"/>
        <v>-0.24358670494463713</v>
      </c>
      <c r="P138">
        <v>25</v>
      </c>
      <c r="Q138">
        <f t="shared" si="17"/>
        <v>1</v>
      </c>
      <c r="R138" s="16">
        <v>0</v>
      </c>
      <c r="S138" s="16">
        <v>1</v>
      </c>
      <c r="T138">
        <v>93.59</v>
      </c>
      <c r="U138">
        <v>1</v>
      </c>
      <c r="V138">
        <v>0</v>
      </c>
      <c r="W138" s="16">
        <v>40.840000000000003</v>
      </c>
      <c r="X138">
        <v>41.68</v>
      </c>
      <c r="Y138" s="16">
        <v>58.32</v>
      </c>
      <c r="Z138" s="16">
        <v>51.6</v>
      </c>
      <c r="AA138">
        <v>43.09</v>
      </c>
      <c r="AB138" s="16">
        <v>47.66</v>
      </c>
      <c r="AC138">
        <v>49.05</v>
      </c>
      <c r="AD138">
        <v>54.39</v>
      </c>
      <c r="AE138" s="23">
        <f t="shared" si="20"/>
        <v>0</v>
      </c>
    </row>
    <row r="139" spans="1:31" x14ac:dyDescent="0.25">
      <c r="A139" t="s">
        <v>153</v>
      </c>
      <c r="B139" t="s">
        <v>520</v>
      </c>
      <c r="C139" t="s">
        <v>521</v>
      </c>
      <c r="D139" t="s">
        <v>526</v>
      </c>
      <c r="E139" t="s">
        <v>529</v>
      </c>
      <c r="F139" t="s">
        <v>531</v>
      </c>
      <c r="G139">
        <v>55.89</v>
      </c>
      <c r="H139">
        <v>1</v>
      </c>
      <c r="I139">
        <v>0</v>
      </c>
      <c r="J139" t="s">
        <v>516</v>
      </c>
      <c r="K139">
        <f t="shared" si="14"/>
        <v>1</v>
      </c>
      <c r="L139" s="16">
        <f t="shared" si="15"/>
        <v>0.284736786602939</v>
      </c>
      <c r="M139" s="16">
        <f t="shared" si="18"/>
        <v>0.57070712568050852</v>
      </c>
      <c r="N139" s="16">
        <f t="shared" si="16"/>
        <v>0.57070712568050852</v>
      </c>
      <c r="O139" s="16">
        <f t="shared" si="19"/>
        <v>-0.24358670494463713</v>
      </c>
      <c r="P139">
        <v>16</v>
      </c>
      <c r="Q139">
        <f t="shared" si="17"/>
        <v>1</v>
      </c>
      <c r="R139" s="16">
        <v>0</v>
      </c>
      <c r="S139" s="16">
        <v>1</v>
      </c>
      <c r="T139">
        <v>78.19</v>
      </c>
      <c r="U139">
        <v>0</v>
      </c>
      <c r="V139">
        <v>1</v>
      </c>
      <c r="W139" s="16">
        <v>44.55</v>
      </c>
      <c r="X139">
        <v>37.17</v>
      </c>
      <c r="Y139" s="16">
        <v>36.29</v>
      </c>
      <c r="Z139" s="16">
        <v>31.01</v>
      </c>
      <c r="AA139">
        <v>48.69</v>
      </c>
      <c r="AB139" s="16">
        <v>30.77</v>
      </c>
      <c r="AC139">
        <v>22.61</v>
      </c>
      <c r="AD139">
        <v>62.71</v>
      </c>
      <c r="AE139" s="23">
        <f t="shared" si="20"/>
        <v>0</v>
      </c>
    </row>
    <row r="140" spans="1:31" x14ac:dyDescent="0.25">
      <c r="A140" t="s">
        <v>154</v>
      </c>
      <c r="B140" t="s">
        <v>519</v>
      </c>
      <c r="C140" t="s">
        <v>522</v>
      </c>
      <c r="D140" t="s">
        <v>524</v>
      </c>
      <c r="E140" t="s">
        <v>527</v>
      </c>
      <c r="F140" t="s">
        <v>530</v>
      </c>
      <c r="G140">
        <v>22.97</v>
      </c>
      <c r="H140">
        <v>0</v>
      </c>
      <c r="I140">
        <v>0</v>
      </c>
      <c r="J140" t="s">
        <v>516</v>
      </c>
      <c r="K140">
        <f t="shared" si="14"/>
        <v>0</v>
      </c>
      <c r="L140" s="16">
        <f t="shared" si="15"/>
        <v>0</v>
      </c>
      <c r="M140" s="16">
        <f t="shared" si="18"/>
        <v>0.5</v>
      </c>
      <c r="N140" s="16">
        <f t="shared" si="16"/>
        <v>0.5</v>
      </c>
      <c r="O140" s="16">
        <f t="shared" si="19"/>
        <v>-0.3010299956639812</v>
      </c>
      <c r="P140">
        <v>38</v>
      </c>
      <c r="Q140">
        <f t="shared" si="17"/>
        <v>1</v>
      </c>
      <c r="R140" s="16">
        <v>0</v>
      </c>
      <c r="S140" s="16">
        <v>0</v>
      </c>
      <c r="T140">
        <v>81.36</v>
      </c>
      <c r="U140">
        <v>0</v>
      </c>
      <c r="V140">
        <v>0</v>
      </c>
      <c r="W140" s="16">
        <v>47.15</v>
      </c>
      <c r="X140">
        <v>28.63</v>
      </c>
      <c r="Y140" s="16">
        <v>41.08</v>
      </c>
      <c r="Z140" s="16">
        <v>27.09</v>
      </c>
      <c r="AA140">
        <v>38.61</v>
      </c>
      <c r="AB140" s="16">
        <v>40.07</v>
      </c>
      <c r="AC140">
        <v>41.64</v>
      </c>
      <c r="AD140">
        <v>43.97</v>
      </c>
      <c r="AE140" s="23">
        <f t="shared" si="20"/>
        <v>0</v>
      </c>
    </row>
    <row r="141" spans="1:31" x14ac:dyDescent="0.25">
      <c r="A141" t="s">
        <v>155</v>
      </c>
      <c r="B141" t="s">
        <v>519</v>
      </c>
      <c r="C141" t="s">
        <v>522</v>
      </c>
      <c r="D141" t="s">
        <v>525</v>
      </c>
      <c r="E141" t="s">
        <v>527</v>
      </c>
      <c r="F141" t="s">
        <v>531</v>
      </c>
      <c r="G141">
        <v>37.049999999999997</v>
      </c>
      <c r="H141">
        <v>0</v>
      </c>
      <c r="I141">
        <v>0</v>
      </c>
      <c r="J141" t="s">
        <v>516</v>
      </c>
      <c r="K141">
        <f t="shared" si="14"/>
        <v>1</v>
      </c>
      <c r="L141" s="16">
        <f t="shared" si="15"/>
        <v>2.0074674701649928</v>
      </c>
      <c r="M141" s="16">
        <f t="shared" si="18"/>
        <v>0.8815788876645434</v>
      </c>
      <c r="N141" s="16">
        <f t="shared" si="16"/>
        <v>0.8815788876645434</v>
      </c>
      <c r="O141" s="16">
        <f t="shared" si="19"/>
        <v>-5.4738818992039209E-2</v>
      </c>
      <c r="P141">
        <v>48</v>
      </c>
      <c r="Q141">
        <f t="shared" si="17"/>
        <v>1</v>
      </c>
      <c r="R141" s="16">
        <v>1</v>
      </c>
      <c r="S141" s="16">
        <v>0</v>
      </c>
      <c r="T141">
        <v>80.06</v>
      </c>
      <c r="U141">
        <v>0</v>
      </c>
      <c r="V141">
        <v>0</v>
      </c>
      <c r="W141" s="16">
        <v>77.58</v>
      </c>
      <c r="X141">
        <v>76.180000000000007</v>
      </c>
      <c r="Y141" s="16">
        <v>83.85</v>
      </c>
      <c r="Z141" s="16">
        <v>54.53</v>
      </c>
      <c r="AA141">
        <v>69.69</v>
      </c>
      <c r="AB141" s="16">
        <v>54.82</v>
      </c>
      <c r="AC141">
        <v>74.349999999999994</v>
      </c>
      <c r="AD141">
        <v>45.28</v>
      </c>
      <c r="AE141" s="23">
        <f t="shared" si="20"/>
        <v>1</v>
      </c>
    </row>
    <row r="142" spans="1:31" x14ac:dyDescent="0.25">
      <c r="A142" t="s">
        <v>156</v>
      </c>
      <c r="B142" t="s">
        <v>519</v>
      </c>
      <c r="C142" t="s">
        <v>522</v>
      </c>
      <c r="D142" t="s">
        <v>526</v>
      </c>
      <c r="E142" t="s">
        <v>527</v>
      </c>
      <c r="F142" t="s">
        <v>531</v>
      </c>
      <c r="G142">
        <v>70.2</v>
      </c>
      <c r="H142">
        <v>0</v>
      </c>
      <c r="I142">
        <v>0</v>
      </c>
      <c r="J142" t="s">
        <v>517</v>
      </c>
      <c r="K142">
        <f t="shared" si="14"/>
        <v>1</v>
      </c>
      <c r="L142" s="16">
        <f t="shared" si="15"/>
        <v>0.284736786602939</v>
      </c>
      <c r="M142" s="16">
        <f t="shared" si="18"/>
        <v>0.57070712568050852</v>
      </c>
      <c r="N142" s="16">
        <f t="shared" si="16"/>
        <v>0.57070712568050852</v>
      </c>
      <c r="O142" s="16">
        <f t="shared" si="19"/>
        <v>-0.24358670494463713</v>
      </c>
      <c r="P142">
        <v>30</v>
      </c>
      <c r="Q142">
        <f t="shared" si="17"/>
        <v>0</v>
      </c>
      <c r="R142" s="16">
        <v>0</v>
      </c>
      <c r="S142" s="16">
        <v>1</v>
      </c>
      <c r="T142">
        <v>66.97</v>
      </c>
      <c r="U142">
        <v>0</v>
      </c>
      <c r="V142">
        <v>0</v>
      </c>
      <c r="W142" s="16">
        <v>57.49</v>
      </c>
      <c r="X142">
        <v>38.76</v>
      </c>
      <c r="Y142" s="16">
        <v>55.55</v>
      </c>
      <c r="Z142" s="16">
        <v>49.71</v>
      </c>
      <c r="AA142">
        <v>65.84</v>
      </c>
      <c r="AB142" s="16">
        <v>48.23</v>
      </c>
      <c r="AC142">
        <v>37.479999999999997</v>
      </c>
      <c r="AD142">
        <v>60.45</v>
      </c>
      <c r="AE142" s="23">
        <f t="shared" si="20"/>
        <v>0</v>
      </c>
    </row>
    <row r="143" spans="1:31" x14ac:dyDescent="0.25">
      <c r="A143" t="s">
        <v>157</v>
      </c>
      <c r="B143" t="s">
        <v>518</v>
      </c>
      <c r="C143" t="s">
        <v>523</v>
      </c>
      <c r="D143" t="s">
        <v>526</v>
      </c>
      <c r="E143" t="s">
        <v>527</v>
      </c>
      <c r="F143" t="s">
        <v>531</v>
      </c>
      <c r="G143">
        <v>63.2</v>
      </c>
      <c r="H143">
        <v>0</v>
      </c>
      <c r="I143">
        <v>1</v>
      </c>
      <c r="J143" t="s">
        <v>516</v>
      </c>
      <c r="K143">
        <f t="shared" si="14"/>
        <v>1</v>
      </c>
      <c r="L143" s="16">
        <f t="shared" si="15"/>
        <v>0.284736786602939</v>
      </c>
      <c r="M143" s="16">
        <f t="shared" si="18"/>
        <v>0.57070712568050852</v>
      </c>
      <c r="N143" s="16">
        <f t="shared" si="16"/>
        <v>0.57070712568050852</v>
      </c>
      <c r="O143" s="16">
        <f t="shared" si="19"/>
        <v>-0.24358670494463713</v>
      </c>
      <c r="P143">
        <v>23</v>
      </c>
      <c r="Q143">
        <f t="shared" si="17"/>
        <v>1</v>
      </c>
      <c r="R143" s="16">
        <v>0</v>
      </c>
      <c r="S143" s="16">
        <v>1</v>
      </c>
      <c r="T143">
        <v>81.36</v>
      </c>
      <c r="U143">
        <v>0</v>
      </c>
      <c r="V143">
        <v>0</v>
      </c>
      <c r="W143" s="16">
        <v>58.13</v>
      </c>
      <c r="X143">
        <v>65.680000000000007</v>
      </c>
      <c r="Y143" s="16">
        <v>52.79</v>
      </c>
      <c r="Z143" s="16">
        <v>63.4</v>
      </c>
      <c r="AA143">
        <v>37.43</v>
      </c>
      <c r="AB143" s="16">
        <v>45.07</v>
      </c>
      <c r="AC143">
        <v>53.19</v>
      </c>
      <c r="AD143">
        <v>66.66</v>
      </c>
      <c r="AE143" s="23">
        <f t="shared" si="20"/>
        <v>0</v>
      </c>
    </row>
    <row r="144" spans="1:31" x14ac:dyDescent="0.25">
      <c r="A144" t="s">
        <v>158</v>
      </c>
      <c r="B144" t="s">
        <v>518</v>
      </c>
      <c r="C144" t="s">
        <v>523</v>
      </c>
      <c r="D144" t="s">
        <v>524</v>
      </c>
      <c r="E144" t="s">
        <v>528</v>
      </c>
      <c r="F144" t="s">
        <v>530</v>
      </c>
      <c r="G144">
        <v>24.99</v>
      </c>
      <c r="H144">
        <v>0</v>
      </c>
      <c r="I144">
        <v>1</v>
      </c>
      <c r="J144" t="s">
        <v>517</v>
      </c>
      <c r="K144">
        <f t="shared" si="14"/>
        <v>0</v>
      </c>
      <c r="L144" s="16">
        <f t="shared" si="15"/>
        <v>0</v>
      </c>
      <c r="M144" s="16">
        <f t="shared" si="18"/>
        <v>0.5</v>
      </c>
      <c r="N144" s="16">
        <f t="shared" si="16"/>
        <v>0.5</v>
      </c>
      <c r="O144" s="16">
        <f t="shared" si="19"/>
        <v>-0.3010299956639812</v>
      </c>
      <c r="P144">
        <v>27</v>
      </c>
      <c r="Q144">
        <f t="shared" si="17"/>
        <v>0</v>
      </c>
      <c r="R144" s="16">
        <v>0</v>
      </c>
      <c r="S144" s="16">
        <v>0</v>
      </c>
      <c r="T144">
        <v>44.18</v>
      </c>
      <c r="U144">
        <v>1</v>
      </c>
      <c r="V144">
        <v>0</v>
      </c>
      <c r="W144" s="16">
        <v>21</v>
      </c>
      <c r="X144">
        <v>17.97</v>
      </c>
      <c r="Y144" s="16">
        <v>42.28</v>
      </c>
      <c r="Z144" s="16">
        <v>13.76</v>
      </c>
      <c r="AA144">
        <v>34.78</v>
      </c>
      <c r="AB144" s="16">
        <v>56.89</v>
      </c>
      <c r="AC144">
        <v>40.619999999999997</v>
      </c>
      <c r="AD144">
        <v>38.53</v>
      </c>
      <c r="AE144" s="23">
        <f t="shared" si="20"/>
        <v>0</v>
      </c>
    </row>
    <row r="145" spans="1:31" x14ac:dyDescent="0.25">
      <c r="A145" t="s">
        <v>159</v>
      </c>
      <c r="B145" t="s">
        <v>519</v>
      </c>
      <c r="C145" t="s">
        <v>521</v>
      </c>
      <c r="D145" t="s">
        <v>525</v>
      </c>
      <c r="E145" t="s">
        <v>529</v>
      </c>
      <c r="F145" t="s">
        <v>531</v>
      </c>
      <c r="G145">
        <v>50.09</v>
      </c>
      <c r="H145">
        <v>1</v>
      </c>
      <c r="I145">
        <v>0</v>
      </c>
      <c r="J145" t="s">
        <v>517</v>
      </c>
      <c r="K145">
        <f t="shared" si="14"/>
        <v>1</v>
      </c>
      <c r="L145" s="16">
        <f t="shared" si="15"/>
        <v>2.0074674701649928</v>
      </c>
      <c r="M145" s="16">
        <f t="shared" si="18"/>
        <v>0.8815788876645434</v>
      </c>
      <c r="N145" s="16">
        <f t="shared" si="16"/>
        <v>0.8815788876645434</v>
      </c>
      <c r="O145" s="16">
        <f t="shared" si="19"/>
        <v>-5.4738818992039209E-2</v>
      </c>
      <c r="P145">
        <v>40</v>
      </c>
      <c r="Q145">
        <f t="shared" si="17"/>
        <v>0</v>
      </c>
      <c r="R145" s="16">
        <v>1</v>
      </c>
      <c r="S145" s="16">
        <v>0</v>
      </c>
      <c r="T145">
        <v>91.59</v>
      </c>
      <c r="U145">
        <v>0</v>
      </c>
      <c r="V145">
        <v>1</v>
      </c>
      <c r="W145" s="16">
        <v>62.99</v>
      </c>
      <c r="X145">
        <v>75.03</v>
      </c>
      <c r="Y145" s="16">
        <v>64.150000000000006</v>
      </c>
      <c r="Z145" s="16">
        <v>69.94</v>
      </c>
      <c r="AA145">
        <v>55.24</v>
      </c>
      <c r="AB145" s="16">
        <v>67.58</v>
      </c>
      <c r="AC145">
        <v>80.47</v>
      </c>
      <c r="AD145">
        <v>53.16</v>
      </c>
      <c r="AE145" s="23">
        <f t="shared" si="20"/>
        <v>1</v>
      </c>
    </row>
    <row r="146" spans="1:31" x14ac:dyDescent="0.25">
      <c r="A146" t="s">
        <v>160</v>
      </c>
      <c r="B146" t="s">
        <v>518</v>
      </c>
      <c r="C146" t="s">
        <v>523</v>
      </c>
      <c r="D146" t="s">
        <v>526</v>
      </c>
      <c r="E146" t="s">
        <v>528</v>
      </c>
      <c r="F146" t="s">
        <v>531</v>
      </c>
      <c r="G146">
        <v>31.25</v>
      </c>
      <c r="H146">
        <v>0</v>
      </c>
      <c r="I146">
        <v>1</v>
      </c>
      <c r="J146" t="s">
        <v>517</v>
      </c>
      <c r="K146">
        <f t="shared" si="14"/>
        <v>1</v>
      </c>
      <c r="L146" s="16">
        <f t="shared" si="15"/>
        <v>0.284736786602939</v>
      </c>
      <c r="M146" s="16">
        <f t="shared" si="18"/>
        <v>0.57070712568050852</v>
      </c>
      <c r="N146" s="16">
        <f t="shared" si="16"/>
        <v>0.57070712568050852</v>
      </c>
      <c r="O146" s="16">
        <f t="shared" si="19"/>
        <v>-0.24358670494463713</v>
      </c>
      <c r="P146">
        <v>20</v>
      </c>
      <c r="Q146">
        <f t="shared" si="17"/>
        <v>0</v>
      </c>
      <c r="R146" s="16">
        <v>0</v>
      </c>
      <c r="S146" s="16">
        <v>1</v>
      </c>
      <c r="T146">
        <v>86.67</v>
      </c>
      <c r="U146">
        <v>1</v>
      </c>
      <c r="V146">
        <v>0</v>
      </c>
      <c r="W146" s="16">
        <v>53.67</v>
      </c>
      <c r="X146">
        <v>52.26</v>
      </c>
      <c r="Y146" s="16">
        <v>53.14</v>
      </c>
      <c r="Z146" s="16">
        <v>62.64</v>
      </c>
      <c r="AA146">
        <v>79.849999999999994</v>
      </c>
      <c r="AB146" s="16">
        <v>41.49</v>
      </c>
      <c r="AC146">
        <v>51.8</v>
      </c>
      <c r="AD146">
        <v>52.73</v>
      </c>
      <c r="AE146" s="23">
        <f t="shared" si="20"/>
        <v>0</v>
      </c>
    </row>
    <row r="147" spans="1:31" x14ac:dyDescent="0.25">
      <c r="A147" t="s">
        <v>161</v>
      </c>
      <c r="B147" t="s">
        <v>519</v>
      </c>
      <c r="C147" t="s">
        <v>523</v>
      </c>
      <c r="D147" t="s">
        <v>524</v>
      </c>
      <c r="E147" t="s">
        <v>527</v>
      </c>
      <c r="F147" t="s">
        <v>530</v>
      </c>
      <c r="G147">
        <v>37.18</v>
      </c>
      <c r="H147">
        <v>0</v>
      </c>
      <c r="I147">
        <v>1</v>
      </c>
      <c r="J147" t="s">
        <v>516</v>
      </c>
      <c r="K147">
        <f t="shared" si="14"/>
        <v>0</v>
      </c>
      <c r="L147" s="16">
        <f t="shared" si="15"/>
        <v>0</v>
      </c>
      <c r="M147" s="16">
        <f t="shared" si="18"/>
        <v>0.5</v>
      </c>
      <c r="N147" s="16">
        <f t="shared" si="16"/>
        <v>0.5</v>
      </c>
      <c r="O147" s="16">
        <f t="shared" si="19"/>
        <v>-0.3010299956639812</v>
      </c>
      <c r="P147">
        <v>33</v>
      </c>
      <c r="Q147">
        <f t="shared" si="17"/>
        <v>1</v>
      </c>
      <c r="R147" s="16">
        <v>0</v>
      </c>
      <c r="S147" s="16">
        <v>0</v>
      </c>
      <c r="T147">
        <v>54.71</v>
      </c>
      <c r="U147">
        <v>0</v>
      </c>
      <c r="V147">
        <v>0</v>
      </c>
      <c r="W147" s="16">
        <v>38.369999999999997</v>
      </c>
      <c r="X147">
        <v>28.59</v>
      </c>
      <c r="Y147" s="16">
        <v>36.090000000000003</v>
      </c>
      <c r="Z147" s="16">
        <v>44.88</v>
      </c>
      <c r="AA147">
        <v>48.6</v>
      </c>
      <c r="AB147" s="16">
        <v>60.81</v>
      </c>
      <c r="AC147">
        <v>27.68</v>
      </c>
      <c r="AD147">
        <v>30.56</v>
      </c>
      <c r="AE147" s="23">
        <f t="shared" si="20"/>
        <v>0</v>
      </c>
    </row>
    <row r="148" spans="1:31" x14ac:dyDescent="0.25">
      <c r="A148" t="s">
        <v>162</v>
      </c>
      <c r="B148" t="s">
        <v>519</v>
      </c>
      <c r="C148" t="s">
        <v>523</v>
      </c>
      <c r="D148" t="s">
        <v>524</v>
      </c>
      <c r="E148" t="s">
        <v>527</v>
      </c>
      <c r="F148" t="s">
        <v>530</v>
      </c>
      <c r="G148">
        <v>43.82</v>
      </c>
      <c r="H148">
        <v>0</v>
      </c>
      <c r="I148">
        <v>1</v>
      </c>
      <c r="J148" t="s">
        <v>516</v>
      </c>
      <c r="K148">
        <f t="shared" si="14"/>
        <v>0</v>
      </c>
      <c r="L148" s="16">
        <f t="shared" si="15"/>
        <v>0</v>
      </c>
      <c r="M148" s="16">
        <f t="shared" si="18"/>
        <v>0.5</v>
      </c>
      <c r="N148" s="16">
        <f t="shared" si="16"/>
        <v>0.5</v>
      </c>
      <c r="O148" s="16">
        <f t="shared" si="19"/>
        <v>-0.3010299956639812</v>
      </c>
      <c r="P148">
        <v>35</v>
      </c>
      <c r="Q148">
        <f t="shared" si="17"/>
        <v>1</v>
      </c>
      <c r="R148" s="16">
        <v>0</v>
      </c>
      <c r="S148" s="16">
        <v>0</v>
      </c>
      <c r="T148">
        <v>86.08</v>
      </c>
      <c r="U148">
        <v>0</v>
      </c>
      <c r="V148">
        <v>0</v>
      </c>
      <c r="W148" s="16">
        <v>29.22</v>
      </c>
      <c r="X148">
        <v>16.22</v>
      </c>
      <c r="Y148" s="16">
        <v>45.66</v>
      </c>
      <c r="Z148" s="16">
        <v>46.03</v>
      </c>
      <c r="AA148">
        <v>30.26</v>
      </c>
      <c r="AB148" s="16">
        <v>48.86</v>
      </c>
      <c r="AC148">
        <v>28.88</v>
      </c>
      <c r="AD148">
        <v>29.93</v>
      </c>
      <c r="AE148" s="23">
        <f t="shared" si="20"/>
        <v>0</v>
      </c>
    </row>
    <row r="149" spans="1:31" x14ac:dyDescent="0.25">
      <c r="A149" t="s">
        <v>163</v>
      </c>
      <c r="B149" t="s">
        <v>518</v>
      </c>
      <c r="C149" t="s">
        <v>522</v>
      </c>
      <c r="D149" t="s">
        <v>526</v>
      </c>
      <c r="E149" t="s">
        <v>527</v>
      </c>
      <c r="F149" t="s">
        <v>531</v>
      </c>
      <c r="G149">
        <v>74.260000000000005</v>
      </c>
      <c r="H149">
        <v>0</v>
      </c>
      <c r="I149">
        <v>0</v>
      </c>
      <c r="J149" t="s">
        <v>516</v>
      </c>
      <c r="K149">
        <f t="shared" si="14"/>
        <v>1</v>
      </c>
      <c r="L149" s="16">
        <f t="shared" si="15"/>
        <v>0.284736786602939</v>
      </c>
      <c r="M149" s="16">
        <f t="shared" si="18"/>
        <v>0.57070712568050852</v>
      </c>
      <c r="N149" s="16">
        <f t="shared" si="16"/>
        <v>0.57070712568050852</v>
      </c>
      <c r="O149" s="16">
        <f t="shared" si="19"/>
        <v>-0.24358670494463713</v>
      </c>
      <c r="P149">
        <v>21</v>
      </c>
      <c r="Q149">
        <f t="shared" si="17"/>
        <v>1</v>
      </c>
      <c r="R149" s="16">
        <v>0</v>
      </c>
      <c r="S149" s="16">
        <v>1</v>
      </c>
      <c r="T149">
        <v>40.76</v>
      </c>
      <c r="U149">
        <v>0</v>
      </c>
      <c r="V149">
        <v>0</v>
      </c>
      <c r="W149" s="16">
        <v>70.88</v>
      </c>
      <c r="X149">
        <v>43.47</v>
      </c>
      <c r="Y149" s="16">
        <v>65.86</v>
      </c>
      <c r="Z149" s="16">
        <v>39.94</v>
      </c>
      <c r="AA149">
        <v>60.21</v>
      </c>
      <c r="AB149" s="16">
        <v>36.22</v>
      </c>
      <c r="AC149">
        <v>47.17</v>
      </c>
      <c r="AD149">
        <v>45.66</v>
      </c>
      <c r="AE149" s="23">
        <f t="shared" si="20"/>
        <v>0</v>
      </c>
    </row>
    <row r="150" spans="1:31" x14ac:dyDescent="0.25">
      <c r="A150" t="s">
        <v>164</v>
      </c>
      <c r="B150" t="s">
        <v>519</v>
      </c>
      <c r="C150" t="s">
        <v>522</v>
      </c>
      <c r="D150" t="s">
        <v>526</v>
      </c>
      <c r="E150" t="s">
        <v>527</v>
      </c>
      <c r="F150" t="s">
        <v>531</v>
      </c>
      <c r="G150">
        <v>54.23</v>
      </c>
      <c r="H150">
        <v>0</v>
      </c>
      <c r="I150">
        <v>0</v>
      </c>
      <c r="J150" t="s">
        <v>516</v>
      </c>
      <c r="K150">
        <f t="shared" si="14"/>
        <v>1</v>
      </c>
      <c r="L150" s="16">
        <f t="shared" si="15"/>
        <v>0.284736786602939</v>
      </c>
      <c r="M150" s="16">
        <f t="shared" si="18"/>
        <v>0.57070712568050852</v>
      </c>
      <c r="N150" s="16">
        <f t="shared" si="16"/>
        <v>0.57070712568050852</v>
      </c>
      <c r="O150" s="16">
        <f t="shared" si="19"/>
        <v>-0.24358670494463713</v>
      </c>
      <c r="P150">
        <v>48</v>
      </c>
      <c r="Q150">
        <f t="shared" si="17"/>
        <v>1</v>
      </c>
      <c r="R150" s="16">
        <v>0</v>
      </c>
      <c r="S150" s="16">
        <v>1</v>
      </c>
      <c r="T150">
        <v>53.03</v>
      </c>
      <c r="U150">
        <v>0</v>
      </c>
      <c r="V150">
        <v>0</v>
      </c>
      <c r="W150" s="16">
        <v>65.64</v>
      </c>
      <c r="X150">
        <v>31.57</v>
      </c>
      <c r="Y150" s="16">
        <v>49.84</v>
      </c>
      <c r="Z150" s="16">
        <v>40.799999999999997</v>
      </c>
      <c r="AA150">
        <v>57.66</v>
      </c>
      <c r="AB150" s="16">
        <v>60.58</v>
      </c>
      <c r="AC150">
        <v>70.98</v>
      </c>
      <c r="AD150">
        <v>33.39</v>
      </c>
      <c r="AE150" s="23">
        <f t="shared" si="20"/>
        <v>0</v>
      </c>
    </row>
    <row r="151" spans="1:31" x14ac:dyDescent="0.25">
      <c r="A151" t="s">
        <v>165</v>
      </c>
      <c r="B151" t="s">
        <v>519</v>
      </c>
      <c r="C151" t="s">
        <v>521</v>
      </c>
      <c r="D151" t="s">
        <v>524</v>
      </c>
      <c r="E151" t="s">
        <v>528</v>
      </c>
      <c r="F151" t="s">
        <v>530</v>
      </c>
      <c r="G151">
        <v>31.61</v>
      </c>
      <c r="H151">
        <v>1</v>
      </c>
      <c r="I151">
        <v>0</v>
      </c>
      <c r="J151" t="s">
        <v>517</v>
      </c>
      <c r="K151">
        <f t="shared" si="14"/>
        <v>0</v>
      </c>
      <c r="L151" s="16">
        <f t="shared" si="15"/>
        <v>0</v>
      </c>
      <c r="M151" s="16">
        <f t="shared" si="18"/>
        <v>0.5</v>
      </c>
      <c r="N151" s="16">
        <f t="shared" si="16"/>
        <v>0.5</v>
      </c>
      <c r="O151" s="16">
        <f t="shared" si="19"/>
        <v>-0.3010299956639812</v>
      </c>
      <c r="P151">
        <v>39</v>
      </c>
      <c r="Q151">
        <f t="shared" si="17"/>
        <v>0</v>
      </c>
      <c r="R151" s="16">
        <v>0</v>
      </c>
      <c r="S151" s="16">
        <v>0</v>
      </c>
      <c r="T151">
        <v>43.91</v>
      </c>
      <c r="U151">
        <v>1</v>
      </c>
      <c r="V151">
        <v>0</v>
      </c>
      <c r="W151" s="16">
        <v>47.53</v>
      </c>
      <c r="X151">
        <v>24.88</v>
      </c>
      <c r="Y151" s="16">
        <v>24.55</v>
      </c>
      <c r="Z151" s="16">
        <v>51.2</v>
      </c>
      <c r="AA151">
        <v>19.18</v>
      </c>
      <c r="AB151" s="16">
        <v>35.28</v>
      </c>
      <c r="AC151">
        <v>44.65</v>
      </c>
      <c r="AD151">
        <v>23.86</v>
      </c>
      <c r="AE151" s="23">
        <f t="shared" si="20"/>
        <v>0</v>
      </c>
    </row>
    <row r="152" spans="1:31" x14ac:dyDescent="0.25">
      <c r="A152" t="s">
        <v>166</v>
      </c>
      <c r="B152" t="s">
        <v>520</v>
      </c>
      <c r="C152" t="s">
        <v>523</v>
      </c>
      <c r="D152" t="s">
        <v>525</v>
      </c>
      <c r="E152" t="s">
        <v>528</v>
      </c>
      <c r="F152" t="s">
        <v>531</v>
      </c>
      <c r="G152">
        <v>29.39</v>
      </c>
      <c r="H152">
        <v>0</v>
      </c>
      <c r="I152">
        <v>1</v>
      </c>
      <c r="J152" t="s">
        <v>516</v>
      </c>
      <c r="K152">
        <f t="shared" si="14"/>
        <v>1</v>
      </c>
      <c r="L152" s="16">
        <f t="shared" si="15"/>
        <v>2.0074674701649928</v>
      </c>
      <c r="M152" s="16">
        <f t="shared" si="18"/>
        <v>0.8815788876645434</v>
      </c>
      <c r="N152" s="16">
        <f t="shared" si="16"/>
        <v>0.8815788876645434</v>
      </c>
      <c r="O152" s="16">
        <f t="shared" si="19"/>
        <v>-5.4738818992039209E-2</v>
      </c>
      <c r="P152">
        <v>17</v>
      </c>
      <c r="Q152">
        <f t="shared" si="17"/>
        <v>1</v>
      </c>
      <c r="R152" s="16">
        <v>1</v>
      </c>
      <c r="S152" s="16">
        <v>0</v>
      </c>
      <c r="T152">
        <v>86.81</v>
      </c>
      <c r="U152">
        <v>1</v>
      </c>
      <c r="V152">
        <v>0</v>
      </c>
      <c r="W152" s="16">
        <v>57.17</v>
      </c>
      <c r="X152">
        <v>66.540000000000006</v>
      </c>
      <c r="Y152" s="16">
        <v>60.41</v>
      </c>
      <c r="Z152" s="16">
        <v>59.79</v>
      </c>
      <c r="AA152">
        <v>41.49</v>
      </c>
      <c r="AB152" s="16">
        <v>50.58</v>
      </c>
      <c r="AC152">
        <v>43.05</v>
      </c>
      <c r="AD152">
        <v>50.62</v>
      </c>
      <c r="AE152" s="23">
        <f t="shared" si="20"/>
        <v>1</v>
      </c>
    </row>
    <row r="153" spans="1:31" x14ac:dyDescent="0.25">
      <c r="A153" t="s">
        <v>167</v>
      </c>
      <c r="B153" t="s">
        <v>519</v>
      </c>
      <c r="C153" t="s">
        <v>523</v>
      </c>
      <c r="D153" t="s">
        <v>524</v>
      </c>
      <c r="E153" t="s">
        <v>528</v>
      </c>
      <c r="F153" t="s">
        <v>530</v>
      </c>
      <c r="G153">
        <v>30.38</v>
      </c>
      <c r="H153">
        <v>0</v>
      </c>
      <c r="I153">
        <v>1</v>
      </c>
      <c r="J153" t="s">
        <v>516</v>
      </c>
      <c r="K153">
        <f t="shared" si="14"/>
        <v>0</v>
      </c>
      <c r="L153" s="16">
        <f t="shared" si="15"/>
        <v>0</v>
      </c>
      <c r="M153" s="16">
        <f t="shared" si="18"/>
        <v>0.5</v>
      </c>
      <c r="N153" s="16">
        <f t="shared" si="16"/>
        <v>0.5</v>
      </c>
      <c r="O153" s="16">
        <f t="shared" si="19"/>
        <v>-0.3010299956639812</v>
      </c>
      <c r="P153">
        <v>34</v>
      </c>
      <c r="Q153">
        <f t="shared" si="17"/>
        <v>1</v>
      </c>
      <c r="R153" s="16">
        <v>0</v>
      </c>
      <c r="S153" s="16">
        <v>0</v>
      </c>
      <c r="T153">
        <v>85.35</v>
      </c>
      <c r="U153">
        <v>1</v>
      </c>
      <c r="V153">
        <v>0</v>
      </c>
      <c r="W153" s="16">
        <v>48.74</v>
      </c>
      <c r="X153">
        <v>43.22</v>
      </c>
      <c r="Y153" s="16">
        <v>41.34</v>
      </c>
      <c r="Z153" s="16">
        <v>37.74</v>
      </c>
      <c r="AA153">
        <v>44.25</v>
      </c>
      <c r="AB153" s="16">
        <v>40.96</v>
      </c>
      <c r="AC153">
        <v>44.06</v>
      </c>
      <c r="AD153">
        <v>17.57</v>
      </c>
      <c r="AE153" s="23">
        <f t="shared" si="20"/>
        <v>0</v>
      </c>
    </row>
    <row r="154" spans="1:31" x14ac:dyDescent="0.25">
      <c r="A154" t="s">
        <v>168</v>
      </c>
      <c r="B154" t="s">
        <v>518</v>
      </c>
      <c r="C154" t="s">
        <v>521</v>
      </c>
      <c r="D154" t="s">
        <v>526</v>
      </c>
      <c r="E154" t="s">
        <v>528</v>
      </c>
      <c r="F154" t="s">
        <v>531</v>
      </c>
      <c r="G154">
        <v>56.42</v>
      </c>
      <c r="H154">
        <v>1</v>
      </c>
      <c r="I154">
        <v>0</v>
      </c>
      <c r="J154" t="s">
        <v>516</v>
      </c>
      <c r="K154">
        <f t="shared" si="14"/>
        <v>1</v>
      </c>
      <c r="L154" s="16">
        <f t="shared" si="15"/>
        <v>0.284736786602939</v>
      </c>
      <c r="M154" s="16">
        <f t="shared" si="18"/>
        <v>0.57070712568050852</v>
      </c>
      <c r="N154" s="16">
        <f t="shared" si="16"/>
        <v>0.57070712568050852</v>
      </c>
      <c r="O154" s="16">
        <f t="shared" si="19"/>
        <v>-0.24358670494463713</v>
      </c>
      <c r="P154">
        <v>21</v>
      </c>
      <c r="Q154">
        <f t="shared" si="17"/>
        <v>1</v>
      </c>
      <c r="R154" s="16">
        <v>0</v>
      </c>
      <c r="S154" s="16">
        <v>1</v>
      </c>
      <c r="T154">
        <v>88.82</v>
      </c>
      <c r="U154">
        <v>1</v>
      </c>
      <c r="V154">
        <v>0</v>
      </c>
      <c r="W154" s="16">
        <v>58.48</v>
      </c>
      <c r="X154">
        <v>46.58</v>
      </c>
      <c r="Y154" s="16">
        <v>72.47</v>
      </c>
      <c r="Z154" s="16">
        <v>57.32</v>
      </c>
      <c r="AA154">
        <v>50.58</v>
      </c>
      <c r="AB154" s="16">
        <v>45.43</v>
      </c>
      <c r="AC154">
        <v>38.1</v>
      </c>
      <c r="AD154">
        <v>55.07</v>
      </c>
      <c r="AE154" s="23">
        <f t="shared" si="20"/>
        <v>0</v>
      </c>
    </row>
    <row r="155" spans="1:31" x14ac:dyDescent="0.25">
      <c r="A155" t="s">
        <v>169</v>
      </c>
      <c r="B155" t="s">
        <v>519</v>
      </c>
      <c r="C155" t="s">
        <v>523</v>
      </c>
      <c r="D155" t="s">
        <v>525</v>
      </c>
      <c r="E155" t="s">
        <v>527</v>
      </c>
      <c r="F155" t="s">
        <v>531</v>
      </c>
      <c r="G155">
        <v>85.19</v>
      </c>
      <c r="H155">
        <v>0</v>
      </c>
      <c r="I155">
        <v>1</v>
      </c>
      <c r="J155" t="s">
        <v>516</v>
      </c>
      <c r="K155">
        <f t="shared" si="14"/>
        <v>1</v>
      </c>
      <c r="L155" s="16">
        <f t="shared" si="15"/>
        <v>2.0074674701649928</v>
      </c>
      <c r="M155" s="16">
        <f t="shared" si="18"/>
        <v>0.8815788876645434</v>
      </c>
      <c r="N155" s="16">
        <f t="shared" si="16"/>
        <v>0.8815788876645434</v>
      </c>
      <c r="O155" s="16">
        <f t="shared" si="19"/>
        <v>-5.4738818992039209E-2</v>
      </c>
      <c r="P155">
        <v>33</v>
      </c>
      <c r="Q155">
        <f t="shared" si="17"/>
        <v>1</v>
      </c>
      <c r="R155" s="16">
        <v>1</v>
      </c>
      <c r="S155" s="16">
        <v>0</v>
      </c>
      <c r="T155">
        <v>40.270000000000003</v>
      </c>
      <c r="U155">
        <v>0</v>
      </c>
      <c r="V155">
        <v>0</v>
      </c>
      <c r="W155" s="16">
        <v>55.36</v>
      </c>
      <c r="X155">
        <v>80.61</v>
      </c>
      <c r="Y155" s="16">
        <v>76.290000000000006</v>
      </c>
      <c r="Z155" s="16">
        <v>42.82</v>
      </c>
      <c r="AA155">
        <v>57.32</v>
      </c>
      <c r="AB155" s="16">
        <v>61.12</v>
      </c>
      <c r="AC155">
        <v>71.599999999999994</v>
      </c>
      <c r="AD155">
        <v>63.38</v>
      </c>
      <c r="AE155" s="23">
        <f t="shared" si="20"/>
        <v>1</v>
      </c>
    </row>
    <row r="156" spans="1:31" x14ac:dyDescent="0.25">
      <c r="A156" t="s">
        <v>170</v>
      </c>
      <c r="B156" t="s">
        <v>518</v>
      </c>
      <c r="C156" t="s">
        <v>523</v>
      </c>
      <c r="D156" t="s">
        <v>526</v>
      </c>
      <c r="E156" t="s">
        <v>528</v>
      </c>
      <c r="F156" t="s">
        <v>531</v>
      </c>
      <c r="G156">
        <v>36.729999999999997</v>
      </c>
      <c r="H156">
        <v>0</v>
      </c>
      <c r="I156">
        <v>1</v>
      </c>
      <c r="J156" t="s">
        <v>516</v>
      </c>
      <c r="K156">
        <f t="shared" si="14"/>
        <v>1</v>
      </c>
      <c r="L156" s="16">
        <f t="shared" si="15"/>
        <v>0.284736786602939</v>
      </c>
      <c r="M156" s="16">
        <f t="shared" si="18"/>
        <v>0.57070712568050852</v>
      </c>
      <c r="N156" s="16">
        <f t="shared" si="16"/>
        <v>0.57070712568050852</v>
      </c>
      <c r="O156" s="16">
        <f t="shared" si="19"/>
        <v>-0.24358670494463713</v>
      </c>
      <c r="P156">
        <v>25</v>
      </c>
      <c r="Q156">
        <f t="shared" si="17"/>
        <v>1</v>
      </c>
      <c r="R156" s="16">
        <v>0</v>
      </c>
      <c r="S156" s="16">
        <v>1</v>
      </c>
      <c r="T156">
        <v>70.069999999999993</v>
      </c>
      <c r="U156">
        <v>1</v>
      </c>
      <c r="V156">
        <v>0</v>
      </c>
      <c r="W156" s="16">
        <v>47.99</v>
      </c>
      <c r="X156">
        <v>54.14</v>
      </c>
      <c r="Y156" s="16">
        <v>50.07</v>
      </c>
      <c r="Z156" s="16">
        <v>67.930000000000007</v>
      </c>
      <c r="AA156">
        <v>38.619999999999997</v>
      </c>
      <c r="AB156" s="16">
        <v>62.75</v>
      </c>
      <c r="AC156">
        <v>39.72</v>
      </c>
      <c r="AD156">
        <v>57.88</v>
      </c>
      <c r="AE156" s="23">
        <f t="shared" si="20"/>
        <v>0</v>
      </c>
    </row>
    <row r="157" spans="1:31" x14ac:dyDescent="0.25">
      <c r="A157" t="s">
        <v>171</v>
      </c>
      <c r="B157" t="s">
        <v>519</v>
      </c>
      <c r="C157" t="s">
        <v>522</v>
      </c>
      <c r="D157" t="s">
        <v>526</v>
      </c>
      <c r="E157" t="s">
        <v>528</v>
      </c>
      <c r="F157" t="s">
        <v>531</v>
      </c>
      <c r="G157">
        <v>42.86</v>
      </c>
      <c r="H157">
        <v>0</v>
      </c>
      <c r="I157">
        <v>0</v>
      </c>
      <c r="J157" t="s">
        <v>517</v>
      </c>
      <c r="K157">
        <f t="shared" si="14"/>
        <v>1</v>
      </c>
      <c r="L157" s="16">
        <f t="shared" si="15"/>
        <v>0.284736786602939</v>
      </c>
      <c r="M157" s="16">
        <f t="shared" si="18"/>
        <v>0.57070712568050852</v>
      </c>
      <c r="N157" s="16">
        <f t="shared" si="16"/>
        <v>0.57070712568050852</v>
      </c>
      <c r="O157" s="16">
        <f t="shared" si="19"/>
        <v>-0.24358670494463713</v>
      </c>
      <c r="P157">
        <v>49</v>
      </c>
      <c r="Q157">
        <f t="shared" si="17"/>
        <v>0</v>
      </c>
      <c r="R157" s="16">
        <v>0</v>
      </c>
      <c r="S157" s="16">
        <v>1</v>
      </c>
      <c r="T157">
        <v>82.29</v>
      </c>
      <c r="U157">
        <v>1</v>
      </c>
      <c r="V157">
        <v>0</v>
      </c>
      <c r="W157" s="16">
        <v>61.09</v>
      </c>
      <c r="X157">
        <v>71.48</v>
      </c>
      <c r="Y157" s="16">
        <v>52.81</v>
      </c>
      <c r="Z157" s="16">
        <v>49.54</v>
      </c>
      <c r="AA157">
        <v>58.18</v>
      </c>
      <c r="AB157" s="16">
        <v>56.87</v>
      </c>
      <c r="AC157">
        <v>47.94</v>
      </c>
      <c r="AD157">
        <v>51.17</v>
      </c>
      <c r="AE157" s="23">
        <f t="shared" si="20"/>
        <v>0</v>
      </c>
    </row>
    <row r="158" spans="1:31" x14ac:dyDescent="0.25">
      <c r="A158" t="s">
        <v>172</v>
      </c>
      <c r="B158" t="s">
        <v>518</v>
      </c>
      <c r="C158" t="s">
        <v>521</v>
      </c>
      <c r="D158" t="s">
        <v>526</v>
      </c>
      <c r="E158" t="s">
        <v>528</v>
      </c>
      <c r="F158" t="s">
        <v>531</v>
      </c>
      <c r="G158">
        <v>40.700000000000003</v>
      </c>
      <c r="H158">
        <v>1</v>
      </c>
      <c r="I158">
        <v>0</v>
      </c>
      <c r="J158" t="s">
        <v>516</v>
      </c>
      <c r="K158">
        <f t="shared" si="14"/>
        <v>1</v>
      </c>
      <c r="L158" s="16">
        <f t="shared" si="15"/>
        <v>0.284736786602939</v>
      </c>
      <c r="M158" s="16">
        <f t="shared" si="18"/>
        <v>0.57070712568050852</v>
      </c>
      <c r="N158" s="16">
        <f t="shared" si="16"/>
        <v>0.57070712568050852</v>
      </c>
      <c r="O158" s="16">
        <f t="shared" si="19"/>
        <v>-0.24358670494463713</v>
      </c>
      <c r="P158">
        <v>28</v>
      </c>
      <c r="Q158">
        <f t="shared" si="17"/>
        <v>1</v>
      </c>
      <c r="R158" s="16">
        <v>0</v>
      </c>
      <c r="S158" s="16">
        <v>1</v>
      </c>
      <c r="T158">
        <v>49.32</v>
      </c>
      <c r="U158">
        <v>1</v>
      </c>
      <c r="V158">
        <v>0</v>
      </c>
      <c r="W158" s="16">
        <v>52.97</v>
      </c>
      <c r="X158">
        <v>42.3</v>
      </c>
      <c r="Y158" s="16">
        <v>45.37</v>
      </c>
      <c r="Z158" s="16">
        <v>52.88</v>
      </c>
      <c r="AA158">
        <v>45.21</v>
      </c>
      <c r="AB158" s="16">
        <v>56.98</v>
      </c>
      <c r="AC158">
        <v>37.46</v>
      </c>
      <c r="AD158">
        <v>46.97</v>
      </c>
      <c r="AE158" s="23">
        <f t="shared" si="20"/>
        <v>0</v>
      </c>
    </row>
    <row r="159" spans="1:31" x14ac:dyDescent="0.25">
      <c r="A159" t="s">
        <v>173</v>
      </c>
      <c r="B159" t="s">
        <v>520</v>
      </c>
      <c r="C159" t="s">
        <v>521</v>
      </c>
      <c r="D159" t="s">
        <v>524</v>
      </c>
      <c r="E159" t="s">
        <v>529</v>
      </c>
      <c r="F159" t="s">
        <v>530</v>
      </c>
      <c r="G159">
        <v>26.55</v>
      </c>
      <c r="H159">
        <v>1</v>
      </c>
      <c r="I159">
        <v>0</v>
      </c>
      <c r="J159" t="s">
        <v>517</v>
      </c>
      <c r="K159">
        <f t="shared" si="14"/>
        <v>0</v>
      </c>
      <c r="L159" s="16">
        <f t="shared" si="15"/>
        <v>0</v>
      </c>
      <c r="M159" s="16">
        <f t="shared" si="18"/>
        <v>0.5</v>
      </c>
      <c r="N159" s="16">
        <f t="shared" si="16"/>
        <v>0.5</v>
      </c>
      <c r="O159" s="16">
        <f t="shared" si="19"/>
        <v>-0.3010299956639812</v>
      </c>
      <c r="P159">
        <v>19</v>
      </c>
      <c r="Q159">
        <f t="shared" si="17"/>
        <v>0</v>
      </c>
      <c r="R159" s="16">
        <v>0</v>
      </c>
      <c r="S159" s="16">
        <v>0</v>
      </c>
      <c r="T159">
        <v>78.989999999999995</v>
      </c>
      <c r="U159">
        <v>0</v>
      </c>
      <c r="V159">
        <v>1</v>
      </c>
      <c r="W159" s="16">
        <v>30.23</v>
      </c>
      <c r="X159">
        <v>36.22</v>
      </c>
      <c r="Y159" s="16">
        <v>0</v>
      </c>
      <c r="Z159" s="16">
        <v>0</v>
      </c>
      <c r="AA159">
        <v>7.79</v>
      </c>
      <c r="AB159" s="16">
        <v>15.97</v>
      </c>
      <c r="AC159">
        <v>10.19</v>
      </c>
      <c r="AD159">
        <v>18.62</v>
      </c>
      <c r="AE159" s="23">
        <f t="shared" si="20"/>
        <v>0</v>
      </c>
    </row>
    <row r="160" spans="1:31" x14ac:dyDescent="0.25">
      <c r="A160" t="s">
        <v>174</v>
      </c>
      <c r="B160" t="s">
        <v>519</v>
      </c>
      <c r="C160" t="s">
        <v>521</v>
      </c>
      <c r="D160" t="s">
        <v>525</v>
      </c>
      <c r="E160" t="s">
        <v>528</v>
      </c>
      <c r="F160" t="s">
        <v>531</v>
      </c>
      <c r="G160">
        <v>67.569999999999993</v>
      </c>
      <c r="H160">
        <v>1</v>
      </c>
      <c r="I160">
        <v>0</v>
      </c>
      <c r="J160" t="s">
        <v>516</v>
      </c>
      <c r="K160">
        <f t="shared" si="14"/>
        <v>1</v>
      </c>
      <c r="L160" s="16">
        <f t="shared" si="15"/>
        <v>2.0074674701649928</v>
      </c>
      <c r="M160" s="16">
        <f t="shared" si="18"/>
        <v>0.8815788876645434</v>
      </c>
      <c r="N160" s="16">
        <f t="shared" si="16"/>
        <v>0.8815788876645434</v>
      </c>
      <c r="O160" s="16">
        <f t="shared" si="19"/>
        <v>-5.4738818992039209E-2</v>
      </c>
      <c r="P160">
        <v>43</v>
      </c>
      <c r="Q160">
        <f t="shared" si="17"/>
        <v>1</v>
      </c>
      <c r="R160" s="16">
        <v>1</v>
      </c>
      <c r="S160" s="16">
        <v>0</v>
      </c>
      <c r="T160">
        <v>45.05</v>
      </c>
      <c r="U160">
        <v>1</v>
      </c>
      <c r="V160">
        <v>0</v>
      </c>
      <c r="W160" s="16">
        <v>66.069999999999993</v>
      </c>
      <c r="X160">
        <v>65.39</v>
      </c>
      <c r="Y160" s="16">
        <v>60.81</v>
      </c>
      <c r="Z160" s="16">
        <v>70.31</v>
      </c>
      <c r="AA160">
        <v>48.38</v>
      </c>
      <c r="AB160" s="16">
        <v>61.82</v>
      </c>
      <c r="AC160">
        <v>79.08</v>
      </c>
      <c r="AD160">
        <v>70.150000000000006</v>
      </c>
      <c r="AE160" s="23">
        <f t="shared" si="20"/>
        <v>1</v>
      </c>
    </row>
    <row r="161" spans="1:31" x14ac:dyDescent="0.25">
      <c r="A161" t="s">
        <v>175</v>
      </c>
      <c r="B161" t="s">
        <v>520</v>
      </c>
      <c r="C161" t="s">
        <v>521</v>
      </c>
      <c r="D161" t="s">
        <v>526</v>
      </c>
      <c r="E161" t="s">
        <v>527</v>
      </c>
      <c r="F161" t="s">
        <v>530</v>
      </c>
      <c r="G161">
        <v>33.770000000000003</v>
      </c>
      <c r="H161">
        <v>1</v>
      </c>
      <c r="I161">
        <v>0</v>
      </c>
      <c r="J161" t="s">
        <v>517</v>
      </c>
      <c r="K161">
        <f t="shared" si="14"/>
        <v>0</v>
      </c>
      <c r="L161" s="16">
        <f t="shared" si="15"/>
        <v>0.284736786602939</v>
      </c>
      <c r="M161" s="16">
        <f t="shared" si="18"/>
        <v>0.57070712568050852</v>
      </c>
      <c r="N161" s="16">
        <f t="shared" si="16"/>
        <v>0.42929287431949148</v>
      </c>
      <c r="O161" s="16">
        <f t="shared" si="19"/>
        <v>-0.36724632016115744</v>
      </c>
      <c r="P161">
        <v>18</v>
      </c>
      <c r="Q161">
        <f t="shared" si="17"/>
        <v>0</v>
      </c>
      <c r="R161" s="16">
        <v>0</v>
      </c>
      <c r="S161" s="16">
        <v>1</v>
      </c>
      <c r="T161">
        <v>50.88</v>
      </c>
      <c r="U161">
        <v>0</v>
      </c>
      <c r="V161">
        <v>0</v>
      </c>
      <c r="W161" s="16">
        <v>47.33</v>
      </c>
      <c r="X161">
        <v>44.22</v>
      </c>
      <c r="Y161" s="16">
        <v>34.119999999999997</v>
      </c>
      <c r="Z161" s="16">
        <v>24.58</v>
      </c>
      <c r="AA161">
        <v>35.619999999999997</v>
      </c>
      <c r="AB161" s="16">
        <v>35.15</v>
      </c>
      <c r="AC161">
        <v>25.73</v>
      </c>
      <c r="AD161">
        <v>21.67</v>
      </c>
      <c r="AE161" s="23">
        <f t="shared" si="20"/>
        <v>0</v>
      </c>
    </row>
    <row r="162" spans="1:31" x14ac:dyDescent="0.25">
      <c r="A162" t="s">
        <v>176</v>
      </c>
      <c r="B162" t="s">
        <v>518</v>
      </c>
      <c r="C162" t="s">
        <v>522</v>
      </c>
      <c r="D162" t="s">
        <v>525</v>
      </c>
      <c r="E162" t="s">
        <v>528</v>
      </c>
      <c r="F162" t="s">
        <v>531</v>
      </c>
      <c r="G162">
        <v>50.68</v>
      </c>
      <c r="H162">
        <v>0</v>
      </c>
      <c r="I162">
        <v>0</v>
      </c>
      <c r="J162" t="s">
        <v>516</v>
      </c>
      <c r="K162">
        <f t="shared" si="14"/>
        <v>1</v>
      </c>
      <c r="L162" s="16">
        <f t="shared" si="15"/>
        <v>2.0074674701649928</v>
      </c>
      <c r="M162" s="16">
        <f t="shared" si="18"/>
        <v>0.8815788876645434</v>
      </c>
      <c r="N162" s="16">
        <f t="shared" si="16"/>
        <v>0.8815788876645434</v>
      </c>
      <c r="O162" s="16">
        <f t="shared" si="19"/>
        <v>-5.4738818992039209E-2</v>
      </c>
      <c r="P162">
        <v>23</v>
      </c>
      <c r="Q162">
        <f t="shared" si="17"/>
        <v>1</v>
      </c>
      <c r="R162" s="16">
        <v>1</v>
      </c>
      <c r="S162" s="16">
        <v>0</v>
      </c>
      <c r="T162">
        <v>68.55</v>
      </c>
      <c r="U162">
        <v>1</v>
      </c>
      <c r="V162">
        <v>0</v>
      </c>
      <c r="W162" s="16">
        <v>68.7</v>
      </c>
      <c r="X162">
        <v>69.989999999999995</v>
      </c>
      <c r="Y162" s="16">
        <v>74.23</v>
      </c>
      <c r="Z162" s="16">
        <v>69.36</v>
      </c>
      <c r="AA162">
        <v>49.2</v>
      </c>
      <c r="AB162" s="16">
        <v>49.97</v>
      </c>
      <c r="AC162">
        <v>53.79</v>
      </c>
      <c r="AD162">
        <v>79.8</v>
      </c>
      <c r="AE162" s="23">
        <f t="shared" si="20"/>
        <v>1</v>
      </c>
    </row>
    <row r="163" spans="1:31" x14ac:dyDescent="0.25">
      <c r="A163" t="s">
        <v>177</v>
      </c>
      <c r="B163" t="s">
        <v>519</v>
      </c>
      <c r="C163" t="s">
        <v>522</v>
      </c>
      <c r="D163" t="s">
        <v>524</v>
      </c>
      <c r="E163" t="s">
        <v>529</v>
      </c>
      <c r="F163" t="s">
        <v>530</v>
      </c>
      <c r="G163">
        <v>30.1</v>
      </c>
      <c r="H163">
        <v>0</v>
      </c>
      <c r="I163">
        <v>0</v>
      </c>
      <c r="J163" t="s">
        <v>516</v>
      </c>
      <c r="K163">
        <f t="shared" si="14"/>
        <v>0</v>
      </c>
      <c r="L163" s="16">
        <f t="shared" si="15"/>
        <v>0</v>
      </c>
      <c r="M163" s="16">
        <f t="shared" si="18"/>
        <v>0.5</v>
      </c>
      <c r="N163" s="16">
        <f t="shared" si="16"/>
        <v>0.5</v>
      </c>
      <c r="O163" s="16">
        <f t="shared" si="19"/>
        <v>-0.3010299956639812</v>
      </c>
      <c r="P163">
        <v>41</v>
      </c>
      <c r="Q163">
        <f t="shared" si="17"/>
        <v>1</v>
      </c>
      <c r="R163" s="16">
        <v>0</v>
      </c>
      <c r="S163" s="16">
        <v>0</v>
      </c>
      <c r="T163">
        <v>79.209999999999994</v>
      </c>
      <c r="U163">
        <v>0</v>
      </c>
      <c r="V163">
        <v>1</v>
      </c>
      <c r="W163" s="16">
        <v>21.41</v>
      </c>
      <c r="X163">
        <v>22.34</v>
      </c>
      <c r="Y163" s="16">
        <v>33.130000000000003</v>
      </c>
      <c r="Z163" s="16">
        <v>48.75</v>
      </c>
      <c r="AA163">
        <v>34.81</v>
      </c>
      <c r="AB163" s="16">
        <v>45.89</v>
      </c>
      <c r="AC163">
        <v>46.88</v>
      </c>
      <c r="AD163">
        <v>28.99</v>
      </c>
      <c r="AE163" s="23">
        <f t="shared" si="20"/>
        <v>0</v>
      </c>
    </row>
    <row r="164" spans="1:31" x14ac:dyDescent="0.25">
      <c r="A164" t="s">
        <v>178</v>
      </c>
      <c r="B164" t="s">
        <v>519</v>
      </c>
      <c r="C164" t="s">
        <v>523</v>
      </c>
      <c r="D164" t="s">
        <v>524</v>
      </c>
      <c r="E164" t="s">
        <v>527</v>
      </c>
      <c r="F164" t="s">
        <v>530</v>
      </c>
      <c r="G164">
        <v>42.8</v>
      </c>
      <c r="H164">
        <v>0</v>
      </c>
      <c r="I164">
        <v>1</v>
      </c>
      <c r="J164" t="s">
        <v>517</v>
      </c>
      <c r="K164">
        <f t="shared" si="14"/>
        <v>0</v>
      </c>
      <c r="L164" s="16">
        <f t="shared" si="15"/>
        <v>0</v>
      </c>
      <c r="M164" s="16">
        <f t="shared" si="18"/>
        <v>0.5</v>
      </c>
      <c r="N164" s="16">
        <f t="shared" si="16"/>
        <v>0.5</v>
      </c>
      <c r="O164" s="16">
        <f t="shared" si="19"/>
        <v>-0.3010299956639812</v>
      </c>
      <c r="P164">
        <v>39</v>
      </c>
      <c r="Q164">
        <f t="shared" si="17"/>
        <v>0</v>
      </c>
      <c r="R164" s="16">
        <v>0</v>
      </c>
      <c r="S164" s="16">
        <v>0</v>
      </c>
      <c r="T164">
        <v>48.75</v>
      </c>
      <c r="U164">
        <v>0</v>
      </c>
      <c r="V164">
        <v>0</v>
      </c>
      <c r="W164" s="16">
        <v>43.04</v>
      </c>
      <c r="X164">
        <v>35.020000000000003</v>
      </c>
      <c r="Y164" s="16">
        <v>41.61</v>
      </c>
      <c r="Z164" s="16">
        <v>41.87</v>
      </c>
      <c r="AA164">
        <v>48.33</v>
      </c>
      <c r="AB164" s="16">
        <v>42.91</v>
      </c>
      <c r="AC164">
        <v>35.299999999999997</v>
      </c>
      <c r="AD164">
        <v>37.880000000000003</v>
      </c>
      <c r="AE164" s="23">
        <f t="shared" si="20"/>
        <v>0</v>
      </c>
    </row>
    <row r="165" spans="1:31" x14ac:dyDescent="0.25">
      <c r="A165" t="s">
        <v>179</v>
      </c>
      <c r="B165" t="s">
        <v>518</v>
      </c>
      <c r="C165" t="s">
        <v>523</v>
      </c>
      <c r="D165" t="s">
        <v>524</v>
      </c>
      <c r="E165" t="s">
        <v>527</v>
      </c>
      <c r="F165" t="s">
        <v>530</v>
      </c>
      <c r="G165">
        <v>34.159999999999997</v>
      </c>
      <c r="H165">
        <v>0</v>
      </c>
      <c r="I165">
        <v>1</v>
      </c>
      <c r="J165" t="s">
        <v>517</v>
      </c>
      <c r="K165">
        <f t="shared" si="14"/>
        <v>0</v>
      </c>
      <c r="L165" s="16">
        <f t="shared" si="15"/>
        <v>0</v>
      </c>
      <c r="M165" s="16">
        <f t="shared" si="18"/>
        <v>0.5</v>
      </c>
      <c r="N165" s="16">
        <f t="shared" si="16"/>
        <v>0.5</v>
      </c>
      <c r="O165" s="16">
        <f t="shared" si="19"/>
        <v>-0.3010299956639812</v>
      </c>
      <c r="P165">
        <v>28</v>
      </c>
      <c r="Q165">
        <f t="shared" si="17"/>
        <v>0</v>
      </c>
      <c r="R165" s="16">
        <v>0</v>
      </c>
      <c r="S165" s="16">
        <v>0</v>
      </c>
      <c r="T165">
        <v>51.11</v>
      </c>
      <c r="U165">
        <v>0</v>
      </c>
      <c r="V165">
        <v>0</v>
      </c>
      <c r="W165" s="16">
        <v>29.24</v>
      </c>
      <c r="X165">
        <v>11.6</v>
      </c>
      <c r="Y165" s="16">
        <v>26.14</v>
      </c>
      <c r="Z165" s="16">
        <v>25.29</v>
      </c>
      <c r="AA165">
        <v>29.17</v>
      </c>
      <c r="AB165" s="16">
        <v>28.22</v>
      </c>
      <c r="AC165">
        <v>29.01</v>
      </c>
      <c r="AD165">
        <v>67.13</v>
      </c>
      <c r="AE165" s="23">
        <f t="shared" si="20"/>
        <v>0</v>
      </c>
    </row>
    <row r="166" spans="1:31" x14ac:dyDescent="0.25">
      <c r="A166" t="s">
        <v>180</v>
      </c>
      <c r="B166" t="s">
        <v>518</v>
      </c>
      <c r="C166" t="s">
        <v>523</v>
      </c>
      <c r="D166" t="s">
        <v>526</v>
      </c>
      <c r="E166" t="s">
        <v>527</v>
      </c>
      <c r="F166" t="s">
        <v>530</v>
      </c>
      <c r="G166">
        <v>32.979999999999997</v>
      </c>
      <c r="H166">
        <v>0</v>
      </c>
      <c r="I166">
        <v>1</v>
      </c>
      <c r="J166" t="s">
        <v>517</v>
      </c>
      <c r="K166">
        <f t="shared" si="14"/>
        <v>0</v>
      </c>
      <c r="L166" s="16">
        <f t="shared" si="15"/>
        <v>0.284736786602939</v>
      </c>
      <c r="M166" s="16">
        <f t="shared" si="18"/>
        <v>0.57070712568050852</v>
      </c>
      <c r="N166" s="16">
        <f t="shared" si="16"/>
        <v>0.42929287431949148</v>
      </c>
      <c r="O166" s="16">
        <f t="shared" si="19"/>
        <v>-0.36724632016115744</v>
      </c>
      <c r="P166">
        <v>21</v>
      </c>
      <c r="Q166">
        <f t="shared" si="17"/>
        <v>0</v>
      </c>
      <c r="R166" s="16">
        <v>0</v>
      </c>
      <c r="S166" s="16">
        <v>1</v>
      </c>
      <c r="T166">
        <v>52.27</v>
      </c>
      <c r="U166">
        <v>0</v>
      </c>
      <c r="V166">
        <v>0</v>
      </c>
      <c r="W166" s="16">
        <v>70.12</v>
      </c>
      <c r="X166">
        <v>52.24</v>
      </c>
      <c r="Y166" s="16">
        <v>39.76</v>
      </c>
      <c r="Z166" s="16">
        <v>51.54</v>
      </c>
      <c r="AA166">
        <v>60.91</v>
      </c>
      <c r="AB166" s="16">
        <v>63.29</v>
      </c>
      <c r="AC166">
        <v>43.03</v>
      </c>
      <c r="AD166">
        <v>40.96</v>
      </c>
      <c r="AE166" s="23">
        <f t="shared" si="20"/>
        <v>0</v>
      </c>
    </row>
    <row r="167" spans="1:31" x14ac:dyDescent="0.25">
      <c r="A167" t="s">
        <v>181</v>
      </c>
      <c r="B167" t="s">
        <v>518</v>
      </c>
      <c r="C167" t="s">
        <v>523</v>
      </c>
      <c r="D167" t="s">
        <v>526</v>
      </c>
      <c r="E167" t="s">
        <v>529</v>
      </c>
      <c r="F167" t="s">
        <v>530</v>
      </c>
      <c r="G167">
        <v>47.98</v>
      </c>
      <c r="H167">
        <v>0</v>
      </c>
      <c r="I167">
        <v>1</v>
      </c>
      <c r="J167" t="s">
        <v>516</v>
      </c>
      <c r="K167">
        <f t="shared" si="14"/>
        <v>0</v>
      </c>
      <c r="L167" s="16">
        <f t="shared" si="15"/>
        <v>0.284736786602939</v>
      </c>
      <c r="M167" s="16">
        <f t="shared" si="18"/>
        <v>0.57070712568050852</v>
      </c>
      <c r="N167" s="16">
        <f t="shared" si="16"/>
        <v>0.42929287431949148</v>
      </c>
      <c r="O167" s="16">
        <f t="shared" si="19"/>
        <v>-0.36724632016115744</v>
      </c>
      <c r="P167">
        <v>20</v>
      </c>
      <c r="Q167">
        <f t="shared" si="17"/>
        <v>1</v>
      </c>
      <c r="R167" s="16">
        <v>0</v>
      </c>
      <c r="S167" s="16">
        <v>1</v>
      </c>
      <c r="T167">
        <v>54.32</v>
      </c>
      <c r="U167">
        <v>0</v>
      </c>
      <c r="V167">
        <v>1</v>
      </c>
      <c r="W167" s="16">
        <v>65.319999999999993</v>
      </c>
      <c r="X167">
        <v>65.11</v>
      </c>
      <c r="Y167" s="16">
        <v>45</v>
      </c>
      <c r="Z167" s="16">
        <v>45.93</v>
      </c>
      <c r="AA167">
        <v>41.82</v>
      </c>
      <c r="AB167" s="16">
        <v>46.49</v>
      </c>
      <c r="AC167">
        <v>45.98</v>
      </c>
      <c r="AD167">
        <v>34.99</v>
      </c>
      <c r="AE167" s="23">
        <f t="shared" si="20"/>
        <v>0</v>
      </c>
    </row>
    <row r="168" spans="1:31" x14ac:dyDescent="0.25">
      <c r="A168" t="s">
        <v>182</v>
      </c>
      <c r="B168" t="s">
        <v>518</v>
      </c>
      <c r="C168" t="s">
        <v>522</v>
      </c>
      <c r="D168" t="s">
        <v>525</v>
      </c>
      <c r="E168" t="s">
        <v>528</v>
      </c>
      <c r="F168" t="s">
        <v>531</v>
      </c>
      <c r="G168">
        <v>44.34</v>
      </c>
      <c r="H168">
        <v>0</v>
      </c>
      <c r="I168">
        <v>0</v>
      </c>
      <c r="J168" t="s">
        <v>517</v>
      </c>
      <c r="K168">
        <f t="shared" si="14"/>
        <v>1</v>
      </c>
      <c r="L168" s="16">
        <f t="shared" si="15"/>
        <v>2.0074674701649928</v>
      </c>
      <c r="M168" s="16">
        <f t="shared" si="18"/>
        <v>0.8815788876645434</v>
      </c>
      <c r="N168" s="16">
        <f t="shared" si="16"/>
        <v>0.8815788876645434</v>
      </c>
      <c r="O168" s="16">
        <f t="shared" si="19"/>
        <v>-5.4738818992039209E-2</v>
      </c>
      <c r="P168">
        <v>24</v>
      </c>
      <c r="Q168">
        <f t="shared" si="17"/>
        <v>0</v>
      </c>
      <c r="R168" s="16">
        <v>1</v>
      </c>
      <c r="S168" s="16">
        <v>0</v>
      </c>
      <c r="T168">
        <v>53.59</v>
      </c>
      <c r="U168">
        <v>1</v>
      </c>
      <c r="V168">
        <v>0</v>
      </c>
      <c r="W168" s="16">
        <v>85.73</v>
      </c>
      <c r="X168">
        <v>50.45</v>
      </c>
      <c r="Y168" s="16">
        <v>59.74</v>
      </c>
      <c r="Z168" s="16">
        <v>70.03</v>
      </c>
      <c r="AA168">
        <v>55.99</v>
      </c>
      <c r="AB168" s="16">
        <v>64.3</v>
      </c>
      <c r="AC168">
        <v>57.75</v>
      </c>
      <c r="AD168">
        <v>57.66</v>
      </c>
      <c r="AE168" s="23">
        <f t="shared" si="20"/>
        <v>1</v>
      </c>
    </row>
    <row r="169" spans="1:31" x14ac:dyDescent="0.25">
      <c r="A169" t="s">
        <v>183</v>
      </c>
      <c r="B169" t="s">
        <v>518</v>
      </c>
      <c r="C169" t="s">
        <v>521</v>
      </c>
      <c r="D169" t="s">
        <v>526</v>
      </c>
      <c r="E169" t="s">
        <v>529</v>
      </c>
      <c r="F169" t="s">
        <v>530</v>
      </c>
      <c r="G169">
        <v>49.64</v>
      </c>
      <c r="H169">
        <v>1</v>
      </c>
      <c r="I169">
        <v>0</v>
      </c>
      <c r="J169" t="s">
        <v>516</v>
      </c>
      <c r="K169">
        <f t="shared" si="14"/>
        <v>0</v>
      </c>
      <c r="L169" s="16">
        <f t="shared" si="15"/>
        <v>0.284736786602939</v>
      </c>
      <c r="M169" s="16">
        <f t="shared" si="18"/>
        <v>0.57070712568050852</v>
      </c>
      <c r="N169" s="16">
        <f t="shared" si="16"/>
        <v>0.42929287431949148</v>
      </c>
      <c r="O169" s="16">
        <f t="shared" si="19"/>
        <v>-0.36724632016115744</v>
      </c>
      <c r="P169">
        <v>24</v>
      </c>
      <c r="Q169">
        <f t="shared" si="17"/>
        <v>1</v>
      </c>
      <c r="R169" s="16">
        <v>0</v>
      </c>
      <c r="S169" s="16">
        <v>1</v>
      </c>
      <c r="T169">
        <v>63.71</v>
      </c>
      <c r="U169">
        <v>0</v>
      </c>
      <c r="V169">
        <v>1</v>
      </c>
      <c r="W169" s="16">
        <v>45.15</v>
      </c>
      <c r="X169">
        <v>63.01</v>
      </c>
      <c r="Y169" s="16">
        <v>37.69</v>
      </c>
      <c r="Z169" s="16">
        <v>21.88</v>
      </c>
      <c r="AA169">
        <v>42.58</v>
      </c>
      <c r="AB169" s="16">
        <v>60.11</v>
      </c>
      <c r="AC169">
        <v>46.71</v>
      </c>
      <c r="AD169">
        <v>42.76</v>
      </c>
      <c r="AE169" s="23">
        <f t="shared" si="20"/>
        <v>0</v>
      </c>
    </row>
    <row r="170" spans="1:31" x14ac:dyDescent="0.25">
      <c r="A170" t="s">
        <v>184</v>
      </c>
      <c r="B170" t="s">
        <v>518</v>
      </c>
      <c r="C170" t="s">
        <v>522</v>
      </c>
      <c r="D170" t="s">
        <v>525</v>
      </c>
      <c r="E170" t="s">
        <v>527</v>
      </c>
      <c r="F170" t="s">
        <v>531</v>
      </c>
      <c r="G170">
        <v>45.9</v>
      </c>
      <c r="H170">
        <v>0</v>
      </c>
      <c r="I170">
        <v>0</v>
      </c>
      <c r="J170" t="s">
        <v>516</v>
      </c>
      <c r="K170">
        <f t="shared" si="14"/>
        <v>1</v>
      </c>
      <c r="L170" s="16">
        <f t="shared" si="15"/>
        <v>2.0074674701649928</v>
      </c>
      <c r="M170" s="16">
        <f t="shared" si="18"/>
        <v>0.8815788876645434</v>
      </c>
      <c r="N170" s="16">
        <f t="shared" si="16"/>
        <v>0.8815788876645434</v>
      </c>
      <c r="O170" s="16">
        <f t="shared" si="19"/>
        <v>-5.4738818992039209E-2</v>
      </c>
      <c r="P170">
        <v>29</v>
      </c>
      <c r="Q170">
        <f t="shared" si="17"/>
        <v>1</v>
      </c>
      <c r="R170" s="16">
        <v>1</v>
      </c>
      <c r="S170" s="16">
        <v>0</v>
      </c>
      <c r="T170">
        <v>79.23</v>
      </c>
      <c r="U170">
        <v>0</v>
      </c>
      <c r="V170">
        <v>0</v>
      </c>
      <c r="W170" s="16">
        <v>79.34</v>
      </c>
      <c r="X170">
        <v>45.19</v>
      </c>
      <c r="Y170" s="16">
        <v>51.3</v>
      </c>
      <c r="Z170" s="16">
        <v>55.66</v>
      </c>
      <c r="AA170">
        <v>73.98</v>
      </c>
      <c r="AB170" s="16">
        <v>50.39</v>
      </c>
      <c r="AC170">
        <v>38.51</v>
      </c>
      <c r="AD170">
        <v>50.48</v>
      </c>
      <c r="AE170" s="23">
        <f t="shared" si="20"/>
        <v>1</v>
      </c>
    </row>
    <row r="171" spans="1:31" x14ac:dyDescent="0.25">
      <c r="A171" t="s">
        <v>185</v>
      </c>
      <c r="B171" t="s">
        <v>519</v>
      </c>
      <c r="C171" t="s">
        <v>523</v>
      </c>
      <c r="D171" t="s">
        <v>524</v>
      </c>
      <c r="E171" t="s">
        <v>529</v>
      </c>
      <c r="F171" t="s">
        <v>530</v>
      </c>
      <c r="G171">
        <v>52.45</v>
      </c>
      <c r="H171">
        <v>0</v>
      </c>
      <c r="I171">
        <v>1</v>
      </c>
      <c r="J171" t="s">
        <v>517</v>
      </c>
      <c r="K171">
        <f t="shared" si="14"/>
        <v>0</v>
      </c>
      <c r="L171" s="16">
        <f t="shared" si="15"/>
        <v>0</v>
      </c>
      <c r="M171" s="16">
        <f t="shared" si="18"/>
        <v>0.5</v>
      </c>
      <c r="N171" s="16">
        <f t="shared" si="16"/>
        <v>0.5</v>
      </c>
      <c r="O171" s="16">
        <f t="shared" si="19"/>
        <v>-0.3010299956639812</v>
      </c>
      <c r="P171">
        <v>50</v>
      </c>
      <c r="Q171">
        <f t="shared" si="17"/>
        <v>0</v>
      </c>
      <c r="R171" s="16">
        <v>0</v>
      </c>
      <c r="S171" s="16">
        <v>0</v>
      </c>
      <c r="T171">
        <v>66.28</v>
      </c>
      <c r="U171">
        <v>0</v>
      </c>
      <c r="V171">
        <v>1</v>
      </c>
      <c r="W171" s="16">
        <v>15.41</v>
      </c>
      <c r="X171">
        <v>33.14</v>
      </c>
      <c r="Y171" s="16">
        <v>41.45</v>
      </c>
      <c r="Z171" s="16">
        <v>31.44</v>
      </c>
      <c r="AA171">
        <v>50.15</v>
      </c>
      <c r="AB171" s="16">
        <v>16.600000000000001</v>
      </c>
      <c r="AC171">
        <v>23.74</v>
      </c>
      <c r="AD171">
        <v>35.6</v>
      </c>
      <c r="AE171" s="23">
        <f t="shared" si="20"/>
        <v>0</v>
      </c>
    </row>
    <row r="172" spans="1:31" x14ac:dyDescent="0.25">
      <c r="A172" t="s">
        <v>186</v>
      </c>
      <c r="B172" t="s">
        <v>519</v>
      </c>
      <c r="C172" t="s">
        <v>522</v>
      </c>
      <c r="D172" t="s">
        <v>525</v>
      </c>
      <c r="E172" t="s">
        <v>527</v>
      </c>
      <c r="F172" t="s">
        <v>531</v>
      </c>
      <c r="G172">
        <v>60.54</v>
      </c>
      <c r="H172">
        <v>0</v>
      </c>
      <c r="I172">
        <v>0</v>
      </c>
      <c r="J172" t="s">
        <v>517</v>
      </c>
      <c r="K172">
        <f t="shared" si="14"/>
        <v>1</v>
      </c>
      <c r="L172" s="16">
        <f t="shared" si="15"/>
        <v>2.0074674701649928</v>
      </c>
      <c r="M172" s="16">
        <f t="shared" si="18"/>
        <v>0.8815788876645434</v>
      </c>
      <c r="N172" s="16">
        <f t="shared" si="16"/>
        <v>0.8815788876645434</v>
      </c>
      <c r="O172" s="16">
        <f t="shared" si="19"/>
        <v>-5.4738818992039209E-2</v>
      </c>
      <c r="P172">
        <v>42</v>
      </c>
      <c r="Q172">
        <f t="shared" si="17"/>
        <v>0</v>
      </c>
      <c r="R172" s="16">
        <v>1</v>
      </c>
      <c r="S172" s="16">
        <v>0</v>
      </c>
      <c r="T172">
        <v>86.56</v>
      </c>
      <c r="U172">
        <v>0</v>
      </c>
      <c r="V172">
        <v>0</v>
      </c>
      <c r="W172" s="16">
        <v>65.95</v>
      </c>
      <c r="X172">
        <v>66.599999999999994</v>
      </c>
      <c r="Y172" s="16">
        <v>83.96</v>
      </c>
      <c r="Z172" s="16">
        <v>43.78</v>
      </c>
      <c r="AA172">
        <v>66.790000000000006</v>
      </c>
      <c r="AB172" s="16">
        <v>62.29</v>
      </c>
      <c r="AC172">
        <v>68.5</v>
      </c>
      <c r="AD172">
        <v>33.01</v>
      </c>
      <c r="AE172" s="23">
        <f t="shared" si="20"/>
        <v>1</v>
      </c>
    </row>
    <row r="173" spans="1:31" x14ac:dyDescent="0.25">
      <c r="A173" t="s">
        <v>187</v>
      </c>
      <c r="B173" t="s">
        <v>519</v>
      </c>
      <c r="C173" t="s">
        <v>521</v>
      </c>
      <c r="D173" t="s">
        <v>525</v>
      </c>
      <c r="E173" t="s">
        <v>527</v>
      </c>
      <c r="F173" t="s">
        <v>531</v>
      </c>
      <c r="G173">
        <v>65.540000000000006</v>
      </c>
      <c r="H173">
        <v>1</v>
      </c>
      <c r="I173">
        <v>0</v>
      </c>
      <c r="J173" t="s">
        <v>516</v>
      </c>
      <c r="K173">
        <f t="shared" si="14"/>
        <v>1</v>
      </c>
      <c r="L173" s="16">
        <f t="shared" si="15"/>
        <v>2.0074674701649928</v>
      </c>
      <c r="M173" s="16">
        <f t="shared" si="18"/>
        <v>0.8815788876645434</v>
      </c>
      <c r="N173" s="16">
        <f t="shared" si="16"/>
        <v>0.8815788876645434</v>
      </c>
      <c r="O173" s="16">
        <f t="shared" si="19"/>
        <v>-5.4738818992039209E-2</v>
      </c>
      <c r="P173">
        <v>42</v>
      </c>
      <c r="Q173">
        <f t="shared" si="17"/>
        <v>1</v>
      </c>
      <c r="R173" s="16">
        <v>1</v>
      </c>
      <c r="S173" s="16">
        <v>0</v>
      </c>
      <c r="T173">
        <v>83.16</v>
      </c>
      <c r="U173">
        <v>0</v>
      </c>
      <c r="V173">
        <v>0</v>
      </c>
      <c r="W173" s="16">
        <v>87.49</v>
      </c>
      <c r="X173">
        <v>56.5</v>
      </c>
      <c r="Y173" s="16">
        <v>68.3</v>
      </c>
      <c r="Z173" s="16">
        <v>51.61</v>
      </c>
      <c r="AA173">
        <v>54.14</v>
      </c>
      <c r="AB173" s="16">
        <v>82.54</v>
      </c>
      <c r="AC173">
        <v>61.72</v>
      </c>
      <c r="AD173">
        <v>67.569999999999993</v>
      </c>
      <c r="AE173" s="23">
        <f t="shared" si="20"/>
        <v>1</v>
      </c>
    </row>
    <row r="174" spans="1:31" x14ac:dyDescent="0.25">
      <c r="A174" t="s">
        <v>188</v>
      </c>
      <c r="B174" t="s">
        <v>520</v>
      </c>
      <c r="C174" t="s">
        <v>521</v>
      </c>
      <c r="D174" t="s">
        <v>525</v>
      </c>
      <c r="E174" t="s">
        <v>527</v>
      </c>
      <c r="F174" t="s">
        <v>530</v>
      </c>
      <c r="G174">
        <v>66.91</v>
      </c>
      <c r="H174">
        <v>1</v>
      </c>
      <c r="I174">
        <v>0</v>
      </c>
      <c r="J174" t="s">
        <v>516</v>
      </c>
      <c r="K174">
        <f t="shared" si="14"/>
        <v>0</v>
      </c>
      <c r="L174" s="16">
        <f t="shared" si="15"/>
        <v>2.0074674701649928</v>
      </c>
      <c r="M174" s="16">
        <f t="shared" si="18"/>
        <v>0.8815788876645434</v>
      </c>
      <c r="N174" s="16">
        <f t="shared" si="16"/>
        <v>0.1184211123354566</v>
      </c>
      <c r="O174" s="16">
        <f t="shared" si="19"/>
        <v>-0.926570863884976</v>
      </c>
      <c r="P174">
        <v>16</v>
      </c>
      <c r="Q174">
        <f t="shared" si="17"/>
        <v>1</v>
      </c>
      <c r="R174" s="16">
        <v>1</v>
      </c>
      <c r="S174" s="16">
        <v>0</v>
      </c>
      <c r="T174">
        <v>47.59</v>
      </c>
      <c r="U174">
        <v>0</v>
      </c>
      <c r="V174">
        <v>0</v>
      </c>
      <c r="W174" s="16">
        <v>29.91</v>
      </c>
      <c r="X174">
        <v>50.99</v>
      </c>
      <c r="Y174" s="16">
        <v>51.01</v>
      </c>
      <c r="Z174" s="16">
        <v>45</v>
      </c>
      <c r="AA174">
        <v>34.369999999999997</v>
      </c>
      <c r="AB174" s="16">
        <v>39.36</v>
      </c>
      <c r="AC174">
        <v>50.61</v>
      </c>
      <c r="AD174">
        <v>55.1</v>
      </c>
      <c r="AE174" s="23">
        <f t="shared" si="20"/>
        <v>1</v>
      </c>
    </row>
    <row r="175" spans="1:31" x14ac:dyDescent="0.25">
      <c r="A175" t="s">
        <v>189</v>
      </c>
      <c r="B175" t="s">
        <v>518</v>
      </c>
      <c r="C175" t="s">
        <v>522</v>
      </c>
      <c r="D175" t="s">
        <v>525</v>
      </c>
      <c r="E175" t="s">
        <v>527</v>
      </c>
      <c r="F175" t="s">
        <v>531</v>
      </c>
      <c r="G175">
        <v>60.54</v>
      </c>
      <c r="H175">
        <v>0</v>
      </c>
      <c r="I175">
        <v>0</v>
      </c>
      <c r="J175" t="s">
        <v>517</v>
      </c>
      <c r="K175">
        <f t="shared" si="14"/>
        <v>1</v>
      </c>
      <c r="L175" s="16">
        <f t="shared" si="15"/>
        <v>2.0074674701649928</v>
      </c>
      <c r="M175" s="16">
        <f t="shared" si="18"/>
        <v>0.8815788876645434</v>
      </c>
      <c r="N175" s="16">
        <f t="shared" si="16"/>
        <v>0.8815788876645434</v>
      </c>
      <c r="O175" s="16">
        <f t="shared" si="19"/>
        <v>-5.4738818992039209E-2</v>
      </c>
      <c r="P175">
        <v>25</v>
      </c>
      <c r="Q175">
        <f t="shared" si="17"/>
        <v>0</v>
      </c>
      <c r="R175" s="16">
        <v>1</v>
      </c>
      <c r="S175" s="16">
        <v>0</v>
      </c>
      <c r="T175">
        <v>42.93</v>
      </c>
      <c r="U175">
        <v>0</v>
      </c>
      <c r="V175">
        <v>0</v>
      </c>
      <c r="W175" s="16">
        <v>45.9</v>
      </c>
      <c r="X175">
        <v>55.58</v>
      </c>
      <c r="Y175" s="16">
        <v>68.849999999999994</v>
      </c>
      <c r="Z175" s="16">
        <v>68.260000000000005</v>
      </c>
      <c r="AA175">
        <v>50.32</v>
      </c>
      <c r="AB175" s="16">
        <v>68.8</v>
      </c>
      <c r="AC175">
        <v>56.73</v>
      </c>
      <c r="AD175">
        <v>67.63</v>
      </c>
      <c r="AE175" s="23">
        <f t="shared" si="20"/>
        <v>1</v>
      </c>
    </row>
    <row r="176" spans="1:31" x14ac:dyDescent="0.25">
      <c r="A176" t="s">
        <v>190</v>
      </c>
      <c r="B176" t="s">
        <v>520</v>
      </c>
      <c r="C176" t="s">
        <v>522</v>
      </c>
      <c r="D176" t="s">
        <v>525</v>
      </c>
      <c r="E176" t="s">
        <v>527</v>
      </c>
      <c r="F176" t="s">
        <v>531</v>
      </c>
      <c r="G176">
        <v>42.17</v>
      </c>
      <c r="H176">
        <v>0</v>
      </c>
      <c r="I176">
        <v>0</v>
      </c>
      <c r="J176" t="s">
        <v>517</v>
      </c>
      <c r="K176">
        <f t="shared" si="14"/>
        <v>1</v>
      </c>
      <c r="L176" s="16">
        <f t="shared" si="15"/>
        <v>2.0074674701649928</v>
      </c>
      <c r="M176" s="16">
        <f t="shared" si="18"/>
        <v>0.8815788876645434</v>
      </c>
      <c r="N176" s="16">
        <f t="shared" si="16"/>
        <v>0.8815788876645434</v>
      </c>
      <c r="O176" s="16">
        <f t="shared" si="19"/>
        <v>-5.4738818992039209E-2</v>
      </c>
      <c r="P176">
        <v>16</v>
      </c>
      <c r="Q176">
        <f t="shared" si="17"/>
        <v>0</v>
      </c>
      <c r="R176" s="16">
        <v>1</v>
      </c>
      <c r="S176" s="16">
        <v>0</v>
      </c>
      <c r="T176">
        <v>92.68</v>
      </c>
      <c r="U176">
        <v>0</v>
      </c>
      <c r="V176">
        <v>0</v>
      </c>
      <c r="W176" s="16">
        <v>57.34</v>
      </c>
      <c r="X176">
        <v>44.14</v>
      </c>
      <c r="Y176" s="16">
        <v>42.02</v>
      </c>
      <c r="Z176" s="16">
        <v>74.91</v>
      </c>
      <c r="AA176">
        <v>44.51</v>
      </c>
      <c r="AB176" s="16">
        <v>52.31</v>
      </c>
      <c r="AC176">
        <v>50.2</v>
      </c>
      <c r="AD176">
        <v>58.98</v>
      </c>
      <c r="AE176" s="23">
        <f t="shared" si="20"/>
        <v>1</v>
      </c>
    </row>
    <row r="177" spans="1:31" x14ac:dyDescent="0.25">
      <c r="A177" t="s">
        <v>191</v>
      </c>
      <c r="B177" t="s">
        <v>518</v>
      </c>
      <c r="C177" t="s">
        <v>522</v>
      </c>
      <c r="D177" t="s">
        <v>526</v>
      </c>
      <c r="E177" t="s">
        <v>529</v>
      </c>
      <c r="F177" t="s">
        <v>530</v>
      </c>
      <c r="G177">
        <v>62.31</v>
      </c>
      <c r="H177">
        <v>0</v>
      </c>
      <c r="I177">
        <v>0</v>
      </c>
      <c r="J177" t="s">
        <v>517</v>
      </c>
      <c r="K177">
        <f t="shared" si="14"/>
        <v>0</v>
      </c>
      <c r="L177" s="16">
        <f t="shared" si="15"/>
        <v>0.284736786602939</v>
      </c>
      <c r="M177" s="16">
        <f t="shared" si="18"/>
        <v>0.57070712568050852</v>
      </c>
      <c r="N177" s="16">
        <f t="shared" si="16"/>
        <v>0.42929287431949148</v>
      </c>
      <c r="O177" s="16">
        <f t="shared" si="19"/>
        <v>-0.36724632016115744</v>
      </c>
      <c r="P177">
        <v>21</v>
      </c>
      <c r="Q177">
        <f t="shared" si="17"/>
        <v>0</v>
      </c>
      <c r="R177" s="16">
        <v>0</v>
      </c>
      <c r="S177" s="16">
        <v>1</v>
      </c>
      <c r="T177">
        <v>44.79</v>
      </c>
      <c r="U177">
        <v>0</v>
      </c>
      <c r="V177">
        <v>1</v>
      </c>
      <c r="W177" s="16">
        <v>76.930000000000007</v>
      </c>
      <c r="X177">
        <v>57.25</v>
      </c>
      <c r="Y177" s="16">
        <v>46.5</v>
      </c>
      <c r="Z177" s="16">
        <v>54.21</v>
      </c>
      <c r="AA177">
        <v>51.84</v>
      </c>
      <c r="AB177" s="16">
        <v>46.4</v>
      </c>
      <c r="AC177">
        <v>66.599999999999994</v>
      </c>
      <c r="AD177">
        <v>54</v>
      </c>
      <c r="AE177" s="23">
        <f t="shared" si="20"/>
        <v>0</v>
      </c>
    </row>
    <row r="178" spans="1:31" x14ac:dyDescent="0.25">
      <c r="A178" t="s">
        <v>192</v>
      </c>
      <c r="B178" t="s">
        <v>518</v>
      </c>
      <c r="C178" t="s">
        <v>523</v>
      </c>
      <c r="D178" t="s">
        <v>524</v>
      </c>
      <c r="E178" t="s">
        <v>529</v>
      </c>
      <c r="F178" t="s">
        <v>530</v>
      </c>
      <c r="G178">
        <v>20.87</v>
      </c>
      <c r="H178">
        <v>0</v>
      </c>
      <c r="I178">
        <v>1</v>
      </c>
      <c r="J178" t="s">
        <v>516</v>
      </c>
      <c r="K178">
        <f t="shared" si="14"/>
        <v>0</v>
      </c>
      <c r="L178" s="16">
        <f t="shared" si="15"/>
        <v>0</v>
      </c>
      <c r="M178" s="16">
        <f t="shared" si="18"/>
        <v>0.5</v>
      </c>
      <c r="N178" s="16">
        <f t="shared" si="16"/>
        <v>0.5</v>
      </c>
      <c r="O178" s="16">
        <f t="shared" si="19"/>
        <v>-0.3010299956639812</v>
      </c>
      <c r="P178">
        <v>21</v>
      </c>
      <c r="Q178">
        <f t="shared" si="17"/>
        <v>1</v>
      </c>
      <c r="R178" s="16">
        <v>0</v>
      </c>
      <c r="S178" s="16">
        <v>0</v>
      </c>
      <c r="T178">
        <v>48.9</v>
      </c>
      <c r="U178">
        <v>0</v>
      </c>
      <c r="V178">
        <v>1</v>
      </c>
      <c r="W178" s="16">
        <v>45.88</v>
      </c>
      <c r="X178">
        <v>52.65</v>
      </c>
      <c r="Y178" s="16">
        <v>45.44</v>
      </c>
      <c r="Z178" s="16">
        <v>43.27</v>
      </c>
      <c r="AA178">
        <v>33.99</v>
      </c>
      <c r="AB178" s="16">
        <v>16.28</v>
      </c>
      <c r="AC178">
        <v>25.33</v>
      </c>
      <c r="AD178">
        <v>50.14</v>
      </c>
      <c r="AE178" s="23">
        <f t="shared" si="20"/>
        <v>0</v>
      </c>
    </row>
    <row r="179" spans="1:31" x14ac:dyDescent="0.25">
      <c r="A179" t="s">
        <v>193</v>
      </c>
      <c r="B179" t="s">
        <v>519</v>
      </c>
      <c r="C179" t="s">
        <v>522</v>
      </c>
      <c r="D179" t="s">
        <v>524</v>
      </c>
      <c r="E179" t="s">
        <v>527</v>
      </c>
      <c r="F179" t="s">
        <v>530</v>
      </c>
      <c r="G179">
        <v>43.93</v>
      </c>
      <c r="H179">
        <v>0</v>
      </c>
      <c r="I179">
        <v>0</v>
      </c>
      <c r="J179" t="s">
        <v>516</v>
      </c>
      <c r="K179">
        <f t="shared" si="14"/>
        <v>0</v>
      </c>
      <c r="L179" s="16">
        <f t="shared" si="15"/>
        <v>0</v>
      </c>
      <c r="M179" s="16">
        <f t="shared" si="18"/>
        <v>0.5</v>
      </c>
      <c r="N179" s="16">
        <f t="shared" si="16"/>
        <v>0.5</v>
      </c>
      <c r="O179" s="16">
        <f t="shared" si="19"/>
        <v>-0.3010299956639812</v>
      </c>
      <c r="P179">
        <v>43</v>
      </c>
      <c r="Q179">
        <f t="shared" si="17"/>
        <v>1</v>
      </c>
      <c r="R179" s="16">
        <v>0</v>
      </c>
      <c r="S179" s="16">
        <v>0</v>
      </c>
      <c r="T179">
        <v>41.33</v>
      </c>
      <c r="U179">
        <v>0</v>
      </c>
      <c r="V179">
        <v>0</v>
      </c>
      <c r="W179" s="16">
        <v>8.9700000000000006</v>
      </c>
      <c r="X179">
        <v>40.9</v>
      </c>
      <c r="Y179" s="16">
        <v>35.380000000000003</v>
      </c>
      <c r="Z179" s="16">
        <v>29.23</v>
      </c>
      <c r="AA179">
        <v>51.87</v>
      </c>
      <c r="AB179" s="16">
        <v>40.479999999999997</v>
      </c>
      <c r="AC179">
        <v>38.39</v>
      </c>
      <c r="AD179">
        <v>39.14</v>
      </c>
      <c r="AE179" s="23">
        <f t="shared" si="20"/>
        <v>0</v>
      </c>
    </row>
    <row r="180" spans="1:31" x14ac:dyDescent="0.25">
      <c r="A180" t="s">
        <v>194</v>
      </c>
      <c r="B180" t="s">
        <v>518</v>
      </c>
      <c r="C180" t="s">
        <v>522</v>
      </c>
      <c r="D180" t="s">
        <v>525</v>
      </c>
      <c r="E180" t="s">
        <v>528</v>
      </c>
      <c r="F180" t="s">
        <v>531</v>
      </c>
      <c r="G180">
        <v>54.48</v>
      </c>
      <c r="H180">
        <v>0</v>
      </c>
      <c r="I180">
        <v>0</v>
      </c>
      <c r="J180" t="s">
        <v>516</v>
      </c>
      <c r="K180">
        <f t="shared" si="14"/>
        <v>1</v>
      </c>
      <c r="L180" s="16">
        <f t="shared" si="15"/>
        <v>2.0074674701649928</v>
      </c>
      <c r="M180" s="16">
        <f t="shared" si="18"/>
        <v>0.8815788876645434</v>
      </c>
      <c r="N180" s="16">
        <f t="shared" si="16"/>
        <v>0.8815788876645434</v>
      </c>
      <c r="O180" s="16">
        <f t="shared" si="19"/>
        <v>-5.4738818992039209E-2</v>
      </c>
      <c r="P180">
        <v>20</v>
      </c>
      <c r="Q180">
        <f t="shared" si="17"/>
        <v>1</v>
      </c>
      <c r="R180" s="16">
        <v>1</v>
      </c>
      <c r="S180" s="16">
        <v>0</v>
      </c>
      <c r="T180">
        <v>77.7</v>
      </c>
      <c r="U180">
        <v>1</v>
      </c>
      <c r="V180">
        <v>0</v>
      </c>
      <c r="W180" s="16">
        <v>65.739999999999995</v>
      </c>
      <c r="X180">
        <v>79.459999999999994</v>
      </c>
      <c r="Y180" s="16">
        <v>55.8</v>
      </c>
      <c r="Z180" s="16">
        <v>79.84</v>
      </c>
      <c r="AA180">
        <v>60.65</v>
      </c>
      <c r="AB180" s="16">
        <v>76.400000000000006</v>
      </c>
      <c r="AC180">
        <v>54.18</v>
      </c>
      <c r="AD180">
        <v>48.67</v>
      </c>
      <c r="AE180" s="23">
        <f t="shared" si="20"/>
        <v>1</v>
      </c>
    </row>
    <row r="181" spans="1:31" x14ac:dyDescent="0.25">
      <c r="A181" t="s">
        <v>195</v>
      </c>
      <c r="B181" t="s">
        <v>520</v>
      </c>
      <c r="C181" t="s">
        <v>522</v>
      </c>
      <c r="D181" t="s">
        <v>526</v>
      </c>
      <c r="E181" t="s">
        <v>527</v>
      </c>
      <c r="F181" t="s">
        <v>530</v>
      </c>
      <c r="G181">
        <v>55.09</v>
      </c>
      <c r="H181">
        <v>0</v>
      </c>
      <c r="I181">
        <v>0</v>
      </c>
      <c r="J181" t="s">
        <v>516</v>
      </c>
      <c r="K181">
        <f t="shared" si="14"/>
        <v>0</v>
      </c>
      <c r="L181" s="16">
        <f t="shared" si="15"/>
        <v>0.284736786602939</v>
      </c>
      <c r="M181" s="16">
        <f t="shared" si="18"/>
        <v>0.57070712568050852</v>
      </c>
      <c r="N181" s="16">
        <f t="shared" si="16"/>
        <v>0.42929287431949148</v>
      </c>
      <c r="O181" s="16">
        <f t="shared" si="19"/>
        <v>-0.36724632016115744</v>
      </c>
      <c r="P181">
        <v>17</v>
      </c>
      <c r="Q181">
        <f t="shared" si="17"/>
        <v>1</v>
      </c>
      <c r="R181" s="16">
        <v>0</v>
      </c>
      <c r="S181" s="16">
        <v>1</v>
      </c>
      <c r="T181">
        <v>74.94</v>
      </c>
      <c r="U181">
        <v>0</v>
      </c>
      <c r="V181">
        <v>0</v>
      </c>
      <c r="W181" s="16">
        <v>58.81</v>
      </c>
      <c r="X181">
        <v>42</v>
      </c>
      <c r="Y181" s="16">
        <v>21.47</v>
      </c>
      <c r="Z181" s="16">
        <v>38.61</v>
      </c>
      <c r="AA181">
        <v>60.92</v>
      </c>
      <c r="AB181" s="16">
        <v>37.81</v>
      </c>
      <c r="AC181">
        <v>41.86</v>
      </c>
      <c r="AD181">
        <v>52.42</v>
      </c>
      <c r="AE181" s="23">
        <f t="shared" si="20"/>
        <v>0</v>
      </c>
    </row>
    <row r="182" spans="1:31" x14ac:dyDescent="0.25">
      <c r="A182" t="s">
        <v>196</v>
      </c>
      <c r="B182" t="s">
        <v>520</v>
      </c>
      <c r="C182" t="s">
        <v>521</v>
      </c>
      <c r="D182" t="s">
        <v>525</v>
      </c>
      <c r="E182" t="s">
        <v>527</v>
      </c>
      <c r="F182" t="s">
        <v>531</v>
      </c>
      <c r="G182">
        <v>53.42</v>
      </c>
      <c r="H182">
        <v>1</v>
      </c>
      <c r="I182">
        <v>0</v>
      </c>
      <c r="J182" t="s">
        <v>516</v>
      </c>
      <c r="K182">
        <f t="shared" si="14"/>
        <v>1</v>
      </c>
      <c r="L182" s="16">
        <f t="shared" si="15"/>
        <v>2.0074674701649928</v>
      </c>
      <c r="M182" s="16">
        <f t="shared" si="18"/>
        <v>0.8815788876645434</v>
      </c>
      <c r="N182" s="16">
        <f t="shared" si="16"/>
        <v>0.8815788876645434</v>
      </c>
      <c r="O182" s="16">
        <f t="shared" si="19"/>
        <v>-5.4738818992039209E-2</v>
      </c>
      <c r="P182">
        <v>17</v>
      </c>
      <c r="Q182">
        <f t="shared" si="17"/>
        <v>1</v>
      </c>
      <c r="R182" s="16">
        <v>1</v>
      </c>
      <c r="S182" s="16">
        <v>0</v>
      </c>
      <c r="T182">
        <v>99.21</v>
      </c>
      <c r="U182">
        <v>0</v>
      </c>
      <c r="V182">
        <v>0</v>
      </c>
      <c r="W182" s="16">
        <v>44.9</v>
      </c>
      <c r="X182">
        <v>50.04</v>
      </c>
      <c r="Y182" s="16">
        <v>47.19</v>
      </c>
      <c r="Z182" s="16">
        <v>63.85</v>
      </c>
      <c r="AA182">
        <v>37.06</v>
      </c>
      <c r="AB182" s="16">
        <v>47.35</v>
      </c>
      <c r="AC182">
        <v>33.090000000000003</v>
      </c>
      <c r="AD182">
        <v>63.95</v>
      </c>
      <c r="AE182" s="23">
        <f t="shared" si="20"/>
        <v>1</v>
      </c>
    </row>
    <row r="183" spans="1:31" x14ac:dyDescent="0.25">
      <c r="A183" t="s">
        <v>197</v>
      </c>
      <c r="B183" t="s">
        <v>519</v>
      </c>
      <c r="C183" t="s">
        <v>521</v>
      </c>
      <c r="D183" t="s">
        <v>526</v>
      </c>
      <c r="E183" t="s">
        <v>527</v>
      </c>
      <c r="F183" t="s">
        <v>531</v>
      </c>
      <c r="G183">
        <v>56.45</v>
      </c>
      <c r="H183">
        <v>1</v>
      </c>
      <c r="I183">
        <v>0</v>
      </c>
      <c r="J183" t="s">
        <v>516</v>
      </c>
      <c r="K183">
        <f t="shared" si="14"/>
        <v>1</v>
      </c>
      <c r="L183" s="16">
        <f t="shared" si="15"/>
        <v>0.284736786602939</v>
      </c>
      <c r="M183" s="16">
        <f t="shared" si="18"/>
        <v>0.57070712568050852</v>
      </c>
      <c r="N183" s="16">
        <f t="shared" si="16"/>
        <v>0.57070712568050852</v>
      </c>
      <c r="O183" s="16">
        <f t="shared" si="19"/>
        <v>-0.24358670494463713</v>
      </c>
      <c r="P183">
        <v>39</v>
      </c>
      <c r="Q183">
        <f t="shared" si="17"/>
        <v>1</v>
      </c>
      <c r="R183" s="16">
        <v>0</v>
      </c>
      <c r="S183" s="16">
        <v>1</v>
      </c>
      <c r="T183">
        <v>93.22</v>
      </c>
      <c r="U183">
        <v>0</v>
      </c>
      <c r="V183">
        <v>0</v>
      </c>
      <c r="W183" s="16">
        <v>45.05</v>
      </c>
      <c r="X183">
        <v>58.34</v>
      </c>
      <c r="Y183" s="16">
        <v>65.08</v>
      </c>
      <c r="Z183" s="16">
        <v>68.58</v>
      </c>
      <c r="AA183">
        <v>65.930000000000007</v>
      </c>
      <c r="AB183" s="16">
        <v>40.659999999999997</v>
      </c>
      <c r="AC183">
        <v>43.82</v>
      </c>
      <c r="AD183">
        <v>61.21</v>
      </c>
      <c r="AE183" s="23">
        <f t="shared" si="20"/>
        <v>0</v>
      </c>
    </row>
    <row r="184" spans="1:31" x14ac:dyDescent="0.25">
      <c r="A184" t="s">
        <v>198</v>
      </c>
      <c r="B184" t="s">
        <v>518</v>
      </c>
      <c r="C184" t="s">
        <v>523</v>
      </c>
      <c r="D184" t="s">
        <v>524</v>
      </c>
      <c r="E184" t="s">
        <v>527</v>
      </c>
      <c r="F184" t="s">
        <v>530</v>
      </c>
      <c r="G184">
        <v>20.89</v>
      </c>
      <c r="H184">
        <v>0</v>
      </c>
      <c r="I184">
        <v>1</v>
      </c>
      <c r="J184" t="s">
        <v>517</v>
      </c>
      <c r="K184">
        <f t="shared" si="14"/>
        <v>0</v>
      </c>
      <c r="L184" s="16">
        <f t="shared" si="15"/>
        <v>0</v>
      </c>
      <c r="M184" s="16">
        <f t="shared" si="18"/>
        <v>0.5</v>
      </c>
      <c r="N184" s="16">
        <f t="shared" si="16"/>
        <v>0.5</v>
      </c>
      <c r="O184" s="16">
        <f t="shared" si="19"/>
        <v>-0.3010299956639812</v>
      </c>
      <c r="P184">
        <v>28</v>
      </c>
      <c r="Q184">
        <f t="shared" si="17"/>
        <v>0</v>
      </c>
      <c r="R184" s="16">
        <v>0</v>
      </c>
      <c r="S184" s="16">
        <v>0</v>
      </c>
      <c r="T184">
        <v>64.650000000000006</v>
      </c>
      <c r="U184">
        <v>0</v>
      </c>
      <c r="V184">
        <v>0</v>
      </c>
      <c r="W184" s="16">
        <v>41.62</v>
      </c>
      <c r="X184">
        <v>38.39</v>
      </c>
      <c r="Y184" s="16">
        <v>37.450000000000003</v>
      </c>
      <c r="Z184" s="16">
        <v>28.14</v>
      </c>
      <c r="AA184">
        <v>35.200000000000003</v>
      </c>
      <c r="AB184" s="16">
        <v>43.71</v>
      </c>
      <c r="AC184">
        <v>57.31</v>
      </c>
      <c r="AD184">
        <v>23.99</v>
      </c>
      <c r="AE184" s="23">
        <f t="shared" si="20"/>
        <v>0</v>
      </c>
    </row>
    <row r="185" spans="1:31" x14ac:dyDescent="0.25">
      <c r="A185" t="s">
        <v>199</v>
      </c>
      <c r="B185" t="s">
        <v>520</v>
      </c>
      <c r="C185" t="s">
        <v>523</v>
      </c>
      <c r="D185" t="s">
        <v>524</v>
      </c>
      <c r="E185" t="s">
        <v>529</v>
      </c>
      <c r="F185" t="s">
        <v>530</v>
      </c>
      <c r="G185">
        <v>16.170000000000002</v>
      </c>
      <c r="H185">
        <v>0</v>
      </c>
      <c r="I185">
        <v>1</v>
      </c>
      <c r="J185" t="s">
        <v>516</v>
      </c>
      <c r="K185">
        <f t="shared" si="14"/>
        <v>0</v>
      </c>
      <c r="L185" s="16">
        <f t="shared" si="15"/>
        <v>0</v>
      </c>
      <c r="M185" s="16">
        <f t="shared" si="18"/>
        <v>0.5</v>
      </c>
      <c r="N185" s="16">
        <f t="shared" si="16"/>
        <v>0.5</v>
      </c>
      <c r="O185" s="16">
        <f t="shared" si="19"/>
        <v>-0.3010299956639812</v>
      </c>
      <c r="P185">
        <v>17</v>
      </c>
      <c r="Q185">
        <f t="shared" si="17"/>
        <v>1</v>
      </c>
      <c r="R185" s="16">
        <v>0</v>
      </c>
      <c r="S185" s="16">
        <v>0</v>
      </c>
      <c r="T185">
        <v>62.3</v>
      </c>
      <c r="U185">
        <v>0</v>
      </c>
      <c r="V185">
        <v>1</v>
      </c>
      <c r="W185" s="16">
        <v>30.85</v>
      </c>
      <c r="X185">
        <v>46.4</v>
      </c>
      <c r="Y185" s="16">
        <v>25.67</v>
      </c>
      <c r="Z185" s="16">
        <v>28.8</v>
      </c>
      <c r="AA185">
        <v>6.43</v>
      </c>
      <c r="AB185" s="16">
        <v>8.57</v>
      </c>
      <c r="AC185">
        <v>11.94</v>
      </c>
      <c r="AD185">
        <v>22.03</v>
      </c>
      <c r="AE185" s="23">
        <f t="shared" si="20"/>
        <v>0</v>
      </c>
    </row>
    <row r="186" spans="1:31" x14ac:dyDescent="0.25">
      <c r="A186" t="s">
        <v>200</v>
      </c>
      <c r="B186" t="s">
        <v>520</v>
      </c>
      <c r="C186" t="s">
        <v>521</v>
      </c>
      <c r="D186" t="s">
        <v>526</v>
      </c>
      <c r="E186" t="s">
        <v>529</v>
      </c>
      <c r="F186" t="s">
        <v>530</v>
      </c>
      <c r="G186">
        <v>45.62</v>
      </c>
      <c r="H186">
        <v>1</v>
      </c>
      <c r="I186">
        <v>0</v>
      </c>
      <c r="J186" t="s">
        <v>516</v>
      </c>
      <c r="K186">
        <f t="shared" si="14"/>
        <v>0</v>
      </c>
      <c r="L186" s="16">
        <f t="shared" si="15"/>
        <v>0.284736786602939</v>
      </c>
      <c r="M186" s="16">
        <f t="shared" si="18"/>
        <v>0.57070712568050852</v>
      </c>
      <c r="N186" s="16">
        <f t="shared" si="16"/>
        <v>0.42929287431949148</v>
      </c>
      <c r="O186" s="16">
        <f t="shared" si="19"/>
        <v>-0.36724632016115744</v>
      </c>
      <c r="P186">
        <v>17</v>
      </c>
      <c r="Q186">
        <f t="shared" si="17"/>
        <v>1</v>
      </c>
      <c r="R186" s="16">
        <v>0</v>
      </c>
      <c r="S186" s="16">
        <v>1</v>
      </c>
      <c r="T186">
        <v>57.81</v>
      </c>
      <c r="U186">
        <v>0</v>
      </c>
      <c r="V186">
        <v>1</v>
      </c>
      <c r="W186" s="16">
        <v>29.47</v>
      </c>
      <c r="X186">
        <v>22.73</v>
      </c>
      <c r="Y186" s="16">
        <v>35.44</v>
      </c>
      <c r="Z186" s="16">
        <v>54.53</v>
      </c>
      <c r="AA186">
        <v>28.87</v>
      </c>
      <c r="AB186" s="16">
        <v>36.46</v>
      </c>
      <c r="AC186">
        <v>45.01</v>
      </c>
      <c r="AD186">
        <v>38.340000000000003</v>
      </c>
      <c r="AE186" s="23">
        <f t="shared" si="20"/>
        <v>0</v>
      </c>
    </row>
    <row r="187" spans="1:31" x14ac:dyDescent="0.25">
      <c r="A187" t="s">
        <v>201</v>
      </c>
      <c r="B187" t="s">
        <v>519</v>
      </c>
      <c r="C187" t="s">
        <v>521</v>
      </c>
      <c r="D187" t="s">
        <v>526</v>
      </c>
      <c r="E187" t="s">
        <v>527</v>
      </c>
      <c r="F187" t="s">
        <v>531</v>
      </c>
      <c r="G187">
        <v>51.45</v>
      </c>
      <c r="H187">
        <v>1</v>
      </c>
      <c r="I187">
        <v>0</v>
      </c>
      <c r="J187" t="s">
        <v>516</v>
      </c>
      <c r="K187">
        <f t="shared" si="14"/>
        <v>1</v>
      </c>
      <c r="L187" s="16">
        <f t="shared" si="15"/>
        <v>0.284736786602939</v>
      </c>
      <c r="M187" s="16">
        <f t="shared" si="18"/>
        <v>0.57070712568050852</v>
      </c>
      <c r="N187" s="16">
        <f t="shared" si="16"/>
        <v>0.57070712568050852</v>
      </c>
      <c r="O187" s="16">
        <f t="shared" si="19"/>
        <v>-0.24358670494463713</v>
      </c>
      <c r="P187">
        <v>44</v>
      </c>
      <c r="Q187">
        <f t="shared" si="17"/>
        <v>1</v>
      </c>
      <c r="R187" s="16">
        <v>0</v>
      </c>
      <c r="S187" s="16">
        <v>1</v>
      </c>
      <c r="T187">
        <v>49.14</v>
      </c>
      <c r="U187">
        <v>0</v>
      </c>
      <c r="V187">
        <v>0</v>
      </c>
      <c r="W187" s="16">
        <v>32.82</v>
      </c>
      <c r="X187">
        <v>53.12</v>
      </c>
      <c r="Y187" s="16">
        <v>36.51</v>
      </c>
      <c r="Z187" s="16">
        <v>58.78</v>
      </c>
      <c r="AA187">
        <v>58.01</v>
      </c>
      <c r="AB187" s="16">
        <v>48.73</v>
      </c>
      <c r="AC187">
        <v>39.96</v>
      </c>
      <c r="AD187">
        <v>58.34</v>
      </c>
      <c r="AE187" s="23">
        <f t="shared" si="20"/>
        <v>0</v>
      </c>
    </row>
    <row r="188" spans="1:31" x14ac:dyDescent="0.25">
      <c r="A188" t="s">
        <v>202</v>
      </c>
      <c r="B188" t="s">
        <v>520</v>
      </c>
      <c r="C188" t="s">
        <v>521</v>
      </c>
      <c r="D188" t="s">
        <v>524</v>
      </c>
      <c r="E188" t="s">
        <v>527</v>
      </c>
      <c r="F188" t="s">
        <v>530</v>
      </c>
      <c r="G188">
        <v>32.82</v>
      </c>
      <c r="H188">
        <v>1</v>
      </c>
      <c r="I188">
        <v>0</v>
      </c>
      <c r="J188" t="s">
        <v>517</v>
      </c>
      <c r="K188">
        <f t="shared" si="14"/>
        <v>0</v>
      </c>
      <c r="L188" s="16">
        <f t="shared" si="15"/>
        <v>0</v>
      </c>
      <c r="M188" s="16">
        <f t="shared" si="18"/>
        <v>0.5</v>
      </c>
      <c r="N188" s="16">
        <f t="shared" si="16"/>
        <v>0.5</v>
      </c>
      <c r="O188" s="16">
        <f t="shared" si="19"/>
        <v>-0.3010299956639812</v>
      </c>
      <c r="P188">
        <v>17</v>
      </c>
      <c r="Q188">
        <f t="shared" si="17"/>
        <v>0</v>
      </c>
      <c r="R188" s="16">
        <v>0</v>
      </c>
      <c r="S188" s="16">
        <v>0</v>
      </c>
      <c r="T188">
        <v>48.29</v>
      </c>
      <c r="U188">
        <v>0</v>
      </c>
      <c r="V188">
        <v>0</v>
      </c>
      <c r="W188" s="16">
        <v>29.8</v>
      </c>
      <c r="X188">
        <v>23.42</v>
      </c>
      <c r="Y188" s="16">
        <v>21.55</v>
      </c>
      <c r="Z188" s="16">
        <v>6.49</v>
      </c>
      <c r="AA188">
        <v>25.74</v>
      </c>
      <c r="AB188" s="16">
        <v>34.24</v>
      </c>
      <c r="AC188">
        <v>37.08</v>
      </c>
      <c r="AD188">
        <v>8.19</v>
      </c>
      <c r="AE188" s="23">
        <f t="shared" si="20"/>
        <v>0</v>
      </c>
    </row>
    <row r="189" spans="1:31" x14ac:dyDescent="0.25">
      <c r="A189" t="s">
        <v>203</v>
      </c>
      <c r="B189" t="s">
        <v>519</v>
      </c>
      <c r="C189" t="s">
        <v>522</v>
      </c>
      <c r="D189" t="s">
        <v>526</v>
      </c>
      <c r="E189" t="s">
        <v>529</v>
      </c>
      <c r="F189" t="s">
        <v>531</v>
      </c>
      <c r="G189">
        <v>37.81</v>
      </c>
      <c r="H189">
        <v>0</v>
      </c>
      <c r="I189">
        <v>0</v>
      </c>
      <c r="J189" t="s">
        <v>516</v>
      </c>
      <c r="K189">
        <f t="shared" si="14"/>
        <v>1</v>
      </c>
      <c r="L189" s="16">
        <f t="shared" si="15"/>
        <v>0.284736786602939</v>
      </c>
      <c r="M189" s="16">
        <f t="shared" si="18"/>
        <v>0.57070712568050852</v>
      </c>
      <c r="N189" s="16">
        <f t="shared" si="16"/>
        <v>0.57070712568050852</v>
      </c>
      <c r="O189" s="16">
        <f t="shared" si="19"/>
        <v>-0.24358670494463713</v>
      </c>
      <c r="P189">
        <v>34</v>
      </c>
      <c r="Q189">
        <f t="shared" si="17"/>
        <v>1</v>
      </c>
      <c r="R189" s="16">
        <v>0</v>
      </c>
      <c r="S189" s="16">
        <v>1</v>
      </c>
      <c r="T189">
        <v>47.94</v>
      </c>
      <c r="U189">
        <v>0</v>
      </c>
      <c r="V189">
        <v>1</v>
      </c>
      <c r="W189" s="16">
        <v>70.25</v>
      </c>
      <c r="X189">
        <v>40.25</v>
      </c>
      <c r="Y189" s="16">
        <v>58.07</v>
      </c>
      <c r="Z189" s="16">
        <v>67.33</v>
      </c>
      <c r="AA189">
        <v>50.36</v>
      </c>
      <c r="AB189" s="16">
        <v>48.66</v>
      </c>
      <c r="AC189">
        <v>53.44</v>
      </c>
      <c r="AD189">
        <v>52.43</v>
      </c>
      <c r="AE189" s="23">
        <f t="shared" si="20"/>
        <v>0</v>
      </c>
    </row>
    <row r="190" spans="1:31" x14ac:dyDescent="0.25">
      <c r="A190" t="s">
        <v>204</v>
      </c>
      <c r="B190" t="s">
        <v>519</v>
      </c>
      <c r="C190" t="s">
        <v>522</v>
      </c>
      <c r="D190" t="s">
        <v>524</v>
      </c>
      <c r="E190" t="s">
        <v>527</v>
      </c>
      <c r="F190" t="s">
        <v>530</v>
      </c>
      <c r="G190">
        <v>61.73</v>
      </c>
      <c r="H190">
        <v>0</v>
      </c>
      <c r="I190">
        <v>0</v>
      </c>
      <c r="J190" t="s">
        <v>516</v>
      </c>
      <c r="K190">
        <f t="shared" si="14"/>
        <v>0</v>
      </c>
      <c r="L190" s="16">
        <f t="shared" si="15"/>
        <v>0</v>
      </c>
      <c r="M190" s="16">
        <f t="shared" si="18"/>
        <v>0.5</v>
      </c>
      <c r="N190" s="16">
        <f t="shared" si="16"/>
        <v>0.5</v>
      </c>
      <c r="O190" s="16">
        <f t="shared" si="19"/>
        <v>-0.3010299956639812</v>
      </c>
      <c r="P190">
        <v>38</v>
      </c>
      <c r="Q190">
        <f t="shared" si="17"/>
        <v>1</v>
      </c>
      <c r="R190" s="16">
        <v>0</v>
      </c>
      <c r="S190" s="16">
        <v>0</v>
      </c>
      <c r="T190">
        <v>46.85</v>
      </c>
      <c r="U190">
        <v>0</v>
      </c>
      <c r="V190">
        <v>0</v>
      </c>
      <c r="W190" s="16">
        <v>40.44</v>
      </c>
      <c r="X190">
        <v>33.840000000000003</v>
      </c>
      <c r="Y190" s="16">
        <v>26.88</v>
      </c>
      <c r="Z190" s="16">
        <v>31.9</v>
      </c>
      <c r="AA190">
        <v>54.56</v>
      </c>
      <c r="AB190" s="16">
        <v>71.02</v>
      </c>
      <c r="AC190">
        <v>22.97</v>
      </c>
      <c r="AD190">
        <v>47.81</v>
      </c>
      <c r="AE190" s="23">
        <f t="shared" si="20"/>
        <v>0</v>
      </c>
    </row>
    <row r="191" spans="1:31" x14ac:dyDescent="0.25">
      <c r="A191" t="s">
        <v>205</v>
      </c>
      <c r="B191" t="s">
        <v>520</v>
      </c>
      <c r="C191" t="s">
        <v>521</v>
      </c>
      <c r="D191" t="s">
        <v>526</v>
      </c>
      <c r="E191" t="s">
        <v>528</v>
      </c>
      <c r="F191" t="s">
        <v>530</v>
      </c>
      <c r="G191">
        <v>29.23</v>
      </c>
      <c r="H191">
        <v>1</v>
      </c>
      <c r="I191">
        <v>0</v>
      </c>
      <c r="J191" t="s">
        <v>517</v>
      </c>
      <c r="K191">
        <f t="shared" si="14"/>
        <v>0</v>
      </c>
      <c r="L191" s="16">
        <f t="shared" si="15"/>
        <v>0.284736786602939</v>
      </c>
      <c r="M191" s="16">
        <f t="shared" si="18"/>
        <v>0.57070712568050852</v>
      </c>
      <c r="N191" s="16">
        <f t="shared" si="16"/>
        <v>0.42929287431949148</v>
      </c>
      <c r="O191" s="16">
        <f t="shared" si="19"/>
        <v>-0.36724632016115744</v>
      </c>
      <c r="P191">
        <v>18</v>
      </c>
      <c r="Q191">
        <f t="shared" si="17"/>
        <v>0</v>
      </c>
      <c r="R191" s="16">
        <v>0</v>
      </c>
      <c r="S191" s="16">
        <v>1</v>
      </c>
      <c r="T191">
        <v>54.43</v>
      </c>
      <c r="U191">
        <v>1</v>
      </c>
      <c r="V191">
        <v>0</v>
      </c>
      <c r="W191" s="16">
        <v>50.23</v>
      </c>
      <c r="X191">
        <v>41.77</v>
      </c>
      <c r="Y191" s="16">
        <v>23</v>
      </c>
      <c r="Z191" s="16">
        <v>33.83</v>
      </c>
      <c r="AA191">
        <v>38.25</v>
      </c>
      <c r="AB191" s="16">
        <v>49.28</v>
      </c>
      <c r="AC191">
        <v>32.299999999999997</v>
      </c>
      <c r="AD191">
        <v>38.909999999999997</v>
      </c>
      <c r="AE191" s="23">
        <f t="shared" si="20"/>
        <v>0</v>
      </c>
    </row>
    <row r="192" spans="1:31" x14ac:dyDescent="0.25">
      <c r="A192" t="s">
        <v>206</v>
      </c>
      <c r="B192" t="s">
        <v>520</v>
      </c>
      <c r="C192" t="s">
        <v>522</v>
      </c>
      <c r="D192" t="s">
        <v>524</v>
      </c>
      <c r="E192" t="s">
        <v>527</v>
      </c>
      <c r="F192" t="s">
        <v>530</v>
      </c>
      <c r="G192">
        <v>8</v>
      </c>
      <c r="H192">
        <v>0</v>
      </c>
      <c r="I192">
        <v>0</v>
      </c>
      <c r="J192" t="s">
        <v>516</v>
      </c>
      <c r="K192">
        <f t="shared" si="14"/>
        <v>0</v>
      </c>
      <c r="L192" s="16">
        <f t="shared" si="15"/>
        <v>0</v>
      </c>
      <c r="M192" s="16">
        <f t="shared" si="18"/>
        <v>0.5</v>
      </c>
      <c r="N192" s="16">
        <f t="shared" si="16"/>
        <v>0.5</v>
      </c>
      <c r="O192" s="16">
        <f t="shared" si="19"/>
        <v>-0.3010299956639812</v>
      </c>
      <c r="P192">
        <v>17</v>
      </c>
      <c r="Q192">
        <f t="shared" si="17"/>
        <v>1</v>
      </c>
      <c r="R192" s="16">
        <v>0</v>
      </c>
      <c r="S192" s="16">
        <v>0</v>
      </c>
      <c r="T192">
        <v>58.4</v>
      </c>
      <c r="U192">
        <v>0</v>
      </c>
      <c r="V192">
        <v>0</v>
      </c>
      <c r="W192" s="16">
        <v>11.08</v>
      </c>
      <c r="X192">
        <v>32.549999999999997</v>
      </c>
      <c r="Y192" s="16">
        <v>14</v>
      </c>
      <c r="Z192" s="16">
        <v>27.92</v>
      </c>
      <c r="AA192">
        <v>31.06</v>
      </c>
      <c r="AB192" s="16">
        <v>37.700000000000003</v>
      </c>
      <c r="AC192">
        <v>23.32</v>
      </c>
      <c r="AD192">
        <v>11.25</v>
      </c>
      <c r="AE192" s="23">
        <f t="shared" si="20"/>
        <v>0</v>
      </c>
    </row>
    <row r="193" spans="1:31" x14ac:dyDescent="0.25">
      <c r="A193" t="s">
        <v>207</v>
      </c>
      <c r="B193" t="s">
        <v>519</v>
      </c>
      <c r="C193" t="s">
        <v>522</v>
      </c>
      <c r="D193" t="s">
        <v>525</v>
      </c>
      <c r="E193" t="s">
        <v>527</v>
      </c>
      <c r="F193" t="s">
        <v>531</v>
      </c>
      <c r="G193">
        <v>90.42</v>
      </c>
      <c r="H193">
        <v>0</v>
      </c>
      <c r="I193">
        <v>0</v>
      </c>
      <c r="J193" t="s">
        <v>516</v>
      </c>
      <c r="K193">
        <f t="shared" si="14"/>
        <v>1</v>
      </c>
      <c r="L193" s="16">
        <f t="shared" si="15"/>
        <v>2.0074674701649928</v>
      </c>
      <c r="M193" s="16">
        <f t="shared" si="18"/>
        <v>0.8815788876645434</v>
      </c>
      <c r="N193" s="16">
        <f t="shared" si="16"/>
        <v>0.8815788876645434</v>
      </c>
      <c r="O193" s="16">
        <f t="shared" si="19"/>
        <v>-5.4738818992039209E-2</v>
      </c>
      <c r="P193">
        <v>47</v>
      </c>
      <c r="Q193">
        <f t="shared" si="17"/>
        <v>1</v>
      </c>
      <c r="R193" s="16">
        <v>1</v>
      </c>
      <c r="S193" s="16">
        <v>0</v>
      </c>
      <c r="T193">
        <v>97.69</v>
      </c>
      <c r="U193">
        <v>0</v>
      </c>
      <c r="V193">
        <v>0</v>
      </c>
      <c r="W193" s="16">
        <v>56.72</v>
      </c>
      <c r="X193">
        <v>61.26</v>
      </c>
      <c r="Y193" s="16">
        <v>51.31</v>
      </c>
      <c r="Z193" s="16">
        <v>78.39</v>
      </c>
      <c r="AA193">
        <v>74.84</v>
      </c>
      <c r="AB193" s="16">
        <v>67.31</v>
      </c>
      <c r="AC193">
        <v>89.93</v>
      </c>
      <c r="AD193">
        <v>56.75</v>
      </c>
      <c r="AE193" s="23">
        <f t="shared" si="20"/>
        <v>1</v>
      </c>
    </row>
    <row r="194" spans="1:31" x14ac:dyDescent="0.25">
      <c r="A194" t="s">
        <v>208</v>
      </c>
      <c r="B194" t="s">
        <v>518</v>
      </c>
      <c r="C194" t="s">
        <v>523</v>
      </c>
      <c r="D194" t="s">
        <v>526</v>
      </c>
      <c r="E194" t="s">
        <v>528</v>
      </c>
      <c r="F194" t="s">
        <v>531</v>
      </c>
      <c r="G194">
        <v>37.17</v>
      </c>
      <c r="H194">
        <v>0</v>
      </c>
      <c r="I194">
        <v>1</v>
      </c>
      <c r="J194" t="s">
        <v>516</v>
      </c>
      <c r="K194">
        <f t="shared" ref="K194:K257" si="21">IF(F194="Yes",1,0)</f>
        <v>1</v>
      </c>
      <c r="L194" s="16">
        <f t="shared" ref="L194:L257" si="22">$AG$5+$AH$5*R194+$AI$5*S194+$AJ$5*W194+$AK$5*Y194+$AL$5*Z194+$AM$5*AB194</f>
        <v>0.284736786602939</v>
      </c>
      <c r="M194" s="16">
        <f t="shared" si="18"/>
        <v>0.57070712568050852</v>
      </c>
      <c r="N194" s="16">
        <f t="shared" ref="N194:N257" si="23">IF(K194=1,M194,(1-M194))</f>
        <v>0.57070712568050852</v>
      </c>
      <c r="O194" s="16">
        <f t="shared" si="19"/>
        <v>-0.24358670494463713</v>
      </c>
      <c r="P194">
        <v>22</v>
      </c>
      <c r="Q194">
        <f t="shared" ref="Q194:Q257" si="24">IF(J194="Male",1,0)</f>
        <v>1</v>
      </c>
      <c r="R194" s="16">
        <v>0</v>
      </c>
      <c r="S194" s="16">
        <v>1</v>
      </c>
      <c r="T194">
        <v>74.709999999999994</v>
      </c>
      <c r="U194">
        <v>1</v>
      </c>
      <c r="V194">
        <v>0</v>
      </c>
      <c r="W194" s="16">
        <v>40.51</v>
      </c>
      <c r="X194">
        <v>51.6</v>
      </c>
      <c r="Y194" s="16">
        <v>32.53</v>
      </c>
      <c r="Z194" s="16">
        <v>60.23</v>
      </c>
      <c r="AA194">
        <v>65.209999999999994</v>
      </c>
      <c r="AB194" s="16">
        <v>57.77</v>
      </c>
      <c r="AC194">
        <v>37.17</v>
      </c>
      <c r="AD194">
        <v>55.29</v>
      </c>
      <c r="AE194" s="23">
        <f t="shared" si="20"/>
        <v>0</v>
      </c>
    </row>
    <row r="195" spans="1:31" x14ac:dyDescent="0.25">
      <c r="A195" t="s">
        <v>209</v>
      </c>
      <c r="B195" t="s">
        <v>518</v>
      </c>
      <c r="C195" t="s">
        <v>521</v>
      </c>
      <c r="D195" t="s">
        <v>526</v>
      </c>
      <c r="E195" t="s">
        <v>528</v>
      </c>
      <c r="F195" t="s">
        <v>530</v>
      </c>
      <c r="G195">
        <v>60.28</v>
      </c>
      <c r="H195">
        <v>1</v>
      </c>
      <c r="I195">
        <v>0</v>
      </c>
      <c r="J195" t="s">
        <v>516</v>
      </c>
      <c r="K195">
        <f t="shared" si="21"/>
        <v>0</v>
      </c>
      <c r="L195" s="16">
        <f t="shared" si="22"/>
        <v>0.284736786602939</v>
      </c>
      <c r="M195" s="16">
        <f t="shared" ref="M195:M258" si="25">EXP(L195)/(1+EXP(L195))</f>
        <v>0.57070712568050852</v>
      </c>
      <c r="N195" s="16">
        <f t="shared" si="23"/>
        <v>0.42929287431949148</v>
      </c>
      <c r="O195" s="16">
        <f t="shared" ref="O195:O258" si="26">LOG(N195)</f>
        <v>-0.36724632016115744</v>
      </c>
      <c r="P195">
        <v>29</v>
      </c>
      <c r="Q195">
        <f t="shared" si="24"/>
        <v>1</v>
      </c>
      <c r="R195" s="16">
        <v>0</v>
      </c>
      <c r="S195" s="16">
        <v>1</v>
      </c>
      <c r="T195">
        <v>99.26</v>
      </c>
      <c r="U195">
        <v>1</v>
      </c>
      <c r="V195">
        <v>0</v>
      </c>
      <c r="W195" s="16">
        <v>39.43</v>
      </c>
      <c r="X195">
        <v>46.78</v>
      </c>
      <c r="Y195" s="16">
        <v>37.770000000000003</v>
      </c>
      <c r="Z195" s="16">
        <v>44.22</v>
      </c>
      <c r="AA195">
        <v>44.71</v>
      </c>
      <c r="AB195" s="16">
        <v>41.75</v>
      </c>
      <c r="AC195">
        <v>62.21</v>
      </c>
      <c r="AD195">
        <v>51.19</v>
      </c>
      <c r="AE195" s="23">
        <f t="shared" ref="AE195:AE258" si="27">IF(M195&gt;$AK$10,1,0)</f>
        <v>0</v>
      </c>
    </row>
    <row r="196" spans="1:31" x14ac:dyDescent="0.25">
      <c r="A196" t="s">
        <v>210</v>
      </c>
      <c r="B196" t="s">
        <v>519</v>
      </c>
      <c r="C196" t="s">
        <v>521</v>
      </c>
      <c r="D196" t="s">
        <v>524</v>
      </c>
      <c r="E196" t="s">
        <v>527</v>
      </c>
      <c r="F196" t="s">
        <v>530</v>
      </c>
      <c r="G196">
        <v>31.77</v>
      </c>
      <c r="H196">
        <v>1</v>
      </c>
      <c r="I196">
        <v>0</v>
      </c>
      <c r="J196" t="s">
        <v>516</v>
      </c>
      <c r="K196">
        <f t="shared" si="21"/>
        <v>0</v>
      </c>
      <c r="L196" s="16">
        <f t="shared" si="22"/>
        <v>0</v>
      </c>
      <c r="M196" s="16">
        <f t="shared" si="25"/>
        <v>0.5</v>
      </c>
      <c r="N196" s="16">
        <f t="shared" si="23"/>
        <v>0.5</v>
      </c>
      <c r="O196" s="16">
        <f t="shared" si="26"/>
        <v>-0.3010299956639812</v>
      </c>
      <c r="P196">
        <v>41</v>
      </c>
      <c r="Q196">
        <f t="shared" si="24"/>
        <v>1</v>
      </c>
      <c r="R196" s="16">
        <v>0</v>
      </c>
      <c r="S196" s="16">
        <v>0</v>
      </c>
      <c r="T196">
        <v>62.35</v>
      </c>
      <c r="U196">
        <v>0</v>
      </c>
      <c r="V196">
        <v>0</v>
      </c>
      <c r="W196" s="16">
        <v>18.34</v>
      </c>
      <c r="X196">
        <v>10.06</v>
      </c>
      <c r="Y196" s="16">
        <v>22.83</v>
      </c>
      <c r="Z196" s="16">
        <v>43.05</v>
      </c>
      <c r="AA196">
        <v>36.9</v>
      </c>
      <c r="AB196" s="16">
        <v>33.65</v>
      </c>
      <c r="AC196">
        <v>62.75</v>
      </c>
      <c r="AD196">
        <v>36.43</v>
      </c>
      <c r="AE196" s="23">
        <f t="shared" si="27"/>
        <v>0</v>
      </c>
    </row>
    <row r="197" spans="1:31" x14ac:dyDescent="0.25">
      <c r="A197" t="s">
        <v>211</v>
      </c>
      <c r="B197" t="s">
        <v>519</v>
      </c>
      <c r="C197" t="s">
        <v>522</v>
      </c>
      <c r="D197" t="s">
        <v>524</v>
      </c>
      <c r="E197" t="s">
        <v>528</v>
      </c>
      <c r="F197" t="s">
        <v>530</v>
      </c>
      <c r="G197">
        <v>50.92</v>
      </c>
      <c r="H197">
        <v>0</v>
      </c>
      <c r="I197">
        <v>0</v>
      </c>
      <c r="J197" t="s">
        <v>517</v>
      </c>
      <c r="K197">
        <f t="shared" si="21"/>
        <v>0</v>
      </c>
      <c r="L197" s="16">
        <f t="shared" si="22"/>
        <v>0</v>
      </c>
      <c r="M197" s="16">
        <f t="shared" si="25"/>
        <v>0.5</v>
      </c>
      <c r="N197" s="16">
        <f t="shared" si="23"/>
        <v>0.5</v>
      </c>
      <c r="O197" s="16">
        <f t="shared" si="26"/>
        <v>-0.3010299956639812</v>
      </c>
      <c r="P197">
        <v>38</v>
      </c>
      <c r="Q197">
        <f t="shared" si="24"/>
        <v>0</v>
      </c>
      <c r="R197" s="16">
        <v>0</v>
      </c>
      <c r="S197" s="16">
        <v>0</v>
      </c>
      <c r="T197">
        <v>67.459999999999994</v>
      </c>
      <c r="U197">
        <v>1</v>
      </c>
      <c r="V197">
        <v>0</v>
      </c>
      <c r="W197" s="16">
        <v>65.900000000000006</v>
      </c>
      <c r="X197">
        <v>45.98</v>
      </c>
      <c r="Y197" s="16">
        <v>31.55</v>
      </c>
      <c r="Z197" s="16">
        <v>29.46</v>
      </c>
      <c r="AA197">
        <v>38.68</v>
      </c>
      <c r="AB197" s="16">
        <v>33.81</v>
      </c>
      <c r="AC197">
        <v>51.95</v>
      </c>
      <c r="AD197">
        <v>44.83</v>
      </c>
      <c r="AE197" s="23">
        <f t="shared" si="27"/>
        <v>0</v>
      </c>
    </row>
    <row r="198" spans="1:31" x14ac:dyDescent="0.25">
      <c r="A198" t="s">
        <v>212</v>
      </c>
      <c r="B198" t="s">
        <v>519</v>
      </c>
      <c r="C198" t="s">
        <v>521</v>
      </c>
      <c r="D198" t="s">
        <v>526</v>
      </c>
      <c r="E198" t="s">
        <v>529</v>
      </c>
      <c r="F198" t="s">
        <v>531</v>
      </c>
      <c r="G198">
        <v>53.06</v>
      </c>
      <c r="H198">
        <v>1</v>
      </c>
      <c r="I198">
        <v>0</v>
      </c>
      <c r="J198" t="s">
        <v>517</v>
      </c>
      <c r="K198">
        <f t="shared" si="21"/>
        <v>1</v>
      </c>
      <c r="L198" s="16">
        <f t="shared" si="22"/>
        <v>0.284736786602939</v>
      </c>
      <c r="M198" s="16">
        <f t="shared" si="25"/>
        <v>0.57070712568050852</v>
      </c>
      <c r="N198" s="16">
        <f t="shared" si="23"/>
        <v>0.57070712568050852</v>
      </c>
      <c r="O198" s="16">
        <f t="shared" si="26"/>
        <v>-0.24358670494463713</v>
      </c>
      <c r="P198">
        <v>31</v>
      </c>
      <c r="Q198">
        <f t="shared" si="24"/>
        <v>0</v>
      </c>
      <c r="R198" s="16">
        <v>0</v>
      </c>
      <c r="S198" s="16">
        <v>1</v>
      </c>
      <c r="T198">
        <v>59.47</v>
      </c>
      <c r="U198">
        <v>0</v>
      </c>
      <c r="V198">
        <v>1</v>
      </c>
      <c r="W198" s="16">
        <v>75.08</v>
      </c>
      <c r="X198">
        <v>46.06</v>
      </c>
      <c r="Y198" s="16">
        <v>49.44</v>
      </c>
      <c r="Z198" s="16">
        <v>72.760000000000005</v>
      </c>
      <c r="AA198">
        <v>79.569999999999993</v>
      </c>
      <c r="AB198" s="16">
        <v>54.2</v>
      </c>
      <c r="AC198">
        <v>58.4</v>
      </c>
      <c r="AD198">
        <v>69.37</v>
      </c>
      <c r="AE198" s="23">
        <f t="shared" si="27"/>
        <v>0</v>
      </c>
    </row>
    <row r="199" spans="1:31" x14ac:dyDescent="0.25">
      <c r="A199" t="s">
        <v>213</v>
      </c>
      <c r="B199" t="s">
        <v>519</v>
      </c>
      <c r="C199" t="s">
        <v>523</v>
      </c>
      <c r="D199" t="s">
        <v>526</v>
      </c>
      <c r="E199" t="s">
        <v>527</v>
      </c>
      <c r="F199" t="s">
        <v>531</v>
      </c>
      <c r="G199">
        <v>50.64</v>
      </c>
      <c r="H199">
        <v>0</v>
      </c>
      <c r="I199">
        <v>1</v>
      </c>
      <c r="J199" t="s">
        <v>517</v>
      </c>
      <c r="K199">
        <f t="shared" si="21"/>
        <v>1</v>
      </c>
      <c r="L199" s="16">
        <f t="shared" si="22"/>
        <v>0.284736786602939</v>
      </c>
      <c r="M199" s="16">
        <f t="shared" si="25"/>
        <v>0.57070712568050852</v>
      </c>
      <c r="N199" s="16">
        <f t="shared" si="23"/>
        <v>0.57070712568050852</v>
      </c>
      <c r="O199" s="16">
        <f t="shared" si="26"/>
        <v>-0.24358670494463713</v>
      </c>
      <c r="P199">
        <v>45</v>
      </c>
      <c r="Q199">
        <f t="shared" si="24"/>
        <v>0</v>
      </c>
      <c r="R199" s="16">
        <v>0</v>
      </c>
      <c r="S199" s="16">
        <v>1</v>
      </c>
      <c r="T199">
        <v>50.97</v>
      </c>
      <c r="U199">
        <v>0</v>
      </c>
      <c r="V199">
        <v>0</v>
      </c>
      <c r="W199" s="16">
        <v>50.76</v>
      </c>
      <c r="X199">
        <v>43.47</v>
      </c>
      <c r="Y199" s="16">
        <v>76.64</v>
      </c>
      <c r="Z199" s="16">
        <v>66.3</v>
      </c>
      <c r="AA199">
        <v>61.23</v>
      </c>
      <c r="AB199" s="16">
        <v>61.07</v>
      </c>
      <c r="AC199">
        <v>59.06</v>
      </c>
      <c r="AD199">
        <v>52.19</v>
      </c>
      <c r="AE199" s="23">
        <f t="shared" si="27"/>
        <v>0</v>
      </c>
    </row>
    <row r="200" spans="1:31" x14ac:dyDescent="0.25">
      <c r="A200" t="s">
        <v>214</v>
      </c>
      <c r="B200" t="s">
        <v>518</v>
      </c>
      <c r="C200" t="s">
        <v>523</v>
      </c>
      <c r="D200" t="s">
        <v>526</v>
      </c>
      <c r="E200" t="s">
        <v>527</v>
      </c>
      <c r="F200" t="s">
        <v>531</v>
      </c>
      <c r="G200">
        <v>66.3</v>
      </c>
      <c r="H200">
        <v>0</v>
      </c>
      <c r="I200">
        <v>1</v>
      </c>
      <c r="J200" t="s">
        <v>516</v>
      </c>
      <c r="K200">
        <f t="shared" si="21"/>
        <v>1</v>
      </c>
      <c r="L200" s="16">
        <f t="shared" si="22"/>
        <v>0.284736786602939</v>
      </c>
      <c r="M200" s="16">
        <f t="shared" si="25"/>
        <v>0.57070712568050852</v>
      </c>
      <c r="N200" s="16">
        <f t="shared" si="23"/>
        <v>0.57070712568050852</v>
      </c>
      <c r="O200" s="16">
        <f t="shared" si="26"/>
        <v>-0.24358670494463713</v>
      </c>
      <c r="P200">
        <v>21</v>
      </c>
      <c r="Q200">
        <f t="shared" si="24"/>
        <v>1</v>
      </c>
      <c r="R200" s="16">
        <v>0</v>
      </c>
      <c r="S200" s="16">
        <v>1</v>
      </c>
      <c r="T200">
        <v>48.59</v>
      </c>
      <c r="U200">
        <v>0</v>
      </c>
      <c r="V200">
        <v>0</v>
      </c>
      <c r="W200" s="16">
        <v>60.83</v>
      </c>
      <c r="X200">
        <v>53.37</v>
      </c>
      <c r="Y200" s="16">
        <v>54.71</v>
      </c>
      <c r="Z200" s="16">
        <v>39.61</v>
      </c>
      <c r="AA200">
        <v>34.53</v>
      </c>
      <c r="AB200" s="16">
        <v>36.65</v>
      </c>
      <c r="AC200">
        <v>43.42</v>
      </c>
      <c r="AD200">
        <v>53.46</v>
      </c>
      <c r="AE200" s="23">
        <f t="shared" si="27"/>
        <v>0</v>
      </c>
    </row>
    <row r="201" spans="1:31" x14ac:dyDescent="0.25">
      <c r="A201" t="s">
        <v>215</v>
      </c>
      <c r="B201" t="s">
        <v>520</v>
      </c>
      <c r="C201" t="s">
        <v>523</v>
      </c>
      <c r="D201" t="s">
        <v>524</v>
      </c>
      <c r="E201" t="s">
        <v>529</v>
      </c>
      <c r="F201" t="s">
        <v>530</v>
      </c>
      <c r="G201">
        <v>1.92</v>
      </c>
      <c r="H201">
        <v>0</v>
      </c>
      <c r="I201">
        <v>1</v>
      </c>
      <c r="J201" t="s">
        <v>516</v>
      </c>
      <c r="K201">
        <f t="shared" si="21"/>
        <v>0</v>
      </c>
      <c r="L201" s="16">
        <f t="shared" si="22"/>
        <v>0</v>
      </c>
      <c r="M201" s="16">
        <f t="shared" si="25"/>
        <v>0.5</v>
      </c>
      <c r="N201" s="16">
        <f t="shared" si="23"/>
        <v>0.5</v>
      </c>
      <c r="O201" s="16">
        <f t="shared" si="26"/>
        <v>-0.3010299956639812</v>
      </c>
      <c r="P201">
        <v>16</v>
      </c>
      <c r="Q201">
        <f t="shared" si="24"/>
        <v>1</v>
      </c>
      <c r="R201" s="16">
        <v>0</v>
      </c>
      <c r="S201" s="16">
        <v>0</v>
      </c>
      <c r="T201">
        <v>96.7</v>
      </c>
      <c r="U201">
        <v>0</v>
      </c>
      <c r="V201">
        <v>1</v>
      </c>
      <c r="W201" s="16">
        <v>2.75</v>
      </c>
      <c r="X201">
        <v>38.049999999999997</v>
      </c>
      <c r="Y201" s="16">
        <v>33.01</v>
      </c>
      <c r="Z201" s="16">
        <v>23.87</v>
      </c>
      <c r="AA201">
        <v>6.55</v>
      </c>
      <c r="AB201" s="16">
        <v>20.84</v>
      </c>
      <c r="AC201">
        <v>43.72</v>
      </c>
      <c r="AD201">
        <v>11.58</v>
      </c>
      <c r="AE201" s="23">
        <f t="shared" si="27"/>
        <v>0</v>
      </c>
    </row>
    <row r="202" spans="1:31" x14ac:dyDescent="0.25">
      <c r="A202" t="s">
        <v>216</v>
      </c>
      <c r="B202" t="s">
        <v>519</v>
      </c>
      <c r="C202" t="s">
        <v>521</v>
      </c>
      <c r="D202" t="s">
        <v>526</v>
      </c>
      <c r="E202" t="s">
        <v>527</v>
      </c>
      <c r="F202" t="s">
        <v>531</v>
      </c>
      <c r="G202">
        <v>49.66</v>
      </c>
      <c r="H202">
        <v>1</v>
      </c>
      <c r="I202">
        <v>0</v>
      </c>
      <c r="J202" t="s">
        <v>516</v>
      </c>
      <c r="K202">
        <f t="shared" si="21"/>
        <v>1</v>
      </c>
      <c r="L202" s="16">
        <f t="shared" si="22"/>
        <v>0.284736786602939</v>
      </c>
      <c r="M202" s="16">
        <f t="shared" si="25"/>
        <v>0.57070712568050852</v>
      </c>
      <c r="N202" s="16">
        <f t="shared" si="23"/>
        <v>0.57070712568050852</v>
      </c>
      <c r="O202" s="16">
        <f t="shared" si="26"/>
        <v>-0.24358670494463713</v>
      </c>
      <c r="P202">
        <v>40</v>
      </c>
      <c r="Q202">
        <f t="shared" si="24"/>
        <v>1</v>
      </c>
      <c r="R202" s="16">
        <v>0</v>
      </c>
      <c r="S202" s="16">
        <v>1</v>
      </c>
      <c r="T202">
        <v>99.21</v>
      </c>
      <c r="U202">
        <v>0</v>
      </c>
      <c r="V202">
        <v>0</v>
      </c>
      <c r="W202" s="16">
        <v>61.68</v>
      </c>
      <c r="X202">
        <v>35.18</v>
      </c>
      <c r="Y202" s="16">
        <v>48.56</v>
      </c>
      <c r="Z202" s="16">
        <v>57.82</v>
      </c>
      <c r="AA202">
        <v>50.19</v>
      </c>
      <c r="AB202" s="16">
        <v>67.62</v>
      </c>
      <c r="AC202">
        <v>63.74</v>
      </c>
      <c r="AD202">
        <v>40.98</v>
      </c>
      <c r="AE202" s="23">
        <f t="shared" si="27"/>
        <v>0</v>
      </c>
    </row>
    <row r="203" spans="1:31" x14ac:dyDescent="0.25">
      <c r="A203" t="s">
        <v>217</v>
      </c>
      <c r="B203" t="s">
        <v>518</v>
      </c>
      <c r="C203" t="s">
        <v>521</v>
      </c>
      <c r="D203" t="s">
        <v>525</v>
      </c>
      <c r="E203" t="s">
        <v>529</v>
      </c>
      <c r="F203" t="s">
        <v>531</v>
      </c>
      <c r="G203">
        <v>36.72</v>
      </c>
      <c r="H203">
        <v>1</v>
      </c>
      <c r="I203">
        <v>0</v>
      </c>
      <c r="J203" t="s">
        <v>517</v>
      </c>
      <c r="K203">
        <f t="shared" si="21"/>
        <v>1</v>
      </c>
      <c r="L203" s="16">
        <f t="shared" si="22"/>
        <v>2.0074674701649928</v>
      </c>
      <c r="M203" s="16">
        <f t="shared" si="25"/>
        <v>0.8815788876645434</v>
      </c>
      <c r="N203" s="16">
        <f t="shared" si="23"/>
        <v>0.8815788876645434</v>
      </c>
      <c r="O203" s="16">
        <f t="shared" si="26"/>
        <v>-5.4738818992039209E-2</v>
      </c>
      <c r="P203">
        <v>25</v>
      </c>
      <c r="Q203">
        <f t="shared" si="24"/>
        <v>0</v>
      </c>
      <c r="R203" s="16">
        <v>1</v>
      </c>
      <c r="S203" s="16">
        <v>0</v>
      </c>
      <c r="T203">
        <v>42.69</v>
      </c>
      <c r="U203">
        <v>0</v>
      </c>
      <c r="V203">
        <v>1</v>
      </c>
      <c r="W203" s="16">
        <v>67.180000000000007</v>
      </c>
      <c r="X203">
        <v>47.79</v>
      </c>
      <c r="Y203" s="16">
        <v>59</v>
      </c>
      <c r="Z203" s="16">
        <v>79.63</v>
      </c>
      <c r="AA203">
        <v>70.86</v>
      </c>
      <c r="AB203" s="16">
        <v>65.27</v>
      </c>
      <c r="AC203">
        <v>62.74</v>
      </c>
      <c r="AD203">
        <v>46.08</v>
      </c>
      <c r="AE203" s="23">
        <f t="shared" si="27"/>
        <v>1</v>
      </c>
    </row>
    <row r="204" spans="1:31" x14ac:dyDescent="0.25">
      <c r="A204" t="s">
        <v>218</v>
      </c>
      <c r="B204" t="s">
        <v>518</v>
      </c>
      <c r="C204" t="s">
        <v>521</v>
      </c>
      <c r="D204" t="s">
        <v>525</v>
      </c>
      <c r="E204" t="s">
        <v>527</v>
      </c>
      <c r="F204" t="s">
        <v>531</v>
      </c>
      <c r="G204">
        <v>58.48</v>
      </c>
      <c r="H204">
        <v>1</v>
      </c>
      <c r="I204">
        <v>0</v>
      </c>
      <c r="J204" t="s">
        <v>516</v>
      </c>
      <c r="K204">
        <f t="shared" si="21"/>
        <v>1</v>
      </c>
      <c r="L204" s="16">
        <f t="shared" si="22"/>
        <v>2.0074674701649928</v>
      </c>
      <c r="M204" s="16">
        <f t="shared" si="25"/>
        <v>0.8815788876645434</v>
      </c>
      <c r="N204" s="16">
        <f t="shared" si="23"/>
        <v>0.8815788876645434</v>
      </c>
      <c r="O204" s="16">
        <f t="shared" si="26"/>
        <v>-5.4738818992039209E-2</v>
      </c>
      <c r="P204">
        <v>20</v>
      </c>
      <c r="Q204">
        <f t="shared" si="24"/>
        <v>1</v>
      </c>
      <c r="R204" s="16">
        <v>1</v>
      </c>
      <c r="S204" s="16">
        <v>0</v>
      </c>
      <c r="T204">
        <v>49.02</v>
      </c>
      <c r="U204">
        <v>0</v>
      </c>
      <c r="V204">
        <v>0</v>
      </c>
      <c r="W204" s="16">
        <v>60.06</v>
      </c>
      <c r="X204">
        <v>50.54</v>
      </c>
      <c r="Y204" s="16">
        <v>84.8</v>
      </c>
      <c r="Z204" s="16">
        <v>58.84</v>
      </c>
      <c r="AA204">
        <v>65.87</v>
      </c>
      <c r="AB204" s="16">
        <v>69.2</v>
      </c>
      <c r="AC204">
        <v>50.41</v>
      </c>
      <c r="AD204">
        <v>77.38</v>
      </c>
      <c r="AE204" s="23">
        <f t="shared" si="27"/>
        <v>1</v>
      </c>
    </row>
    <row r="205" spans="1:31" x14ac:dyDescent="0.25">
      <c r="A205" t="s">
        <v>219</v>
      </c>
      <c r="B205" t="s">
        <v>519</v>
      </c>
      <c r="C205" t="s">
        <v>521</v>
      </c>
      <c r="D205" t="s">
        <v>524</v>
      </c>
      <c r="E205" t="s">
        <v>527</v>
      </c>
      <c r="F205" t="s">
        <v>530</v>
      </c>
      <c r="G205">
        <v>57.79</v>
      </c>
      <c r="H205">
        <v>1</v>
      </c>
      <c r="I205">
        <v>0</v>
      </c>
      <c r="J205" t="s">
        <v>516</v>
      </c>
      <c r="K205">
        <f t="shared" si="21"/>
        <v>0</v>
      </c>
      <c r="L205" s="16">
        <f t="shared" si="22"/>
        <v>0</v>
      </c>
      <c r="M205" s="16">
        <f t="shared" si="25"/>
        <v>0.5</v>
      </c>
      <c r="N205" s="16">
        <f t="shared" si="23"/>
        <v>0.5</v>
      </c>
      <c r="O205" s="16">
        <f t="shared" si="26"/>
        <v>-0.3010299956639812</v>
      </c>
      <c r="P205">
        <v>30</v>
      </c>
      <c r="Q205">
        <f t="shared" si="24"/>
        <v>1</v>
      </c>
      <c r="R205" s="16">
        <v>0</v>
      </c>
      <c r="S205" s="16">
        <v>0</v>
      </c>
      <c r="T205">
        <v>65.41</v>
      </c>
      <c r="U205">
        <v>0</v>
      </c>
      <c r="V205">
        <v>0</v>
      </c>
      <c r="W205" s="16">
        <v>47.11</v>
      </c>
      <c r="X205">
        <v>18.510000000000002</v>
      </c>
      <c r="Y205" s="16">
        <v>20.6</v>
      </c>
      <c r="Z205" s="16">
        <v>34.29</v>
      </c>
      <c r="AA205">
        <v>46.95</v>
      </c>
      <c r="AB205" s="16">
        <v>23.39</v>
      </c>
      <c r="AC205">
        <v>38.979999999999997</v>
      </c>
      <c r="AD205">
        <v>34.72</v>
      </c>
      <c r="AE205" s="23">
        <f t="shared" si="27"/>
        <v>0</v>
      </c>
    </row>
    <row r="206" spans="1:31" x14ac:dyDescent="0.25">
      <c r="A206" t="s">
        <v>220</v>
      </c>
      <c r="B206" t="s">
        <v>520</v>
      </c>
      <c r="C206" t="s">
        <v>521</v>
      </c>
      <c r="D206" t="s">
        <v>526</v>
      </c>
      <c r="E206" t="s">
        <v>527</v>
      </c>
      <c r="F206" t="s">
        <v>531</v>
      </c>
      <c r="G206">
        <v>48.34</v>
      </c>
      <c r="H206">
        <v>1</v>
      </c>
      <c r="I206">
        <v>0</v>
      </c>
      <c r="J206" t="s">
        <v>517</v>
      </c>
      <c r="K206">
        <f t="shared" si="21"/>
        <v>1</v>
      </c>
      <c r="L206" s="16">
        <f t="shared" si="22"/>
        <v>0.284736786602939</v>
      </c>
      <c r="M206" s="16">
        <f t="shared" si="25"/>
        <v>0.57070712568050852</v>
      </c>
      <c r="N206" s="16">
        <f t="shared" si="23"/>
        <v>0.57070712568050852</v>
      </c>
      <c r="O206" s="16">
        <f t="shared" si="26"/>
        <v>-0.24358670494463713</v>
      </c>
      <c r="P206">
        <v>19</v>
      </c>
      <c r="Q206">
        <f t="shared" si="24"/>
        <v>0</v>
      </c>
      <c r="R206" s="16">
        <v>0</v>
      </c>
      <c r="S206" s="16">
        <v>1</v>
      </c>
      <c r="T206">
        <v>51.18</v>
      </c>
      <c r="U206">
        <v>0</v>
      </c>
      <c r="V206">
        <v>0</v>
      </c>
      <c r="W206" s="16">
        <v>40.409999999999997</v>
      </c>
      <c r="X206">
        <v>40.700000000000003</v>
      </c>
      <c r="Y206" s="16">
        <v>50.36</v>
      </c>
      <c r="Z206" s="16">
        <v>49.03</v>
      </c>
      <c r="AA206">
        <v>30.02</v>
      </c>
      <c r="AB206" s="16">
        <v>36.65</v>
      </c>
      <c r="AC206">
        <v>56.86</v>
      </c>
      <c r="AD206">
        <v>49.01</v>
      </c>
      <c r="AE206" s="23">
        <f t="shared" si="27"/>
        <v>0</v>
      </c>
    </row>
    <row r="207" spans="1:31" x14ac:dyDescent="0.25">
      <c r="A207" t="s">
        <v>221</v>
      </c>
      <c r="B207" t="s">
        <v>518</v>
      </c>
      <c r="C207" t="s">
        <v>523</v>
      </c>
      <c r="D207" t="s">
        <v>524</v>
      </c>
      <c r="E207" t="s">
        <v>529</v>
      </c>
      <c r="F207" t="s">
        <v>530</v>
      </c>
      <c r="G207">
        <v>44.29</v>
      </c>
      <c r="H207">
        <v>0</v>
      </c>
      <c r="I207">
        <v>1</v>
      </c>
      <c r="J207" t="s">
        <v>516</v>
      </c>
      <c r="K207">
        <f t="shared" si="21"/>
        <v>0</v>
      </c>
      <c r="L207" s="16">
        <f t="shared" si="22"/>
        <v>0</v>
      </c>
      <c r="M207" s="16">
        <f t="shared" si="25"/>
        <v>0.5</v>
      </c>
      <c r="N207" s="16">
        <f t="shared" si="23"/>
        <v>0.5</v>
      </c>
      <c r="O207" s="16">
        <f t="shared" si="26"/>
        <v>-0.3010299956639812</v>
      </c>
      <c r="P207">
        <v>29</v>
      </c>
      <c r="Q207">
        <f t="shared" si="24"/>
        <v>1</v>
      </c>
      <c r="R207" s="16">
        <v>0</v>
      </c>
      <c r="S207" s="16">
        <v>0</v>
      </c>
      <c r="T207">
        <v>61.83</v>
      </c>
      <c r="U207">
        <v>0</v>
      </c>
      <c r="V207">
        <v>1</v>
      </c>
      <c r="W207" s="16">
        <v>61.41</v>
      </c>
      <c r="X207">
        <v>52.09</v>
      </c>
      <c r="Y207" s="16">
        <v>30.25</v>
      </c>
      <c r="Z207" s="16">
        <v>8.2899999999999991</v>
      </c>
      <c r="AA207">
        <v>22.8</v>
      </c>
      <c r="AB207" s="16">
        <v>36.65</v>
      </c>
      <c r="AC207">
        <v>41.02</v>
      </c>
      <c r="AD207">
        <v>46.49</v>
      </c>
      <c r="AE207" s="23">
        <f t="shared" si="27"/>
        <v>0</v>
      </c>
    </row>
    <row r="208" spans="1:31" x14ac:dyDescent="0.25">
      <c r="A208" t="s">
        <v>222</v>
      </c>
      <c r="B208" t="s">
        <v>520</v>
      </c>
      <c r="C208" t="s">
        <v>522</v>
      </c>
      <c r="D208" t="s">
        <v>524</v>
      </c>
      <c r="E208" t="s">
        <v>529</v>
      </c>
      <c r="F208" t="s">
        <v>530</v>
      </c>
      <c r="G208">
        <v>47.3</v>
      </c>
      <c r="H208">
        <v>0</v>
      </c>
      <c r="I208">
        <v>0</v>
      </c>
      <c r="J208" t="s">
        <v>517</v>
      </c>
      <c r="K208">
        <f t="shared" si="21"/>
        <v>0</v>
      </c>
      <c r="L208" s="16">
        <f t="shared" si="22"/>
        <v>0</v>
      </c>
      <c r="M208" s="16">
        <f t="shared" si="25"/>
        <v>0.5</v>
      </c>
      <c r="N208" s="16">
        <f t="shared" si="23"/>
        <v>0.5</v>
      </c>
      <c r="O208" s="16">
        <f t="shared" si="26"/>
        <v>-0.3010299956639812</v>
      </c>
      <c r="P208">
        <v>17</v>
      </c>
      <c r="Q208">
        <f t="shared" si="24"/>
        <v>0</v>
      </c>
      <c r="R208" s="16">
        <v>0</v>
      </c>
      <c r="S208" s="16">
        <v>0</v>
      </c>
      <c r="T208">
        <v>47.75</v>
      </c>
      <c r="U208">
        <v>0</v>
      </c>
      <c r="V208">
        <v>1</v>
      </c>
      <c r="W208" s="16">
        <v>40.32</v>
      </c>
      <c r="X208">
        <v>26.3</v>
      </c>
      <c r="Y208" s="16">
        <v>11.6</v>
      </c>
      <c r="Z208" s="16">
        <v>28.34</v>
      </c>
      <c r="AA208">
        <v>15.18</v>
      </c>
      <c r="AB208" s="16">
        <v>32.75</v>
      </c>
      <c r="AC208">
        <v>11.96</v>
      </c>
      <c r="AD208">
        <v>17.11</v>
      </c>
      <c r="AE208" s="23">
        <f t="shared" si="27"/>
        <v>0</v>
      </c>
    </row>
    <row r="209" spans="1:31" x14ac:dyDescent="0.25">
      <c r="A209" t="s">
        <v>223</v>
      </c>
      <c r="B209" t="s">
        <v>518</v>
      </c>
      <c r="C209" t="s">
        <v>523</v>
      </c>
      <c r="D209" t="s">
        <v>525</v>
      </c>
      <c r="E209" t="s">
        <v>527</v>
      </c>
      <c r="F209" t="s">
        <v>531</v>
      </c>
      <c r="G209">
        <v>59.4</v>
      </c>
      <c r="H209">
        <v>0</v>
      </c>
      <c r="I209">
        <v>1</v>
      </c>
      <c r="J209" t="s">
        <v>517</v>
      </c>
      <c r="K209">
        <f t="shared" si="21"/>
        <v>1</v>
      </c>
      <c r="L209" s="16">
        <f t="shared" si="22"/>
        <v>2.0074674701649928</v>
      </c>
      <c r="M209" s="16">
        <f t="shared" si="25"/>
        <v>0.8815788876645434</v>
      </c>
      <c r="N209" s="16">
        <f t="shared" si="23"/>
        <v>0.8815788876645434</v>
      </c>
      <c r="O209" s="16">
        <f t="shared" si="26"/>
        <v>-5.4738818992039209E-2</v>
      </c>
      <c r="P209">
        <v>29</v>
      </c>
      <c r="Q209">
        <f t="shared" si="24"/>
        <v>0</v>
      </c>
      <c r="R209" s="16">
        <v>1</v>
      </c>
      <c r="S209" s="16">
        <v>0</v>
      </c>
      <c r="T209">
        <v>67.39</v>
      </c>
      <c r="U209">
        <v>0</v>
      </c>
      <c r="V209">
        <v>0</v>
      </c>
      <c r="W209" s="16">
        <v>64.44</v>
      </c>
      <c r="X209">
        <v>71.78</v>
      </c>
      <c r="Y209" s="16">
        <v>70.760000000000005</v>
      </c>
      <c r="Z209" s="16">
        <v>73.290000000000006</v>
      </c>
      <c r="AA209">
        <v>39.619999999999997</v>
      </c>
      <c r="AB209" s="16">
        <v>66.23</v>
      </c>
      <c r="AC209">
        <v>55.6</v>
      </c>
      <c r="AD209">
        <v>76.27</v>
      </c>
      <c r="AE209" s="23">
        <f t="shared" si="27"/>
        <v>1</v>
      </c>
    </row>
    <row r="210" spans="1:31" x14ac:dyDescent="0.25">
      <c r="A210" t="s">
        <v>224</v>
      </c>
      <c r="B210" t="s">
        <v>520</v>
      </c>
      <c r="C210" t="s">
        <v>521</v>
      </c>
      <c r="D210" t="s">
        <v>524</v>
      </c>
      <c r="E210" t="s">
        <v>528</v>
      </c>
      <c r="F210" t="s">
        <v>530</v>
      </c>
      <c r="G210">
        <v>23.37</v>
      </c>
      <c r="H210">
        <v>1</v>
      </c>
      <c r="I210">
        <v>0</v>
      </c>
      <c r="J210" t="s">
        <v>517</v>
      </c>
      <c r="K210">
        <f t="shared" si="21"/>
        <v>0</v>
      </c>
      <c r="L210" s="16">
        <f t="shared" si="22"/>
        <v>0</v>
      </c>
      <c r="M210" s="16">
        <f t="shared" si="25"/>
        <v>0.5</v>
      </c>
      <c r="N210" s="16">
        <f t="shared" si="23"/>
        <v>0.5</v>
      </c>
      <c r="O210" s="16">
        <f t="shared" si="26"/>
        <v>-0.3010299956639812</v>
      </c>
      <c r="P210">
        <v>18</v>
      </c>
      <c r="Q210">
        <f t="shared" si="24"/>
        <v>0</v>
      </c>
      <c r="R210" s="16">
        <v>0</v>
      </c>
      <c r="S210" s="16">
        <v>0</v>
      </c>
      <c r="T210">
        <v>56.3</v>
      </c>
      <c r="U210">
        <v>1</v>
      </c>
      <c r="V210">
        <v>0</v>
      </c>
      <c r="W210" s="16">
        <v>21.54</v>
      </c>
      <c r="X210">
        <v>54.88</v>
      </c>
      <c r="Y210" s="16">
        <v>6.09</v>
      </c>
      <c r="Z210" s="16">
        <v>34.36</v>
      </c>
      <c r="AA210">
        <v>39.299999999999997</v>
      </c>
      <c r="AB210" s="16">
        <v>38.17</v>
      </c>
      <c r="AC210">
        <v>10.91</v>
      </c>
      <c r="AD210">
        <v>17.760000000000002</v>
      </c>
      <c r="AE210" s="23">
        <f t="shared" si="27"/>
        <v>0</v>
      </c>
    </row>
    <row r="211" spans="1:31" x14ac:dyDescent="0.25">
      <c r="A211" t="s">
        <v>225</v>
      </c>
      <c r="B211" t="s">
        <v>520</v>
      </c>
      <c r="C211" t="s">
        <v>523</v>
      </c>
      <c r="D211" t="s">
        <v>526</v>
      </c>
      <c r="E211" t="s">
        <v>529</v>
      </c>
      <c r="F211" t="s">
        <v>530</v>
      </c>
      <c r="G211">
        <v>58.08</v>
      </c>
      <c r="H211">
        <v>0</v>
      </c>
      <c r="I211">
        <v>1</v>
      </c>
      <c r="J211" t="s">
        <v>516</v>
      </c>
      <c r="K211">
        <f t="shared" si="21"/>
        <v>0</v>
      </c>
      <c r="L211" s="16">
        <f t="shared" si="22"/>
        <v>0.284736786602939</v>
      </c>
      <c r="M211" s="16">
        <f t="shared" si="25"/>
        <v>0.57070712568050852</v>
      </c>
      <c r="N211" s="16">
        <f t="shared" si="23"/>
        <v>0.42929287431949148</v>
      </c>
      <c r="O211" s="16">
        <f t="shared" si="26"/>
        <v>-0.36724632016115744</v>
      </c>
      <c r="P211">
        <v>17</v>
      </c>
      <c r="Q211">
        <f t="shared" si="24"/>
        <v>1</v>
      </c>
      <c r="R211" s="16">
        <v>0</v>
      </c>
      <c r="S211" s="16">
        <v>1</v>
      </c>
      <c r="T211">
        <v>61.11</v>
      </c>
      <c r="U211">
        <v>0</v>
      </c>
      <c r="V211">
        <v>1</v>
      </c>
      <c r="W211" s="16">
        <v>47.08</v>
      </c>
      <c r="X211">
        <v>34.15</v>
      </c>
      <c r="Y211" s="16">
        <v>35.700000000000003</v>
      </c>
      <c r="Z211" s="16">
        <v>27.35</v>
      </c>
      <c r="AA211">
        <v>28.97</v>
      </c>
      <c r="AB211" s="16">
        <v>35.86</v>
      </c>
      <c r="AC211">
        <v>18.239999999999998</v>
      </c>
      <c r="AD211">
        <v>14.14</v>
      </c>
      <c r="AE211" s="23">
        <f t="shared" si="27"/>
        <v>0</v>
      </c>
    </row>
    <row r="212" spans="1:31" x14ac:dyDescent="0.25">
      <c r="A212" t="s">
        <v>226</v>
      </c>
      <c r="B212" t="s">
        <v>520</v>
      </c>
      <c r="C212" t="s">
        <v>521</v>
      </c>
      <c r="D212" t="s">
        <v>526</v>
      </c>
      <c r="E212" t="s">
        <v>527</v>
      </c>
      <c r="F212" t="s">
        <v>530</v>
      </c>
      <c r="G212">
        <v>46.65</v>
      </c>
      <c r="H212">
        <v>1</v>
      </c>
      <c r="I212">
        <v>0</v>
      </c>
      <c r="J212" t="s">
        <v>516</v>
      </c>
      <c r="K212">
        <f t="shared" si="21"/>
        <v>0</v>
      </c>
      <c r="L212" s="16">
        <f t="shared" si="22"/>
        <v>0.284736786602939</v>
      </c>
      <c r="M212" s="16">
        <f t="shared" si="25"/>
        <v>0.57070712568050852</v>
      </c>
      <c r="N212" s="16">
        <f t="shared" si="23"/>
        <v>0.42929287431949148</v>
      </c>
      <c r="O212" s="16">
        <f t="shared" si="26"/>
        <v>-0.36724632016115744</v>
      </c>
      <c r="P212">
        <v>16</v>
      </c>
      <c r="Q212">
        <f t="shared" si="24"/>
        <v>1</v>
      </c>
      <c r="R212" s="16">
        <v>0</v>
      </c>
      <c r="S212" s="16">
        <v>1</v>
      </c>
      <c r="T212">
        <v>45.66</v>
      </c>
      <c r="U212">
        <v>0</v>
      </c>
      <c r="V212">
        <v>0</v>
      </c>
      <c r="W212" s="16">
        <v>29.87</v>
      </c>
      <c r="X212">
        <v>40.83</v>
      </c>
      <c r="Y212" s="16">
        <v>49.86</v>
      </c>
      <c r="Z212" s="16">
        <v>48.65</v>
      </c>
      <c r="AA212">
        <v>44.54</v>
      </c>
      <c r="AB212" s="16">
        <v>22.24</v>
      </c>
      <c r="AC212">
        <v>44.77</v>
      </c>
      <c r="AD212">
        <v>49.6</v>
      </c>
      <c r="AE212" s="23">
        <f t="shared" si="27"/>
        <v>0</v>
      </c>
    </row>
    <row r="213" spans="1:31" x14ac:dyDescent="0.25">
      <c r="A213" t="s">
        <v>227</v>
      </c>
      <c r="B213" t="s">
        <v>518</v>
      </c>
      <c r="C213" t="s">
        <v>521</v>
      </c>
      <c r="D213" t="s">
        <v>525</v>
      </c>
      <c r="E213" t="s">
        <v>528</v>
      </c>
      <c r="F213" t="s">
        <v>531</v>
      </c>
      <c r="G213">
        <v>45.42</v>
      </c>
      <c r="H213">
        <v>1</v>
      </c>
      <c r="I213">
        <v>0</v>
      </c>
      <c r="J213" t="s">
        <v>516</v>
      </c>
      <c r="K213">
        <f t="shared" si="21"/>
        <v>1</v>
      </c>
      <c r="L213" s="16">
        <f t="shared" si="22"/>
        <v>2.0074674701649928</v>
      </c>
      <c r="M213" s="16">
        <f t="shared" si="25"/>
        <v>0.8815788876645434</v>
      </c>
      <c r="N213" s="16">
        <f t="shared" si="23"/>
        <v>0.8815788876645434</v>
      </c>
      <c r="O213" s="16">
        <f t="shared" si="26"/>
        <v>-5.4738818992039209E-2</v>
      </c>
      <c r="P213">
        <v>23</v>
      </c>
      <c r="Q213">
        <f t="shared" si="24"/>
        <v>1</v>
      </c>
      <c r="R213" s="16">
        <v>1</v>
      </c>
      <c r="S213" s="16">
        <v>0</v>
      </c>
      <c r="T213">
        <v>65.69</v>
      </c>
      <c r="U213">
        <v>1</v>
      </c>
      <c r="V213">
        <v>0</v>
      </c>
      <c r="W213" s="16">
        <v>75.38</v>
      </c>
      <c r="X213">
        <v>54.74</v>
      </c>
      <c r="Y213" s="16">
        <v>79.489999999999995</v>
      </c>
      <c r="Z213" s="16">
        <v>44.1</v>
      </c>
      <c r="AA213">
        <v>62.22</v>
      </c>
      <c r="AB213" s="16">
        <v>65.34</v>
      </c>
      <c r="AC213">
        <v>64.25</v>
      </c>
      <c r="AD213">
        <v>51.36</v>
      </c>
      <c r="AE213" s="23">
        <f t="shared" si="27"/>
        <v>1</v>
      </c>
    </row>
    <row r="214" spans="1:31" x14ac:dyDescent="0.25">
      <c r="A214" t="s">
        <v>228</v>
      </c>
      <c r="B214" t="s">
        <v>519</v>
      </c>
      <c r="C214" t="s">
        <v>523</v>
      </c>
      <c r="D214" t="s">
        <v>526</v>
      </c>
      <c r="E214" t="s">
        <v>529</v>
      </c>
      <c r="F214" t="s">
        <v>530</v>
      </c>
      <c r="G214">
        <v>46.25</v>
      </c>
      <c r="H214">
        <v>0</v>
      </c>
      <c r="I214">
        <v>1</v>
      </c>
      <c r="J214" t="s">
        <v>516</v>
      </c>
      <c r="K214">
        <f t="shared" si="21"/>
        <v>0</v>
      </c>
      <c r="L214" s="16">
        <f t="shared" si="22"/>
        <v>0.284736786602939</v>
      </c>
      <c r="M214" s="16">
        <f t="shared" si="25"/>
        <v>0.57070712568050852</v>
      </c>
      <c r="N214" s="16">
        <f t="shared" si="23"/>
        <v>0.42929287431949148</v>
      </c>
      <c r="O214" s="16">
        <f t="shared" si="26"/>
        <v>-0.36724632016115744</v>
      </c>
      <c r="P214">
        <v>48</v>
      </c>
      <c r="Q214">
        <f t="shared" si="24"/>
        <v>1</v>
      </c>
      <c r="R214" s="16">
        <v>0</v>
      </c>
      <c r="S214" s="16">
        <v>1</v>
      </c>
      <c r="T214">
        <v>99</v>
      </c>
      <c r="U214">
        <v>0</v>
      </c>
      <c r="V214">
        <v>1</v>
      </c>
      <c r="W214" s="16">
        <v>50.27</v>
      </c>
      <c r="X214">
        <v>36.909999999999997</v>
      </c>
      <c r="Y214" s="16">
        <v>56.24</v>
      </c>
      <c r="Z214" s="16">
        <v>52.34</v>
      </c>
      <c r="AA214">
        <v>70.61</v>
      </c>
      <c r="AB214" s="16">
        <v>53.57</v>
      </c>
      <c r="AC214">
        <v>59.85</v>
      </c>
      <c r="AD214">
        <v>58.68</v>
      </c>
      <c r="AE214" s="23">
        <f t="shared" si="27"/>
        <v>0</v>
      </c>
    </row>
    <row r="215" spans="1:31" x14ac:dyDescent="0.25">
      <c r="A215" t="s">
        <v>229</v>
      </c>
      <c r="B215" t="s">
        <v>518</v>
      </c>
      <c r="C215" t="s">
        <v>521</v>
      </c>
      <c r="D215" t="s">
        <v>524</v>
      </c>
      <c r="E215" t="s">
        <v>528</v>
      </c>
      <c r="F215" t="s">
        <v>530</v>
      </c>
      <c r="G215">
        <v>39.68</v>
      </c>
      <c r="H215">
        <v>1</v>
      </c>
      <c r="I215">
        <v>0</v>
      </c>
      <c r="J215" t="s">
        <v>516</v>
      </c>
      <c r="K215">
        <f t="shared" si="21"/>
        <v>0</v>
      </c>
      <c r="L215" s="16">
        <f t="shared" si="22"/>
        <v>0</v>
      </c>
      <c r="M215" s="16">
        <f t="shared" si="25"/>
        <v>0.5</v>
      </c>
      <c r="N215" s="16">
        <f t="shared" si="23"/>
        <v>0.5</v>
      </c>
      <c r="O215" s="16">
        <f t="shared" si="26"/>
        <v>-0.3010299956639812</v>
      </c>
      <c r="P215">
        <v>20</v>
      </c>
      <c r="Q215">
        <f t="shared" si="24"/>
        <v>1</v>
      </c>
      <c r="R215" s="16">
        <v>0</v>
      </c>
      <c r="S215" s="16">
        <v>0</v>
      </c>
      <c r="T215">
        <v>59.73</v>
      </c>
      <c r="U215">
        <v>1</v>
      </c>
      <c r="V215">
        <v>0</v>
      </c>
      <c r="W215" s="16">
        <v>26.7</v>
      </c>
      <c r="X215">
        <v>6.55</v>
      </c>
      <c r="Y215" s="16">
        <v>19.2</v>
      </c>
      <c r="Z215" s="16">
        <v>42</v>
      </c>
      <c r="AA215">
        <v>18.54</v>
      </c>
      <c r="AB215" s="16">
        <v>41.18</v>
      </c>
      <c r="AC215">
        <v>42.93</v>
      </c>
      <c r="AD215">
        <v>39.880000000000003</v>
      </c>
      <c r="AE215" s="23">
        <f t="shared" si="27"/>
        <v>0</v>
      </c>
    </row>
    <row r="216" spans="1:31" x14ac:dyDescent="0.25">
      <c r="A216" t="s">
        <v>230</v>
      </c>
      <c r="B216" t="s">
        <v>519</v>
      </c>
      <c r="C216" t="s">
        <v>522</v>
      </c>
      <c r="D216" t="s">
        <v>526</v>
      </c>
      <c r="E216" t="s">
        <v>527</v>
      </c>
      <c r="F216" t="s">
        <v>530</v>
      </c>
      <c r="G216">
        <v>62.36</v>
      </c>
      <c r="H216">
        <v>0</v>
      </c>
      <c r="I216">
        <v>0</v>
      </c>
      <c r="J216" t="s">
        <v>516</v>
      </c>
      <c r="K216">
        <f t="shared" si="21"/>
        <v>0</v>
      </c>
      <c r="L216" s="16">
        <f t="shared" si="22"/>
        <v>0.284736786602939</v>
      </c>
      <c r="M216" s="16">
        <f t="shared" si="25"/>
        <v>0.57070712568050852</v>
      </c>
      <c r="N216" s="16">
        <f t="shared" si="23"/>
        <v>0.42929287431949148</v>
      </c>
      <c r="O216" s="16">
        <f t="shared" si="26"/>
        <v>-0.36724632016115744</v>
      </c>
      <c r="P216">
        <v>32</v>
      </c>
      <c r="Q216">
        <f t="shared" si="24"/>
        <v>1</v>
      </c>
      <c r="R216" s="16">
        <v>0</v>
      </c>
      <c r="S216" s="16">
        <v>1</v>
      </c>
      <c r="T216">
        <v>92.59</v>
      </c>
      <c r="U216">
        <v>0</v>
      </c>
      <c r="V216">
        <v>0</v>
      </c>
      <c r="W216" s="16">
        <v>23.42</v>
      </c>
      <c r="X216">
        <v>69.67</v>
      </c>
      <c r="Y216" s="16">
        <v>57.24</v>
      </c>
      <c r="Z216" s="16">
        <v>69.61</v>
      </c>
      <c r="AA216">
        <v>55.14</v>
      </c>
      <c r="AB216" s="16">
        <v>47.75</v>
      </c>
      <c r="AC216">
        <v>53.93</v>
      </c>
      <c r="AD216">
        <v>57.05</v>
      </c>
      <c r="AE216" s="23">
        <f t="shared" si="27"/>
        <v>0</v>
      </c>
    </row>
    <row r="217" spans="1:31" x14ac:dyDescent="0.25">
      <c r="A217" t="s">
        <v>231</v>
      </c>
      <c r="B217" t="s">
        <v>518</v>
      </c>
      <c r="C217" t="s">
        <v>521</v>
      </c>
      <c r="D217" t="s">
        <v>526</v>
      </c>
      <c r="E217" t="s">
        <v>527</v>
      </c>
      <c r="F217" t="s">
        <v>530</v>
      </c>
      <c r="G217">
        <v>53.79</v>
      </c>
      <c r="H217">
        <v>1</v>
      </c>
      <c r="I217">
        <v>0</v>
      </c>
      <c r="J217" t="s">
        <v>516</v>
      </c>
      <c r="K217">
        <f t="shared" si="21"/>
        <v>0</v>
      </c>
      <c r="L217" s="16">
        <f t="shared" si="22"/>
        <v>0.284736786602939</v>
      </c>
      <c r="M217" s="16">
        <f t="shared" si="25"/>
        <v>0.57070712568050852</v>
      </c>
      <c r="N217" s="16">
        <f t="shared" si="23"/>
        <v>0.42929287431949148</v>
      </c>
      <c r="O217" s="16">
        <f t="shared" si="26"/>
        <v>-0.36724632016115744</v>
      </c>
      <c r="P217">
        <v>22</v>
      </c>
      <c r="Q217">
        <f t="shared" si="24"/>
        <v>1</v>
      </c>
      <c r="R217" s="16">
        <v>0</v>
      </c>
      <c r="S217" s="16">
        <v>1</v>
      </c>
      <c r="T217">
        <v>90.59</v>
      </c>
      <c r="U217">
        <v>0</v>
      </c>
      <c r="V217">
        <v>0</v>
      </c>
      <c r="W217" s="16">
        <v>54.56</v>
      </c>
      <c r="X217">
        <v>52.77</v>
      </c>
      <c r="Y217" s="16">
        <v>54.59</v>
      </c>
      <c r="Z217" s="16">
        <v>71.290000000000006</v>
      </c>
      <c r="AA217">
        <v>43.93</v>
      </c>
      <c r="AB217" s="16">
        <v>63.29</v>
      </c>
      <c r="AC217">
        <v>48.18</v>
      </c>
      <c r="AD217">
        <v>62.41</v>
      </c>
      <c r="AE217" s="23">
        <f t="shared" si="27"/>
        <v>0</v>
      </c>
    </row>
    <row r="218" spans="1:31" x14ac:dyDescent="0.25">
      <c r="A218" t="s">
        <v>232</v>
      </c>
      <c r="B218" t="s">
        <v>518</v>
      </c>
      <c r="C218" t="s">
        <v>522</v>
      </c>
      <c r="D218" t="s">
        <v>524</v>
      </c>
      <c r="E218" t="s">
        <v>527</v>
      </c>
      <c r="F218" t="s">
        <v>530</v>
      </c>
      <c r="G218">
        <v>23.23</v>
      </c>
      <c r="H218">
        <v>0</v>
      </c>
      <c r="I218">
        <v>0</v>
      </c>
      <c r="J218" t="s">
        <v>517</v>
      </c>
      <c r="K218">
        <f t="shared" si="21"/>
        <v>0</v>
      </c>
      <c r="L218" s="16">
        <f t="shared" si="22"/>
        <v>0</v>
      </c>
      <c r="M218" s="16">
        <f t="shared" si="25"/>
        <v>0.5</v>
      </c>
      <c r="N218" s="16">
        <f t="shared" si="23"/>
        <v>0.5</v>
      </c>
      <c r="O218" s="16">
        <f t="shared" si="26"/>
        <v>-0.3010299956639812</v>
      </c>
      <c r="P218">
        <v>26</v>
      </c>
      <c r="Q218">
        <f t="shared" si="24"/>
        <v>0</v>
      </c>
      <c r="R218" s="16">
        <v>0</v>
      </c>
      <c r="S218" s="16">
        <v>0</v>
      </c>
      <c r="T218">
        <v>97.12</v>
      </c>
      <c r="U218">
        <v>0</v>
      </c>
      <c r="V218">
        <v>0</v>
      </c>
      <c r="W218" s="16">
        <v>24.83</v>
      </c>
      <c r="X218">
        <v>37.200000000000003</v>
      </c>
      <c r="Y218" s="16">
        <v>30.93</v>
      </c>
      <c r="Z218" s="16">
        <v>59.29</v>
      </c>
      <c r="AA218">
        <v>31.23</v>
      </c>
      <c r="AB218" s="16">
        <v>39.22</v>
      </c>
      <c r="AC218">
        <v>31.8</v>
      </c>
      <c r="AD218">
        <v>37.61</v>
      </c>
      <c r="AE218" s="23">
        <f t="shared" si="27"/>
        <v>0</v>
      </c>
    </row>
    <row r="219" spans="1:31" x14ac:dyDescent="0.25">
      <c r="A219" t="s">
        <v>233</v>
      </c>
      <c r="B219" t="s">
        <v>519</v>
      </c>
      <c r="C219" t="s">
        <v>522</v>
      </c>
      <c r="D219" t="s">
        <v>526</v>
      </c>
      <c r="E219" t="s">
        <v>527</v>
      </c>
      <c r="F219" t="s">
        <v>530</v>
      </c>
      <c r="G219">
        <v>39.229999999999997</v>
      </c>
      <c r="H219">
        <v>0</v>
      </c>
      <c r="I219">
        <v>0</v>
      </c>
      <c r="J219" t="s">
        <v>516</v>
      </c>
      <c r="K219">
        <f t="shared" si="21"/>
        <v>0</v>
      </c>
      <c r="L219" s="16">
        <f t="shared" si="22"/>
        <v>0.284736786602939</v>
      </c>
      <c r="M219" s="16">
        <f t="shared" si="25"/>
        <v>0.57070712568050852</v>
      </c>
      <c r="N219" s="16">
        <f t="shared" si="23"/>
        <v>0.42929287431949148</v>
      </c>
      <c r="O219" s="16">
        <f t="shared" si="26"/>
        <v>-0.36724632016115744</v>
      </c>
      <c r="P219">
        <v>46</v>
      </c>
      <c r="Q219">
        <f t="shared" si="24"/>
        <v>1</v>
      </c>
      <c r="R219" s="16">
        <v>0</v>
      </c>
      <c r="S219" s="16">
        <v>1</v>
      </c>
      <c r="T219">
        <v>87.41</v>
      </c>
      <c r="U219">
        <v>0</v>
      </c>
      <c r="V219">
        <v>0</v>
      </c>
      <c r="W219" s="16">
        <v>64.19</v>
      </c>
      <c r="X219">
        <v>49.74</v>
      </c>
      <c r="Y219" s="16">
        <v>48.15</v>
      </c>
      <c r="Z219" s="16">
        <v>53.91</v>
      </c>
      <c r="AA219">
        <v>59.32</v>
      </c>
      <c r="AB219" s="16">
        <v>37.479999999999997</v>
      </c>
      <c r="AC219">
        <v>69.88</v>
      </c>
      <c r="AD219">
        <v>42.67</v>
      </c>
      <c r="AE219" s="23">
        <f t="shared" si="27"/>
        <v>0</v>
      </c>
    </row>
    <row r="220" spans="1:31" x14ac:dyDescent="0.25">
      <c r="A220" t="s">
        <v>234</v>
      </c>
      <c r="B220" t="s">
        <v>518</v>
      </c>
      <c r="C220" t="s">
        <v>521</v>
      </c>
      <c r="D220" t="s">
        <v>524</v>
      </c>
      <c r="E220" t="s">
        <v>527</v>
      </c>
      <c r="F220" t="s">
        <v>530</v>
      </c>
      <c r="G220">
        <v>41.94</v>
      </c>
      <c r="H220">
        <v>1</v>
      </c>
      <c r="I220">
        <v>0</v>
      </c>
      <c r="J220" t="s">
        <v>517</v>
      </c>
      <c r="K220">
        <f t="shared" si="21"/>
        <v>0</v>
      </c>
      <c r="L220" s="16">
        <f t="shared" si="22"/>
        <v>0</v>
      </c>
      <c r="M220" s="16">
        <f t="shared" si="25"/>
        <v>0.5</v>
      </c>
      <c r="N220" s="16">
        <f t="shared" si="23"/>
        <v>0.5</v>
      </c>
      <c r="O220" s="16">
        <f t="shared" si="26"/>
        <v>-0.3010299956639812</v>
      </c>
      <c r="P220">
        <v>29</v>
      </c>
      <c r="Q220">
        <f t="shared" si="24"/>
        <v>0</v>
      </c>
      <c r="R220" s="16">
        <v>0</v>
      </c>
      <c r="S220" s="16">
        <v>0</v>
      </c>
      <c r="T220">
        <v>79.58</v>
      </c>
      <c r="U220">
        <v>0</v>
      </c>
      <c r="V220">
        <v>0</v>
      </c>
      <c r="W220" s="16">
        <v>65.900000000000006</v>
      </c>
      <c r="X220">
        <v>33.28</v>
      </c>
      <c r="Y220" s="16">
        <v>28.08</v>
      </c>
      <c r="Z220" s="16">
        <v>48.56</v>
      </c>
      <c r="AA220">
        <v>33.42</v>
      </c>
      <c r="AB220" s="16">
        <v>38.43</v>
      </c>
      <c r="AC220">
        <v>45.05</v>
      </c>
      <c r="AD220">
        <v>43.05</v>
      </c>
      <c r="AE220" s="23">
        <f t="shared" si="27"/>
        <v>0</v>
      </c>
    </row>
    <row r="221" spans="1:31" x14ac:dyDescent="0.25">
      <c r="A221" t="s">
        <v>235</v>
      </c>
      <c r="B221" t="s">
        <v>519</v>
      </c>
      <c r="C221" t="s">
        <v>523</v>
      </c>
      <c r="D221" t="s">
        <v>524</v>
      </c>
      <c r="E221" t="s">
        <v>528</v>
      </c>
      <c r="F221" t="s">
        <v>530</v>
      </c>
      <c r="G221">
        <v>42.7</v>
      </c>
      <c r="H221">
        <v>0</v>
      </c>
      <c r="I221">
        <v>1</v>
      </c>
      <c r="J221" t="s">
        <v>516</v>
      </c>
      <c r="K221">
        <f t="shared" si="21"/>
        <v>0</v>
      </c>
      <c r="L221" s="16">
        <f t="shared" si="22"/>
        <v>0</v>
      </c>
      <c r="M221" s="16">
        <f t="shared" si="25"/>
        <v>0.5</v>
      </c>
      <c r="N221" s="16">
        <f t="shared" si="23"/>
        <v>0.5</v>
      </c>
      <c r="O221" s="16">
        <f t="shared" si="26"/>
        <v>-0.3010299956639812</v>
      </c>
      <c r="P221">
        <v>39</v>
      </c>
      <c r="Q221">
        <f t="shared" si="24"/>
        <v>1</v>
      </c>
      <c r="R221" s="16">
        <v>0</v>
      </c>
      <c r="S221" s="16">
        <v>0</v>
      </c>
      <c r="T221">
        <v>91.4</v>
      </c>
      <c r="U221">
        <v>1</v>
      </c>
      <c r="V221">
        <v>0</v>
      </c>
      <c r="W221" s="16">
        <v>33.619999999999997</v>
      </c>
      <c r="X221">
        <v>22.54</v>
      </c>
      <c r="Y221" s="16">
        <v>43.92</v>
      </c>
      <c r="Z221" s="16">
        <v>33.840000000000003</v>
      </c>
      <c r="AA221">
        <v>45.93</v>
      </c>
      <c r="AB221" s="16">
        <v>31.66</v>
      </c>
      <c r="AC221">
        <v>40.369999999999997</v>
      </c>
      <c r="AD221">
        <v>39.79</v>
      </c>
      <c r="AE221" s="23">
        <f t="shared" si="27"/>
        <v>0</v>
      </c>
    </row>
    <row r="222" spans="1:31" x14ac:dyDescent="0.25">
      <c r="A222" t="s">
        <v>236</v>
      </c>
      <c r="B222" t="s">
        <v>520</v>
      </c>
      <c r="C222" t="s">
        <v>522</v>
      </c>
      <c r="D222" t="s">
        <v>526</v>
      </c>
      <c r="E222" t="s">
        <v>528</v>
      </c>
      <c r="F222" t="s">
        <v>530</v>
      </c>
      <c r="G222">
        <v>41.48</v>
      </c>
      <c r="H222">
        <v>0</v>
      </c>
      <c r="I222">
        <v>0</v>
      </c>
      <c r="J222" t="s">
        <v>516</v>
      </c>
      <c r="K222">
        <f t="shared" si="21"/>
        <v>0</v>
      </c>
      <c r="L222" s="16">
        <f t="shared" si="22"/>
        <v>0.284736786602939</v>
      </c>
      <c r="M222" s="16">
        <f t="shared" si="25"/>
        <v>0.57070712568050852</v>
      </c>
      <c r="N222" s="16">
        <f t="shared" si="23"/>
        <v>0.42929287431949148</v>
      </c>
      <c r="O222" s="16">
        <f t="shared" si="26"/>
        <v>-0.36724632016115744</v>
      </c>
      <c r="P222">
        <v>16</v>
      </c>
      <c r="Q222">
        <f t="shared" si="24"/>
        <v>1</v>
      </c>
      <c r="R222" s="16">
        <v>0</v>
      </c>
      <c r="S222" s="16">
        <v>1</v>
      </c>
      <c r="T222">
        <v>44.54</v>
      </c>
      <c r="U222">
        <v>1</v>
      </c>
      <c r="V222">
        <v>0</v>
      </c>
      <c r="W222" s="16">
        <v>38.159999999999997</v>
      </c>
      <c r="X222">
        <v>32.67</v>
      </c>
      <c r="Y222" s="16">
        <v>29.37</v>
      </c>
      <c r="Z222" s="16">
        <v>34.79</v>
      </c>
      <c r="AA222">
        <v>32.31</v>
      </c>
      <c r="AB222" s="16">
        <v>57.75</v>
      </c>
      <c r="AC222">
        <v>42.84</v>
      </c>
      <c r="AD222">
        <v>41.34</v>
      </c>
      <c r="AE222" s="23">
        <f t="shared" si="27"/>
        <v>0</v>
      </c>
    </row>
    <row r="223" spans="1:31" x14ac:dyDescent="0.25">
      <c r="A223" t="s">
        <v>237</v>
      </c>
      <c r="B223" t="s">
        <v>519</v>
      </c>
      <c r="C223" t="s">
        <v>523</v>
      </c>
      <c r="D223" t="s">
        <v>524</v>
      </c>
      <c r="E223" t="s">
        <v>527</v>
      </c>
      <c r="F223" t="s">
        <v>530</v>
      </c>
      <c r="G223">
        <v>40.659999999999997</v>
      </c>
      <c r="H223">
        <v>0</v>
      </c>
      <c r="I223">
        <v>1</v>
      </c>
      <c r="J223" t="s">
        <v>516</v>
      </c>
      <c r="K223">
        <f t="shared" si="21"/>
        <v>0</v>
      </c>
      <c r="L223" s="16">
        <f t="shared" si="22"/>
        <v>0</v>
      </c>
      <c r="M223" s="16">
        <f t="shared" si="25"/>
        <v>0.5</v>
      </c>
      <c r="N223" s="16">
        <f t="shared" si="23"/>
        <v>0.5</v>
      </c>
      <c r="O223" s="16">
        <f t="shared" si="26"/>
        <v>-0.3010299956639812</v>
      </c>
      <c r="P223">
        <v>34</v>
      </c>
      <c r="Q223">
        <f t="shared" si="24"/>
        <v>1</v>
      </c>
      <c r="R223" s="16">
        <v>0</v>
      </c>
      <c r="S223" s="16">
        <v>0</v>
      </c>
      <c r="T223">
        <v>67.77</v>
      </c>
      <c r="U223">
        <v>0</v>
      </c>
      <c r="V223">
        <v>0</v>
      </c>
      <c r="W223" s="16">
        <v>60.67</v>
      </c>
      <c r="X223">
        <v>48.4</v>
      </c>
      <c r="Y223" s="16">
        <v>59.49</v>
      </c>
      <c r="Z223" s="16">
        <v>32.520000000000003</v>
      </c>
      <c r="AA223">
        <v>50.71</v>
      </c>
      <c r="AB223" s="16">
        <v>48.82</v>
      </c>
      <c r="AC223">
        <v>55.05</v>
      </c>
      <c r="AD223">
        <v>48.6</v>
      </c>
      <c r="AE223" s="23">
        <f t="shared" si="27"/>
        <v>0</v>
      </c>
    </row>
    <row r="224" spans="1:31" x14ac:dyDescent="0.25">
      <c r="A224" t="s">
        <v>238</v>
      </c>
      <c r="B224" t="s">
        <v>520</v>
      </c>
      <c r="C224" t="s">
        <v>522</v>
      </c>
      <c r="D224" t="s">
        <v>526</v>
      </c>
      <c r="E224" t="s">
        <v>528</v>
      </c>
      <c r="F224" t="s">
        <v>530</v>
      </c>
      <c r="G224">
        <v>45.53</v>
      </c>
      <c r="H224">
        <v>0</v>
      </c>
      <c r="I224">
        <v>0</v>
      </c>
      <c r="J224" t="s">
        <v>517</v>
      </c>
      <c r="K224">
        <f t="shared" si="21"/>
        <v>0</v>
      </c>
      <c r="L224" s="16">
        <f t="shared" si="22"/>
        <v>0.284736786602939</v>
      </c>
      <c r="M224" s="16">
        <f t="shared" si="25"/>
        <v>0.57070712568050852</v>
      </c>
      <c r="N224" s="16">
        <f t="shared" si="23"/>
        <v>0.42929287431949148</v>
      </c>
      <c r="O224" s="16">
        <f t="shared" si="26"/>
        <v>-0.36724632016115744</v>
      </c>
      <c r="P224">
        <v>18</v>
      </c>
      <c r="Q224">
        <f t="shared" si="24"/>
        <v>0</v>
      </c>
      <c r="R224" s="16">
        <v>0</v>
      </c>
      <c r="S224" s="16">
        <v>1</v>
      </c>
      <c r="T224">
        <v>99.36</v>
      </c>
      <c r="U224">
        <v>1</v>
      </c>
      <c r="V224">
        <v>0</v>
      </c>
      <c r="W224" s="16">
        <v>41.04</v>
      </c>
      <c r="X224">
        <v>59.33</v>
      </c>
      <c r="Y224" s="16">
        <v>52.52</v>
      </c>
      <c r="Z224" s="16">
        <v>49.29</v>
      </c>
      <c r="AA224">
        <v>45.78</v>
      </c>
      <c r="AB224" s="16">
        <v>57.5</v>
      </c>
      <c r="AC224">
        <v>41.17</v>
      </c>
      <c r="AD224">
        <v>39.659999999999997</v>
      </c>
      <c r="AE224" s="23">
        <f t="shared" si="27"/>
        <v>0</v>
      </c>
    </row>
    <row r="225" spans="1:31" x14ac:dyDescent="0.25">
      <c r="A225" t="s">
        <v>239</v>
      </c>
      <c r="B225" t="s">
        <v>519</v>
      </c>
      <c r="C225" t="s">
        <v>521</v>
      </c>
      <c r="D225" t="s">
        <v>526</v>
      </c>
      <c r="E225" t="s">
        <v>527</v>
      </c>
      <c r="F225" t="s">
        <v>530</v>
      </c>
      <c r="G225">
        <v>53.16</v>
      </c>
      <c r="H225">
        <v>1</v>
      </c>
      <c r="I225">
        <v>0</v>
      </c>
      <c r="J225" t="s">
        <v>517</v>
      </c>
      <c r="K225">
        <f t="shared" si="21"/>
        <v>0</v>
      </c>
      <c r="L225" s="16">
        <f t="shared" si="22"/>
        <v>0.284736786602939</v>
      </c>
      <c r="M225" s="16">
        <f t="shared" si="25"/>
        <v>0.57070712568050852</v>
      </c>
      <c r="N225" s="16">
        <f t="shared" si="23"/>
        <v>0.42929287431949148</v>
      </c>
      <c r="O225" s="16">
        <f t="shared" si="26"/>
        <v>-0.36724632016115744</v>
      </c>
      <c r="P225">
        <v>32</v>
      </c>
      <c r="Q225">
        <f t="shared" si="24"/>
        <v>0</v>
      </c>
      <c r="R225" s="16">
        <v>0</v>
      </c>
      <c r="S225" s="16">
        <v>1</v>
      </c>
      <c r="T225">
        <v>86.18</v>
      </c>
      <c r="U225">
        <v>0</v>
      </c>
      <c r="V225">
        <v>0</v>
      </c>
      <c r="W225" s="16">
        <v>73.31</v>
      </c>
      <c r="X225">
        <v>33.880000000000003</v>
      </c>
      <c r="Y225" s="16">
        <v>70.34</v>
      </c>
      <c r="Z225" s="16">
        <v>39.340000000000003</v>
      </c>
      <c r="AA225">
        <v>44.42</v>
      </c>
      <c r="AB225" s="16">
        <v>58.73</v>
      </c>
      <c r="AC225">
        <v>57.14</v>
      </c>
      <c r="AD225">
        <v>43.87</v>
      </c>
      <c r="AE225" s="23">
        <f t="shared" si="27"/>
        <v>0</v>
      </c>
    </row>
    <row r="226" spans="1:31" x14ac:dyDescent="0.25">
      <c r="A226" t="s">
        <v>240</v>
      </c>
      <c r="B226" t="s">
        <v>518</v>
      </c>
      <c r="C226" t="s">
        <v>521</v>
      </c>
      <c r="D226" t="s">
        <v>525</v>
      </c>
      <c r="E226" t="s">
        <v>527</v>
      </c>
      <c r="F226" t="s">
        <v>531</v>
      </c>
      <c r="G226">
        <v>50.83</v>
      </c>
      <c r="H226">
        <v>1</v>
      </c>
      <c r="I226">
        <v>0</v>
      </c>
      <c r="J226" t="s">
        <v>517</v>
      </c>
      <c r="K226">
        <f t="shared" si="21"/>
        <v>1</v>
      </c>
      <c r="L226" s="16">
        <f t="shared" si="22"/>
        <v>2.0074674701649928</v>
      </c>
      <c r="M226" s="16">
        <f t="shared" si="25"/>
        <v>0.8815788876645434</v>
      </c>
      <c r="N226" s="16">
        <f t="shared" si="23"/>
        <v>0.8815788876645434</v>
      </c>
      <c r="O226" s="16">
        <f t="shared" si="26"/>
        <v>-5.4738818992039209E-2</v>
      </c>
      <c r="P226">
        <v>22</v>
      </c>
      <c r="Q226">
        <f t="shared" si="24"/>
        <v>0</v>
      </c>
      <c r="R226" s="16">
        <v>1</v>
      </c>
      <c r="S226" s="16">
        <v>0</v>
      </c>
      <c r="T226">
        <v>97.72</v>
      </c>
      <c r="U226">
        <v>0</v>
      </c>
      <c r="V226">
        <v>0</v>
      </c>
      <c r="W226" s="16">
        <v>49.08</v>
      </c>
      <c r="X226">
        <v>61.85</v>
      </c>
      <c r="Y226" s="16">
        <v>37.43</v>
      </c>
      <c r="Z226" s="16">
        <v>60.36</v>
      </c>
      <c r="AA226">
        <v>79.31</v>
      </c>
      <c r="AB226" s="16">
        <v>63.59</v>
      </c>
      <c r="AC226">
        <v>59.01</v>
      </c>
      <c r="AD226">
        <v>46.64</v>
      </c>
      <c r="AE226" s="23">
        <f t="shared" si="27"/>
        <v>1</v>
      </c>
    </row>
    <row r="227" spans="1:31" x14ac:dyDescent="0.25">
      <c r="A227" t="s">
        <v>241</v>
      </c>
      <c r="B227" t="s">
        <v>519</v>
      </c>
      <c r="C227" t="s">
        <v>522</v>
      </c>
      <c r="D227" t="s">
        <v>524</v>
      </c>
      <c r="E227" t="s">
        <v>527</v>
      </c>
      <c r="F227" t="s">
        <v>530</v>
      </c>
      <c r="G227">
        <v>36.22</v>
      </c>
      <c r="H227">
        <v>0</v>
      </c>
      <c r="I227">
        <v>0</v>
      </c>
      <c r="J227" t="s">
        <v>517</v>
      </c>
      <c r="K227">
        <f t="shared" si="21"/>
        <v>0</v>
      </c>
      <c r="L227" s="16">
        <f t="shared" si="22"/>
        <v>0</v>
      </c>
      <c r="M227" s="16">
        <f t="shared" si="25"/>
        <v>0.5</v>
      </c>
      <c r="N227" s="16">
        <f t="shared" si="23"/>
        <v>0.5</v>
      </c>
      <c r="O227" s="16">
        <f t="shared" si="26"/>
        <v>-0.3010299956639812</v>
      </c>
      <c r="P227">
        <v>38</v>
      </c>
      <c r="Q227">
        <f t="shared" si="24"/>
        <v>0</v>
      </c>
      <c r="R227" s="16">
        <v>0</v>
      </c>
      <c r="S227" s="16">
        <v>0</v>
      </c>
      <c r="T227">
        <v>86.78</v>
      </c>
      <c r="U227">
        <v>0</v>
      </c>
      <c r="V227">
        <v>0</v>
      </c>
      <c r="W227" s="16">
        <v>43.26</v>
      </c>
      <c r="X227">
        <v>33.31</v>
      </c>
      <c r="Y227" s="16">
        <v>36.479999999999997</v>
      </c>
      <c r="Z227" s="16">
        <v>15.2</v>
      </c>
      <c r="AA227">
        <v>49.02</v>
      </c>
      <c r="AB227" s="16">
        <v>35.549999999999997</v>
      </c>
      <c r="AC227">
        <v>52.57</v>
      </c>
      <c r="AD227">
        <v>33.950000000000003</v>
      </c>
      <c r="AE227" s="23">
        <f t="shared" si="27"/>
        <v>0</v>
      </c>
    </row>
    <row r="228" spans="1:31" x14ac:dyDescent="0.25">
      <c r="A228" t="s">
        <v>242</v>
      </c>
      <c r="B228" t="s">
        <v>520</v>
      </c>
      <c r="C228" t="s">
        <v>521</v>
      </c>
      <c r="D228" t="s">
        <v>524</v>
      </c>
      <c r="E228" t="s">
        <v>528</v>
      </c>
      <c r="F228" t="s">
        <v>530</v>
      </c>
      <c r="G228">
        <v>14.93</v>
      </c>
      <c r="H228">
        <v>1</v>
      </c>
      <c r="I228">
        <v>0</v>
      </c>
      <c r="J228" t="s">
        <v>516</v>
      </c>
      <c r="K228">
        <f t="shared" si="21"/>
        <v>0</v>
      </c>
      <c r="L228" s="16">
        <f t="shared" si="22"/>
        <v>0</v>
      </c>
      <c r="M228" s="16">
        <f t="shared" si="25"/>
        <v>0.5</v>
      </c>
      <c r="N228" s="16">
        <f t="shared" si="23"/>
        <v>0.5</v>
      </c>
      <c r="O228" s="16">
        <f t="shared" si="26"/>
        <v>-0.3010299956639812</v>
      </c>
      <c r="P228">
        <v>18</v>
      </c>
      <c r="Q228">
        <f t="shared" si="24"/>
        <v>1</v>
      </c>
      <c r="R228" s="16">
        <v>0</v>
      </c>
      <c r="S228" s="16">
        <v>0</v>
      </c>
      <c r="T228">
        <v>92.49</v>
      </c>
      <c r="U228">
        <v>1</v>
      </c>
      <c r="V228">
        <v>0</v>
      </c>
      <c r="W228" s="16">
        <v>20.72</v>
      </c>
      <c r="X228">
        <v>44.94</v>
      </c>
      <c r="Y228" s="16">
        <v>35.630000000000003</v>
      </c>
      <c r="Z228" s="16">
        <v>33.909999999999997</v>
      </c>
      <c r="AA228">
        <v>38.299999999999997</v>
      </c>
      <c r="AB228" s="16">
        <v>19.36</v>
      </c>
      <c r="AC228">
        <v>27.13</v>
      </c>
      <c r="AD228">
        <v>14.82</v>
      </c>
      <c r="AE228" s="23">
        <f t="shared" si="27"/>
        <v>0</v>
      </c>
    </row>
    <row r="229" spans="1:31" x14ac:dyDescent="0.25">
      <c r="A229" t="s">
        <v>243</v>
      </c>
      <c r="B229" t="s">
        <v>518</v>
      </c>
      <c r="C229" t="s">
        <v>522</v>
      </c>
      <c r="D229" t="s">
        <v>524</v>
      </c>
      <c r="E229" t="s">
        <v>527</v>
      </c>
      <c r="F229" t="s">
        <v>530</v>
      </c>
      <c r="G229">
        <v>44.53</v>
      </c>
      <c r="H229">
        <v>0</v>
      </c>
      <c r="I229">
        <v>0</v>
      </c>
      <c r="J229" t="s">
        <v>517</v>
      </c>
      <c r="K229">
        <f t="shared" si="21"/>
        <v>0</v>
      </c>
      <c r="L229" s="16">
        <f t="shared" si="22"/>
        <v>0</v>
      </c>
      <c r="M229" s="16">
        <f t="shared" si="25"/>
        <v>0.5</v>
      </c>
      <c r="N229" s="16">
        <f t="shared" si="23"/>
        <v>0.5</v>
      </c>
      <c r="O229" s="16">
        <f t="shared" si="26"/>
        <v>-0.3010299956639812</v>
      </c>
      <c r="P229">
        <v>26</v>
      </c>
      <c r="Q229">
        <f t="shared" si="24"/>
        <v>0</v>
      </c>
      <c r="R229" s="16">
        <v>0</v>
      </c>
      <c r="S229" s="16">
        <v>0</v>
      </c>
      <c r="T229">
        <v>82.39</v>
      </c>
      <c r="U229">
        <v>0</v>
      </c>
      <c r="V229">
        <v>0</v>
      </c>
      <c r="W229" s="16">
        <v>46.6</v>
      </c>
      <c r="X229">
        <v>29.88</v>
      </c>
      <c r="Y229" s="16">
        <v>37.33</v>
      </c>
      <c r="Z229" s="16">
        <v>13.34</v>
      </c>
      <c r="AA229">
        <v>35.47</v>
      </c>
      <c r="AB229" s="16">
        <v>30.13</v>
      </c>
      <c r="AC229">
        <v>9.49</v>
      </c>
      <c r="AD229">
        <v>16.43</v>
      </c>
      <c r="AE229" s="23">
        <f t="shared" si="27"/>
        <v>0</v>
      </c>
    </row>
    <row r="230" spans="1:31" x14ac:dyDescent="0.25">
      <c r="A230" t="s">
        <v>244</v>
      </c>
      <c r="B230" t="s">
        <v>519</v>
      </c>
      <c r="C230" t="s">
        <v>521</v>
      </c>
      <c r="D230" t="s">
        <v>526</v>
      </c>
      <c r="E230" t="s">
        <v>527</v>
      </c>
      <c r="F230" t="s">
        <v>531</v>
      </c>
      <c r="G230">
        <v>55.04</v>
      </c>
      <c r="H230">
        <v>1</v>
      </c>
      <c r="I230">
        <v>0</v>
      </c>
      <c r="J230" t="s">
        <v>516</v>
      </c>
      <c r="K230">
        <f t="shared" si="21"/>
        <v>1</v>
      </c>
      <c r="L230" s="16">
        <f t="shared" si="22"/>
        <v>0.284736786602939</v>
      </c>
      <c r="M230" s="16">
        <f t="shared" si="25"/>
        <v>0.57070712568050852</v>
      </c>
      <c r="N230" s="16">
        <f t="shared" si="23"/>
        <v>0.57070712568050852</v>
      </c>
      <c r="O230" s="16">
        <f t="shared" si="26"/>
        <v>-0.24358670494463713</v>
      </c>
      <c r="P230">
        <v>46</v>
      </c>
      <c r="Q230">
        <f t="shared" si="24"/>
        <v>1</v>
      </c>
      <c r="R230" s="16">
        <v>0</v>
      </c>
      <c r="S230" s="16">
        <v>1</v>
      </c>
      <c r="T230">
        <v>85.63</v>
      </c>
      <c r="U230">
        <v>0</v>
      </c>
      <c r="V230">
        <v>0</v>
      </c>
      <c r="W230" s="16">
        <v>57.2</v>
      </c>
      <c r="X230">
        <v>67.06</v>
      </c>
      <c r="Y230" s="16">
        <v>52.24</v>
      </c>
      <c r="Z230" s="16">
        <v>47.02</v>
      </c>
      <c r="AA230">
        <v>53.24</v>
      </c>
      <c r="AB230" s="16">
        <v>69.86</v>
      </c>
      <c r="AC230">
        <v>56.49</v>
      </c>
      <c r="AD230">
        <v>42.4</v>
      </c>
      <c r="AE230" s="23">
        <f t="shared" si="27"/>
        <v>0</v>
      </c>
    </row>
    <row r="231" spans="1:31" x14ac:dyDescent="0.25">
      <c r="A231" t="s">
        <v>245</v>
      </c>
      <c r="B231" t="s">
        <v>518</v>
      </c>
      <c r="C231" t="s">
        <v>523</v>
      </c>
      <c r="D231" t="s">
        <v>525</v>
      </c>
      <c r="E231" t="s">
        <v>528</v>
      </c>
      <c r="F231" t="s">
        <v>531</v>
      </c>
      <c r="G231">
        <v>44.66</v>
      </c>
      <c r="H231">
        <v>0</v>
      </c>
      <c r="I231">
        <v>1</v>
      </c>
      <c r="J231" t="s">
        <v>516</v>
      </c>
      <c r="K231">
        <f t="shared" si="21"/>
        <v>1</v>
      </c>
      <c r="L231" s="16">
        <f t="shared" si="22"/>
        <v>2.0074674701649928</v>
      </c>
      <c r="M231" s="16">
        <f t="shared" si="25"/>
        <v>0.8815788876645434</v>
      </c>
      <c r="N231" s="16">
        <f t="shared" si="23"/>
        <v>0.8815788876645434</v>
      </c>
      <c r="O231" s="16">
        <f t="shared" si="26"/>
        <v>-5.4738818992039209E-2</v>
      </c>
      <c r="P231">
        <v>24</v>
      </c>
      <c r="Q231">
        <f t="shared" si="24"/>
        <v>1</v>
      </c>
      <c r="R231" s="16">
        <v>1</v>
      </c>
      <c r="S231" s="16">
        <v>0</v>
      </c>
      <c r="T231">
        <v>71.39</v>
      </c>
      <c r="U231">
        <v>1</v>
      </c>
      <c r="V231">
        <v>0</v>
      </c>
      <c r="W231" s="16">
        <v>54.07</v>
      </c>
      <c r="X231">
        <v>76.849999999999994</v>
      </c>
      <c r="Y231" s="16">
        <v>66.17</v>
      </c>
      <c r="Z231" s="16">
        <v>90.77</v>
      </c>
      <c r="AA231">
        <v>65.430000000000007</v>
      </c>
      <c r="AB231" s="16">
        <v>48</v>
      </c>
      <c r="AC231">
        <v>51.8</v>
      </c>
      <c r="AD231">
        <v>49.78</v>
      </c>
      <c r="AE231" s="23">
        <f t="shared" si="27"/>
        <v>1</v>
      </c>
    </row>
    <row r="232" spans="1:31" x14ac:dyDescent="0.25">
      <c r="A232" t="s">
        <v>246</v>
      </c>
      <c r="B232" t="s">
        <v>518</v>
      </c>
      <c r="C232" t="s">
        <v>521</v>
      </c>
      <c r="D232" t="s">
        <v>524</v>
      </c>
      <c r="E232" t="s">
        <v>527</v>
      </c>
      <c r="F232" t="s">
        <v>530</v>
      </c>
      <c r="G232">
        <v>12.06</v>
      </c>
      <c r="H232">
        <v>1</v>
      </c>
      <c r="I232">
        <v>0</v>
      </c>
      <c r="J232" t="s">
        <v>517</v>
      </c>
      <c r="K232">
        <f t="shared" si="21"/>
        <v>0</v>
      </c>
      <c r="L232" s="16">
        <f t="shared" si="22"/>
        <v>0</v>
      </c>
      <c r="M232" s="16">
        <f t="shared" si="25"/>
        <v>0.5</v>
      </c>
      <c r="N232" s="16">
        <f t="shared" si="23"/>
        <v>0.5</v>
      </c>
      <c r="O232" s="16">
        <f t="shared" si="26"/>
        <v>-0.3010299956639812</v>
      </c>
      <c r="P232">
        <v>26</v>
      </c>
      <c r="Q232">
        <f t="shared" si="24"/>
        <v>0</v>
      </c>
      <c r="R232" s="16">
        <v>0</v>
      </c>
      <c r="S232" s="16">
        <v>0</v>
      </c>
      <c r="T232">
        <v>95.45</v>
      </c>
      <c r="U232">
        <v>0</v>
      </c>
      <c r="V232">
        <v>0</v>
      </c>
      <c r="W232" s="16">
        <v>57.04</v>
      </c>
      <c r="X232">
        <v>24</v>
      </c>
      <c r="Y232" s="16">
        <v>42.62</v>
      </c>
      <c r="Z232" s="16">
        <v>49.74</v>
      </c>
      <c r="AA232">
        <v>16.399999999999999</v>
      </c>
      <c r="AB232" s="16">
        <v>27.18</v>
      </c>
      <c r="AC232">
        <v>16.690000000000001</v>
      </c>
      <c r="AD232">
        <v>22.97</v>
      </c>
      <c r="AE232" s="23">
        <f t="shared" si="27"/>
        <v>0</v>
      </c>
    </row>
    <row r="233" spans="1:31" x14ac:dyDescent="0.25">
      <c r="A233" t="s">
        <v>247</v>
      </c>
      <c r="B233" t="s">
        <v>518</v>
      </c>
      <c r="C233" t="s">
        <v>523</v>
      </c>
      <c r="D233" t="s">
        <v>525</v>
      </c>
      <c r="E233" t="s">
        <v>529</v>
      </c>
      <c r="F233" t="s">
        <v>531</v>
      </c>
      <c r="G233">
        <v>57.77</v>
      </c>
      <c r="H233">
        <v>0</v>
      </c>
      <c r="I233">
        <v>1</v>
      </c>
      <c r="J233" t="s">
        <v>517</v>
      </c>
      <c r="K233">
        <f t="shared" si="21"/>
        <v>1</v>
      </c>
      <c r="L233" s="16">
        <f t="shared" si="22"/>
        <v>2.0074674701649928</v>
      </c>
      <c r="M233" s="16">
        <f t="shared" si="25"/>
        <v>0.8815788876645434</v>
      </c>
      <c r="N233" s="16">
        <f t="shared" si="23"/>
        <v>0.8815788876645434</v>
      </c>
      <c r="O233" s="16">
        <f t="shared" si="26"/>
        <v>-5.4738818992039209E-2</v>
      </c>
      <c r="P233">
        <v>23</v>
      </c>
      <c r="Q233">
        <f t="shared" si="24"/>
        <v>0</v>
      </c>
      <c r="R233" s="16">
        <v>1</v>
      </c>
      <c r="S233" s="16">
        <v>0</v>
      </c>
      <c r="T233">
        <v>89.5</v>
      </c>
      <c r="U233">
        <v>0</v>
      </c>
      <c r="V233">
        <v>1</v>
      </c>
      <c r="W233" s="16">
        <v>78.260000000000005</v>
      </c>
      <c r="X233">
        <v>51.06</v>
      </c>
      <c r="Y233" s="16">
        <v>56.17</v>
      </c>
      <c r="Z233" s="16">
        <v>49.9</v>
      </c>
      <c r="AA233">
        <v>71.28</v>
      </c>
      <c r="AB233" s="16">
        <v>55.53</v>
      </c>
      <c r="AC233">
        <v>55.38</v>
      </c>
      <c r="AD233">
        <v>50.87</v>
      </c>
      <c r="AE233" s="23">
        <f t="shared" si="27"/>
        <v>1</v>
      </c>
    </row>
    <row r="234" spans="1:31" x14ac:dyDescent="0.25">
      <c r="A234" t="s">
        <v>248</v>
      </c>
      <c r="B234" t="s">
        <v>518</v>
      </c>
      <c r="C234" t="s">
        <v>521</v>
      </c>
      <c r="D234" t="s">
        <v>524</v>
      </c>
      <c r="E234" t="s">
        <v>527</v>
      </c>
      <c r="F234" t="s">
        <v>530</v>
      </c>
      <c r="G234">
        <v>19.21</v>
      </c>
      <c r="H234">
        <v>1</v>
      </c>
      <c r="I234">
        <v>0</v>
      </c>
      <c r="J234" t="s">
        <v>517</v>
      </c>
      <c r="K234">
        <f t="shared" si="21"/>
        <v>0</v>
      </c>
      <c r="L234" s="16">
        <f t="shared" si="22"/>
        <v>0</v>
      </c>
      <c r="M234" s="16">
        <f t="shared" si="25"/>
        <v>0.5</v>
      </c>
      <c r="N234" s="16">
        <f t="shared" si="23"/>
        <v>0.5</v>
      </c>
      <c r="O234" s="16">
        <f t="shared" si="26"/>
        <v>-0.3010299956639812</v>
      </c>
      <c r="P234">
        <v>28</v>
      </c>
      <c r="Q234">
        <f t="shared" si="24"/>
        <v>0</v>
      </c>
      <c r="R234" s="16">
        <v>0</v>
      </c>
      <c r="S234" s="16">
        <v>0</v>
      </c>
      <c r="T234">
        <v>90.63</v>
      </c>
      <c r="U234">
        <v>0</v>
      </c>
      <c r="V234">
        <v>0</v>
      </c>
      <c r="W234" s="16">
        <v>27.48</v>
      </c>
      <c r="X234">
        <v>53.33</v>
      </c>
      <c r="Y234" s="16">
        <v>26.61</v>
      </c>
      <c r="Z234" s="16">
        <v>24.14</v>
      </c>
      <c r="AA234">
        <v>24.21</v>
      </c>
      <c r="AB234" s="16">
        <v>38.74</v>
      </c>
      <c r="AC234">
        <v>34.78</v>
      </c>
      <c r="AD234">
        <v>21.39</v>
      </c>
      <c r="AE234" s="23">
        <f t="shared" si="27"/>
        <v>0</v>
      </c>
    </row>
    <row r="235" spans="1:31" x14ac:dyDescent="0.25">
      <c r="A235" t="s">
        <v>249</v>
      </c>
      <c r="B235" t="s">
        <v>518</v>
      </c>
      <c r="C235" t="s">
        <v>523</v>
      </c>
      <c r="D235" t="s">
        <v>526</v>
      </c>
      <c r="E235" t="s">
        <v>527</v>
      </c>
      <c r="F235" t="s">
        <v>530</v>
      </c>
      <c r="G235">
        <v>63.06</v>
      </c>
      <c r="H235">
        <v>0</v>
      </c>
      <c r="I235">
        <v>1</v>
      </c>
      <c r="J235" t="s">
        <v>517</v>
      </c>
      <c r="K235">
        <f t="shared" si="21"/>
        <v>0</v>
      </c>
      <c r="L235" s="16">
        <f t="shared" si="22"/>
        <v>0.284736786602939</v>
      </c>
      <c r="M235" s="16">
        <f t="shared" si="25"/>
        <v>0.57070712568050852</v>
      </c>
      <c r="N235" s="16">
        <f t="shared" si="23"/>
        <v>0.42929287431949148</v>
      </c>
      <c r="O235" s="16">
        <f t="shared" si="26"/>
        <v>-0.36724632016115744</v>
      </c>
      <c r="P235">
        <v>28</v>
      </c>
      <c r="Q235">
        <f t="shared" si="24"/>
        <v>0</v>
      </c>
      <c r="R235" s="16">
        <v>0</v>
      </c>
      <c r="S235" s="16">
        <v>1</v>
      </c>
      <c r="T235">
        <v>80.38</v>
      </c>
      <c r="U235">
        <v>0</v>
      </c>
      <c r="V235">
        <v>0</v>
      </c>
      <c r="W235" s="16">
        <v>52.58</v>
      </c>
      <c r="X235">
        <v>35.6</v>
      </c>
      <c r="Y235" s="16">
        <v>38.96</v>
      </c>
      <c r="Z235" s="16">
        <v>47.2</v>
      </c>
      <c r="AA235">
        <v>34.51</v>
      </c>
      <c r="AB235" s="16">
        <v>51.96</v>
      </c>
      <c r="AC235">
        <v>29.68</v>
      </c>
      <c r="AD235">
        <v>60.89</v>
      </c>
      <c r="AE235" s="23">
        <f t="shared" si="27"/>
        <v>0</v>
      </c>
    </row>
    <row r="236" spans="1:31" x14ac:dyDescent="0.25">
      <c r="A236" t="s">
        <v>250</v>
      </c>
      <c r="B236" t="s">
        <v>518</v>
      </c>
      <c r="C236" t="s">
        <v>521</v>
      </c>
      <c r="D236" t="s">
        <v>525</v>
      </c>
      <c r="E236" t="s">
        <v>527</v>
      </c>
      <c r="F236" t="s">
        <v>531</v>
      </c>
      <c r="G236">
        <v>55.28</v>
      </c>
      <c r="H236">
        <v>1</v>
      </c>
      <c r="I236">
        <v>0</v>
      </c>
      <c r="J236" t="s">
        <v>517</v>
      </c>
      <c r="K236">
        <f t="shared" si="21"/>
        <v>1</v>
      </c>
      <c r="L236" s="16">
        <f t="shared" si="22"/>
        <v>2.0074674701649928</v>
      </c>
      <c r="M236" s="16">
        <f t="shared" si="25"/>
        <v>0.8815788876645434</v>
      </c>
      <c r="N236" s="16">
        <f t="shared" si="23"/>
        <v>0.8815788876645434</v>
      </c>
      <c r="O236" s="16">
        <f t="shared" si="26"/>
        <v>-5.4738818992039209E-2</v>
      </c>
      <c r="P236">
        <v>24</v>
      </c>
      <c r="Q236">
        <f t="shared" si="24"/>
        <v>0</v>
      </c>
      <c r="R236" s="16">
        <v>1</v>
      </c>
      <c r="S236" s="16">
        <v>0</v>
      </c>
      <c r="T236">
        <v>58.27</v>
      </c>
      <c r="U236">
        <v>0</v>
      </c>
      <c r="V236">
        <v>0</v>
      </c>
      <c r="W236" s="16">
        <v>80.89</v>
      </c>
      <c r="X236">
        <v>81.900000000000006</v>
      </c>
      <c r="Y236" s="16">
        <v>54.66</v>
      </c>
      <c r="Z236" s="16">
        <v>66.58</v>
      </c>
      <c r="AA236">
        <v>41.84</v>
      </c>
      <c r="AB236" s="16">
        <v>64.34</v>
      </c>
      <c r="AC236">
        <v>79.41</v>
      </c>
      <c r="AD236">
        <v>46.19</v>
      </c>
      <c r="AE236" s="23">
        <f t="shared" si="27"/>
        <v>1</v>
      </c>
    </row>
    <row r="237" spans="1:31" x14ac:dyDescent="0.25">
      <c r="A237" t="s">
        <v>251</v>
      </c>
      <c r="B237" t="s">
        <v>519</v>
      </c>
      <c r="C237" t="s">
        <v>523</v>
      </c>
      <c r="D237" t="s">
        <v>525</v>
      </c>
      <c r="E237" t="s">
        <v>528</v>
      </c>
      <c r="F237" t="s">
        <v>531</v>
      </c>
      <c r="G237">
        <v>56.91</v>
      </c>
      <c r="H237">
        <v>0</v>
      </c>
      <c r="I237">
        <v>1</v>
      </c>
      <c r="J237" t="s">
        <v>517</v>
      </c>
      <c r="K237">
        <f t="shared" si="21"/>
        <v>1</v>
      </c>
      <c r="L237" s="16">
        <f t="shared" si="22"/>
        <v>2.0074674701649928</v>
      </c>
      <c r="M237" s="16">
        <f t="shared" si="25"/>
        <v>0.8815788876645434</v>
      </c>
      <c r="N237" s="16">
        <f t="shared" si="23"/>
        <v>0.8815788876645434</v>
      </c>
      <c r="O237" s="16">
        <f t="shared" si="26"/>
        <v>-5.4738818992039209E-2</v>
      </c>
      <c r="P237">
        <v>48</v>
      </c>
      <c r="Q237">
        <f t="shared" si="24"/>
        <v>0</v>
      </c>
      <c r="R237" s="16">
        <v>1</v>
      </c>
      <c r="S237" s="16">
        <v>0</v>
      </c>
      <c r="T237">
        <v>42.14</v>
      </c>
      <c r="U237">
        <v>1</v>
      </c>
      <c r="V237">
        <v>0</v>
      </c>
      <c r="W237" s="16">
        <v>56.49</v>
      </c>
      <c r="X237">
        <v>85.82</v>
      </c>
      <c r="Y237" s="16">
        <v>61.79</v>
      </c>
      <c r="Z237" s="16">
        <v>75.3</v>
      </c>
      <c r="AA237">
        <v>65.72</v>
      </c>
      <c r="AB237" s="16">
        <v>72.5</v>
      </c>
      <c r="AC237">
        <v>64.84</v>
      </c>
      <c r="AD237">
        <v>82.03</v>
      </c>
      <c r="AE237" s="23">
        <f t="shared" si="27"/>
        <v>1</v>
      </c>
    </row>
    <row r="238" spans="1:31" x14ac:dyDescent="0.25">
      <c r="A238" t="s">
        <v>252</v>
      </c>
      <c r="B238" t="s">
        <v>520</v>
      </c>
      <c r="C238" t="s">
        <v>522</v>
      </c>
      <c r="D238" t="s">
        <v>525</v>
      </c>
      <c r="E238" t="s">
        <v>527</v>
      </c>
      <c r="F238" t="s">
        <v>531</v>
      </c>
      <c r="G238">
        <v>54.19</v>
      </c>
      <c r="H238">
        <v>0</v>
      </c>
      <c r="I238">
        <v>0</v>
      </c>
      <c r="J238" t="s">
        <v>517</v>
      </c>
      <c r="K238">
        <f t="shared" si="21"/>
        <v>1</v>
      </c>
      <c r="L238" s="16">
        <f t="shared" si="22"/>
        <v>2.0074674701649928</v>
      </c>
      <c r="M238" s="16">
        <f t="shared" si="25"/>
        <v>0.8815788876645434</v>
      </c>
      <c r="N238" s="16">
        <f t="shared" si="23"/>
        <v>0.8815788876645434</v>
      </c>
      <c r="O238" s="16">
        <f t="shared" si="26"/>
        <v>-5.4738818992039209E-2</v>
      </c>
      <c r="P238">
        <v>18</v>
      </c>
      <c r="Q238">
        <f t="shared" si="24"/>
        <v>0</v>
      </c>
      <c r="R238" s="16">
        <v>1</v>
      </c>
      <c r="S238" s="16">
        <v>0</v>
      </c>
      <c r="T238">
        <v>96.14</v>
      </c>
      <c r="U238">
        <v>0</v>
      </c>
      <c r="V238">
        <v>0</v>
      </c>
      <c r="W238" s="16">
        <v>32.840000000000003</v>
      </c>
      <c r="X238">
        <v>49.78</v>
      </c>
      <c r="Y238" s="16">
        <v>59.51</v>
      </c>
      <c r="Z238" s="16">
        <v>39.93</v>
      </c>
      <c r="AA238">
        <v>53.03</v>
      </c>
      <c r="AB238" s="16">
        <v>61.05</v>
      </c>
      <c r="AC238">
        <v>58.79</v>
      </c>
      <c r="AD238">
        <v>54.19</v>
      </c>
      <c r="AE238" s="23">
        <f t="shared" si="27"/>
        <v>1</v>
      </c>
    </row>
    <row r="239" spans="1:31" x14ac:dyDescent="0.25">
      <c r="A239" t="s">
        <v>253</v>
      </c>
      <c r="B239" t="s">
        <v>518</v>
      </c>
      <c r="C239" t="s">
        <v>522</v>
      </c>
      <c r="D239" t="s">
        <v>525</v>
      </c>
      <c r="E239" t="s">
        <v>527</v>
      </c>
      <c r="F239" t="s">
        <v>531</v>
      </c>
      <c r="G239">
        <v>59.81</v>
      </c>
      <c r="H239">
        <v>0</v>
      </c>
      <c r="I239">
        <v>0</v>
      </c>
      <c r="J239" t="s">
        <v>517</v>
      </c>
      <c r="K239">
        <f t="shared" si="21"/>
        <v>1</v>
      </c>
      <c r="L239" s="16">
        <f t="shared" si="22"/>
        <v>2.0074674701649928</v>
      </c>
      <c r="M239" s="16">
        <f t="shared" si="25"/>
        <v>0.8815788876645434</v>
      </c>
      <c r="N239" s="16">
        <f t="shared" si="23"/>
        <v>0.8815788876645434</v>
      </c>
      <c r="O239" s="16">
        <f t="shared" si="26"/>
        <v>-5.4738818992039209E-2</v>
      </c>
      <c r="P239">
        <v>22</v>
      </c>
      <c r="Q239">
        <f t="shared" si="24"/>
        <v>0</v>
      </c>
      <c r="R239" s="16">
        <v>1</v>
      </c>
      <c r="S239" s="16">
        <v>0</v>
      </c>
      <c r="T239">
        <v>75.17</v>
      </c>
      <c r="U239">
        <v>0</v>
      </c>
      <c r="V239">
        <v>0</v>
      </c>
      <c r="W239" s="16">
        <v>51.27</v>
      </c>
      <c r="X239">
        <v>38.880000000000003</v>
      </c>
      <c r="Y239" s="16">
        <v>68.010000000000005</v>
      </c>
      <c r="Z239" s="16">
        <v>68.36</v>
      </c>
      <c r="AA239">
        <v>62.58</v>
      </c>
      <c r="AB239" s="16">
        <v>77.67</v>
      </c>
      <c r="AC239">
        <v>73.459999999999994</v>
      </c>
      <c r="AD239">
        <v>46.08</v>
      </c>
      <c r="AE239" s="23">
        <f t="shared" si="27"/>
        <v>1</v>
      </c>
    </row>
    <row r="240" spans="1:31" x14ac:dyDescent="0.25">
      <c r="A240" t="s">
        <v>254</v>
      </c>
      <c r="B240" t="s">
        <v>519</v>
      </c>
      <c r="C240" t="s">
        <v>523</v>
      </c>
      <c r="D240" t="s">
        <v>526</v>
      </c>
      <c r="E240" t="s">
        <v>527</v>
      </c>
      <c r="F240" t="s">
        <v>531</v>
      </c>
      <c r="G240">
        <v>56.12</v>
      </c>
      <c r="H240">
        <v>0</v>
      </c>
      <c r="I240">
        <v>1</v>
      </c>
      <c r="J240" t="s">
        <v>516</v>
      </c>
      <c r="K240">
        <f t="shared" si="21"/>
        <v>1</v>
      </c>
      <c r="L240" s="16">
        <f t="shared" si="22"/>
        <v>0.284736786602939</v>
      </c>
      <c r="M240" s="16">
        <f t="shared" si="25"/>
        <v>0.57070712568050852</v>
      </c>
      <c r="N240" s="16">
        <f t="shared" si="23"/>
        <v>0.57070712568050852</v>
      </c>
      <c r="O240" s="16">
        <f t="shared" si="26"/>
        <v>-0.24358670494463713</v>
      </c>
      <c r="P240">
        <v>42</v>
      </c>
      <c r="Q240">
        <f t="shared" si="24"/>
        <v>1</v>
      </c>
      <c r="R240" s="16">
        <v>0</v>
      </c>
      <c r="S240" s="16">
        <v>1</v>
      </c>
      <c r="T240">
        <v>57.89</v>
      </c>
      <c r="U240">
        <v>0</v>
      </c>
      <c r="V240">
        <v>0</v>
      </c>
      <c r="W240" s="16">
        <v>61.03</v>
      </c>
      <c r="X240">
        <v>48.45</v>
      </c>
      <c r="Y240" s="16">
        <v>50.61</v>
      </c>
      <c r="Z240" s="16">
        <v>80.8</v>
      </c>
      <c r="AA240">
        <v>60.14</v>
      </c>
      <c r="AB240" s="16">
        <v>75.22</v>
      </c>
      <c r="AC240">
        <v>57.51</v>
      </c>
      <c r="AD240">
        <v>71.62</v>
      </c>
      <c r="AE240" s="23">
        <f t="shared" si="27"/>
        <v>0</v>
      </c>
    </row>
    <row r="241" spans="1:31" x14ac:dyDescent="0.25">
      <c r="A241" t="s">
        <v>255</v>
      </c>
      <c r="B241" t="s">
        <v>519</v>
      </c>
      <c r="C241" t="s">
        <v>521</v>
      </c>
      <c r="D241" t="s">
        <v>525</v>
      </c>
      <c r="E241" t="s">
        <v>529</v>
      </c>
      <c r="F241" t="s">
        <v>531</v>
      </c>
      <c r="G241">
        <v>82.09</v>
      </c>
      <c r="H241">
        <v>1</v>
      </c>
      <c r="I241">
        <v>0</v>
      </c>
      <c r="J241" t="s">
        <v>517</v>
      </c>
      <c r="K241">
        <f t="shared" si="21"/>
        <v>1</v>
      </c>
      <c r="L241" s="16">
        <f t="shared" si="22"/>
        <v>2.0074674701649928</v>
      </c>
      <c r="M241" s="16">
        <f t="shared" si="25"/>
        <v>0.8815788876645434</v>
      </c>
      <c r="N241" s="16">
        <f t="shared" si="23"/>
        <v>0.8815788876645434</v>
      </c>
      <c r="O241" s="16">
        <f t="shared" si="26"/>
        <v>-5.4738818992039209E-2</v>
      </c>
      <c r="P241">
        <v>35</v>
      </c>
      <c r="Q241">
        <f t="shared" si="24"/>
        <v>0</v>
      </c>
      <c r="R241" s="16">
        <v>1</v>
      </c>
      <c r="S241" s="16">
        <v>0</v>
      </c>
      <c r="T241">
        <v>48.95</v>
      </c>
      <c r="U241">
        <v>0</v>
      </c>
      <c r="V241">
        <v>1</v>
      </c>
      <c r="W241" s="16">
        <v>49.05</v>
      </c>
      <c r="X241">
        <v>53.09</v>
      </c>
      <c r="Y241" s="16">
        <v>64.66</v>
      </c>
      <c r="Z241" s="16">
        <v>55.93</v>
      </c>
      <c r="AA241">
        <v>56</v>
      </c>
      <c r="AB241" s="16">
        <v>52.57</v>
      </c>
      <c r="AC241">
        <v>47.72</v>
      </c>
      <c r="AD241">
        <v>70.34</v>
      </c>
      <c r="AE241" s="23">
        <f t="shared" si="27"/>
        <v>1</v>
      </c>
    </row>
    <row r="242" spans="1:31" x14ac:dyDescent="0.25">
      <c r="A242" t="s">
        <v>256</v>
      </c>
      <c r="B242" t="s">
        <v>518</v>
      </c>
      <c r="C242" t="s">
        <v>523</v>
      </c>
      <c r="D242" t="s">
        <v>524</v>
      </c>
      <c r="E242" t="s">
        <v>527</v>
      </c>
      <c r="F242" t="s">
        <v>530</v>
      </c>
      <c r="G242">
        <v>21.47</v>
      </c>
      <c r="H242">
        <v>0</v>
      </c>
      <c r="I242">
        <v>1</v>
      </c>
      <c r="J242" t="s">
        <v>517</v>
      </c>
      <c r="K242">
        <f t="shared" si="21"/>
        <v>0</v>
      </c>
      <c r="L242" s="16">
        <f t="shared" si="22"/>
        <v>0</v>
      </c>
      <c r="M242" s="16">
        <f t="shared" si="25"/>
        <v>0.5</v>
      </c>
      <c r="N242" s="16">
        <f t="shared" si="23"/>
        <v>0.5</v>
      </c>
      <c r="O242" s="16">
        <f t="shared" si="26"/>
        <v>-0.3010299956639812</v>
      </c>
      <c r="P242">
        <v>27</v>
      </c>
      <c r="Q242">
        <f t="shared" si="24"/>
        <v>0</v>
      </c>
      <c r="R242" s="16">
        <v>0</v>
      </c>
      <c r="S242" s="16">
        <v>0</v>
      </c>
      <c r="T242">
        <v>89.77</v>
      </c>
      <c r="U242">
        <v>0</v>
      </c>
      <c r="V242">
        <v>0</v>
      </c>
      <c r="W242" s="16">
        <v>9.6199999999999992</v>
      </c>
      <c r="X242">
        <v>51.26</v>
      </c>
      <c r="Y242" s="16">
        <v>36.44</v>
      </c>
      <c r="Z242" s="16">
        <v>4.46</v>
      </c>
      <c r="AA242">
        <v>49.96</v>
      </c>
      <c r="AB242" s="16">
        <v>52.3</v>
      </c>
      <c r="AC242">
        <v>22.31</v>
      </c>
      <c r="AD242">
        <v>8.67</v>
      </c>
      <c r="AE242" s="23">
        <f t="shared" si="27"/>
        <v>0</v>
      </c>
    </row>
    <row r="243" spans="1:31" x14ac:dyDescent="0.25">
      <c r="A243" t="s">
        <v>257</v>
      </c>
      <c r="B243" t="s">
        <v>518</v>
      </c>
      <c r="C243" t="s">
        <v>521</v>
      </c>
      <c r="D243" t="s">
        <v>525</v>
      </c>
      <c r="E243" t="s">
        <v>528</v>
      </c>
      <c r="F243" t="s">
        <v>531</v>
      </c>
      <c r="G243">
        <v>44.67</v>
      </c>
      <c r="H243">
        <v>1</v>
      </c>
      <c r="I243">
        <v>0</v>
      </c>
      <c r="J243" t="s">
        <v>516</v>
      </c>
      <c r="K243">
        <f t="shared" si="21"/>
        <v>1</v>
      </c>
      <c r="L243" s="16">
        <f t="shared" si="22"/>
        <v>2.0074674701649928</v>
      </c>
      <c r="M243" s="16">
        <f t="shared" si="25"/>
        <v>0.8815788876645434</v>
      </c>
      <c r="N243" s="16">
        <f t="shared" si="23"/>
        <v>0.8815788876645434</v>
      </c>
      <c r="O243" s="16">
        <f t="shared" si="26"/>
        <v>-5.4738818992039209E-2</v>
      </c>
      <c r="P243">
        <v>28</v>
      </c>
      <c r="Q243">
        <f t="shared" si="24"/>
        <v>1</v>
      </c>
      <c r="R243" s="16">
        <v>1</v>
      </c>
      <c r="S243" s="16">
        <v>0</v>
      </c>
      <c r="T243">
        <v>90.19</v>
      </c>
      <c r="U243">
        <v>1</v>
      </c>
      <c r="V243">
        <v>0</v>
      </c>
      <c r="W243" s="16">
        <v>50.86</v>
      </c>
      <c r="X243">
        <v>56.09</v>
      </c>
      <c r="Y243" s="16">
        <v>45.41</v>
      </c>
      <c r="Z243" s="16">
        <v>77.27</v>
      </c>
      <c r="AA243">
        <v>83.75</v>
      </c>
      <c r="AB243" s="16">
        <v>70.209999999999994</v>
      </c>
      <c r="AC243">
        <v>64.8</v>
      </c>
      <c r="AD243">
        <v>63.97</v>
      </c>
      <c r="AE243" s="23">
        <f t="shared" si="27"/>
        <v>1</v>
      </c>
    </row>
    <row r="244" spans="1:31" x14ac:dyDescent="0.25">
      <c r="A244" t="s">
        <v>258</v>
      </c>
      <c r="B244" t="s">
        <v>518</v>
      </c>
      <c r="C244" t="s">
        <v>522</v>
      </c>
      <c r="D244" t="s">
        <v>526</v>
      </c>
      <c r="E244" t="s">
        <v>527</v>
      </c>
      <c r="F244" t="s">
        <v>531</v>
      </c>
      <c r="G244">
        <v>30.46</v>
      </c>
      <c r="H244">
        <v>0</v>
      </c>
      <c r="I244">
        <v>0</v>
      </c>
      <c r="J244" t="s">
        <v>517</v>
      </c>
      <c r="K244">
        <f t="shared" si="21"/>
        <v>1</v>
      </c>
      <c r="L244" s="16">
        <f t="shared" si="22"/>
        <v>0.284736786602939</v>
      </c>
      <c r="M244" s="16">
        <f t="shared" si="25"/>
        <v>0.57070712568050852</v>
      </c>
      <c r="N244" s="16">
        <f t="shared" si="23"/>
        <v>0.57070712568050852</v>
      </c>
      <c r="O244" s="16">
        <f t="shared" si="26"/>
        <v>-0.24358670494463713</v>
      </c>
      <c r="P244">
        <v>22</v>
      </c>
      <c r="Q244">
        <f t="shared" si="24"/>
        <v>0</v>
      </c>
      <c r="R244" s="16">
        <v>0</v>
      </c>
      <c r="S244" s="16">
        <v>1</v>
      </c>
      <c r="T244">
        <v>88.87</v>
      </c>
      <c r="U244">
        <v>0</v>
      </c>
      <c r="V244">
        <v>0</v>
      </c>
      <c r="W244" s="16">
        <v>54.36</v>
      </c>
      <c r="X244">
        <v>50.7</v>
      </c>
      <c r="Y244" s="16">
        <v>75.319999999999993</v>
      </c>
      <c r="Z244" s="16">
        <v>36.17</v>
      </c>
      <c r="AA244">
        <v>49.01</v>
      </c>
      <c r="AB244" s="16">
        <v>55.7</v>
      </c>
      <c r="AC244">
        <v>44.76</v>
      </c>
      <c r="AD244">
        <v>31.62</v>
      </c>
      <c r="AE244" s="23">
        <f t="shared" si="27"/>
        <v>0</v>
      </c>
    </row>
    <row r="245" spans="1:31" x14ac:dyDescent="0.25">
      <c r="A245" t="s">
        <v>259</v>
      </c>
      <c r="B245" t="s">
        <v>520</v>
      </c>
      <c r="C245" t="s">
        <v>521</v>
      </c>
      <c r="D245" t="s">
        <v>525</v>
      </c>
      <c r="E245" t="s">
        <v>529</v>
      </c>
      <c r="F245" t="s">
        <v>530</v>
      </c>
      <c r="G245">
        <v>47.02</v>
      </c>
      <c r="H245">
        <v>1</v>
      </c>
      <c r="I245">
        <v>0</v>
      </c>
      <c r="J245" t="s">
        <v>516</v>
      </c>
      <c r="K245">
        <f t="shared" si="21"/>
        <v>0</v>
      </c>
      <c r="L245" s="16">
        <f t="shared" si="22"/>
        <v>2.0074674701649928</v>
      </c>
      <c r="M245" s="16">
        <f t="shared" si="25"/>
        <v>0.8815788876645434</v>
      </c>
      <c r="N245" s="16">
        <f t="shared" si="23"/>
        <v>0.1184211123354566</v>
      </c>
      <c r="O245" s="16">
        <f t="shared" si="26"/>
        <v>-0.926570863884976</v>
      </c>
      <c r="P245">
        <v>18</v>
      </c>
      <c r="Q245">
        <f t="shared" si="24"/>
        <v>1</v>
      </c>
      <c r="R245" s="16">
        <v>1</v>
      </c>
      <c r="S245" s="16">
        <v>0</v>
      </c>
      <c r="T245">
        <v>78.7</v>
      </c>
      <c r="U245">
        <v>0</v>
      </c>
      <c r="V245">
        <v>1</v>
      </c>
      <c r="W245" s="16">
        <v>37.96</v>
      </c>
      <c r="X245">
        <v>35.25</v>
      </c>
      <c r="Y245" s="16">
        <v>66</v>
      </c>
      <c r="Z245" s="16">
        <v>42.55</v>
      </c>
      <c r="AA245">
        <v>67.8</v>
      </c>
      <c r="AB245" s="16">
        <v>60.35</v>
      </c>
      <c r="AC245">
        <v>22.11</v>
      </c>
      <c r="AD245">
        <v>39.9</v>
      </c>
      <c r="AE245" s="23">
        <f t="shared" si="27"/>
        <v>1</v>
      </c>
    </row>
    <row r="246" spans="1:31" x14ac:dyDescent="0.25">
      <c r="A246" t="s">
        <v>260</v>
      </c>
      <c r="B246" t="s">
        <v>518</v>
      </c>
      <c r="C246" t="s">
        <v>522</v>
      </c>
      <c r="D246" t="s">
        <v>526</v>
      </c>
      <c r="E246" t="s">
        <v>527</v>
      </c>
      <c r="F246" t="s">
        <v>531</v>
      </c>
      <c r="G246">
        <v>50.78</v>
      </c>
      <c r="H246">
        <v>0</v>
      </c>
      <c r="I246">
        <v>0</v>
      </c>
      <c r="J246" t="s">
        <v>516</v>
      </c>
      <c r="K246">
        <f t="shared" si="21"/>
        <v>1</v>
      </c>
      <c r="L246" s="16">
        <f t="shared" si="22"/>
        <v>0.284736786602939</v>
      </c>
      <c r="M246" s="16">
        <f t="shared" si="25"/>
        <v>0.57070712568050852</v>
      </c>
      <c r="N246" s="16">
        <f t="shared" si="23"/>
        <v>0.57070712568050852</v>
      </c>
      <c r="O246" s="16">
        <f t="shared" si="26"/>
        <v>-0.24358670494463713</v>
      </c>
      <c r="P246">
        <v>26</v>
      </c>
      <c r="Q246">
        <f t="shared" si="24"/>
        <v>1</v>
      </c>
      <c r="R246" s="16">
        <v>0</v>
      </c>
      <c r="S246" s="16">
        <v>1</v>
      </c>
      <c r="T246">
        <v>61.96</v>
      </c>
      <c r="U246">
        <v>0</v>
      </c>
      <c r="V246">
        <v>0</v>
      </c>
      <c r="W246" s="16">
        <v>54.26</v>
      </c>
      <c r="X246">
        <v>47.24</v>
      </c>
      <c r="Y246" s="16">
        <v>45.82</v>
      </c>
      <c r="Z246" s="16">
        <v>47.84</v>
      </c>
      <c r="AA246">
        <v>49.23</v>
      </c>
      <c r="AB246" s="16">
        <v>44.68</v>
      </c>
      <c r="AC246">
        <v>64.010000000000005</v>
      </c>
      <c r="AD246">
        <v>35.44</v>
      </c>
      <c r="AE246" s="23">
        <f t="shared" si="27"/>
        <v>0</v>
      </c>
    </row>
    <row r="247" spans="1:31" x14ac:dyDescent="0.25">
      <c r="A247" t="s">
        <v>261</v>
      </c>
      <c r="B247" t="s">
        <v>518</v>
      </c>
      <c r="C247" t="s">
        <v>521</v>
      </c>
      <c r="D247" t="s">
        <v>526</v>
      </c>
      <c r="E247" t="s">
        <v>527</v>
      </c>
      <c r="F247" t="s">
        <v>531</v>
      </c>
      <c r="G247">
        <v>45.1</v>
      </c>
      <c r="H247">
        <v>1</v>
      </c>
      <c r="I247">
        <v>0</v>
      </c>
      <c r="J247" t="s">
        <v>517</v>
      </c>
      <c r="K247">
        <f t="shared" si="21"/>
        <v>1</v>
      </c>
      <c r="L247" s="16">
        <f t="shared" si="22"/>
        <v>0.284736786602939</v>
      </c>
      <c r="M247" s="16">
        <f t="shared" si="25"/>
        <v>0.57070712568050852</v>
      </c>
      <c r="N247" s="16">
        <f t="shared" si="23"/>
        <v>0.57070712568050852</v>
      </c>
      <c r="O247" s="16">
        <f t="shared" si="26"/>
        <v>-0.24358670494463713</v>
      </c>
      <c r="P247">
        <v>24</v>
      </c>
      <c r="Q247">
        <f t="shared" si="24"/>
        <v>0</v>
      </c>
      <c r="R247" s="16">
        <v>0</v>
      </c>
      <c r="S247" s="16">
        <v>1</v>
      </c>
      <c r="T247">
        <v>58.24</v>
      </c>
      <c r="U247">
        <v>0</v>
      </c>
      <c r="V247">
        <v>0</v>
      </c>
      <c r="W247" s="16">
        <v>63.46</v>
      </c>
      <c r="X247">
        <v>57.33</v>
      </c>
      <c r="Y247" s="16">
        <v>44.78</v>
      </c>
      <c r="Z247" s="16">
        <v>41.53</v>
      </c>
      <c r="AA247">
        <v>54.67</v>
      </c>
      <c r="AB247" s="16">
        <v>54.44</v>
      </c>
      <c r="AC247">
        <v>33.9</v>
      </c>
      <c r="AD247">
        <v>39.799999999999997</v>
      </c>
      <c r="AE247" s="23">
        <f t="shared" si="27"/>
        <v>0</v>
      </c>
    </row>
    <row r="248" spans="1:31" x14ac:dyDescent="0.25">
      <c r="A248" t="s">
        <v>262</v>
      </c>
      <c r="B248" t="s">
        <v>518</v>
      </c>
      <c r="C248" t="s">
        <v>521</v>
      </c>
      <c r="D248" t="s">
        <v>526</v>
      </c>
      <c r="E248" t="s">
        <v>528</v>
      </c>
      <c r="F248" t="s">
        <v>530</v>
      </c>
      <c r="G248">
        <v>41.06</v>
      </c>
      <c r="H248">
        <v>1</v>
      </c>
      <c r="I248">
        <v>0</v>
      </c>
      <c r="J248" t="s">
        <v>516</v>
      </c>
      <c r="K248">
        <f t="shared" si="21"/>
        <v>0</v>
      </c>
      <c r="L248" s="16">
        <f t="shared" si="22"/>
        <v>0.284736786602939</v>
      </c>
      <c r="M248" s="16">
        <f t="shared" si="25"/>
        <v>0.57070712568050852</v>
      </c>
      <c r="N248" s="16">
        <f t="shared" si="23"/>
        <v>0.42929287431949148</v>
      </c>
      <c r="O248" s="16">
        <f t="shared" si="26"/>
        <v>-0.36724632016115744</v>
      </c>
      <c r="P248">
        <v>26</v>
      </c>
      <c r="Q248">
        <f t="shared" si="24"/>
        <v>1</v>
      </c>
      <c r="R248" s="16">
        <v>0</v>
      </c>
      <c r="S248" s="16">
        <v>1</v>
      </c>
      <c r="T248">
        <v>40.51</v>
      </c>
      <c r="U248">
        <v>1</v>
      </c>
      <c r="V248">
        <v>0</v>
      </c>
      <c r="W248" s="16">
        <v>51.46</v>
      </c>
      <c r="X248">
        <v>36.11</v>
      </c>
      <c r="Y248" s="16">
        <v>56.14</v>
      </c>
      <c r="Z248" s="16">
        <v>28.49</v>
      </c>
      <c r="AA248">
        <v>52.93</v>
      </c>
      <c r="AB248" s="16">
        <v>37.24</v>
      </c>
      <c r="AC248">
        <v>47.56</v>
      </c>
      <c r="AD248">
        <v>29.54</v>
      </c>
      <c r="AE248" s="23">
        <f t="shared" si="27"/>
        <v>0</v>
      </c>
    </row>
    <row r="249" spans="1:31" x14ac:dyDescent="0.25">
      <c r="A249" t="s">
        <v>263</v>
      </c>
      <c r="B249" t="s">
        <v>520</v>
      </c>
      <c r="C249" t="s">
        <v>521</v>
      </c>
      <c r="D249" t="s">
        <v>525</v>
      </c>
      <c r="E249" t="s">
        <v>528</v>
      </c>
      <c r="F249" t="s">
        <v>530</v>
      </c>
      <c r="G249">
        <v>61.23</v>
      </c>
      <c r="H249">
        <v>1</v>
      </c>
      <c r="I249">
        <v>0</v>
      </c>
      <c r="J249" t="s">
        <v>516</v>
      </c>
      <c r="K249">
        <f t="shared" si="21"/>
        <v>0</v>
      </c>
      <c r="L249" s="16">
        <f t="shared" si="22"/>
        <v>2.0074674701649928</v>
      </c>
      <c r="M249" s="16">
        <f t="shared" si="25"/>
        <v>0.8815788876645434</v>
      </c>
      <c r="N249" s="16">
        <f t="shared" si="23"/>
        <v>0.1184211123354566</v>
      </c>
      <c r="O249" s="16">
        <f t="shared" si="26"/>
        <v>-0.926570863884976</v>
      </c>
      <c r="P249">
        <v>16</v>
      </c>
      <c r="Q249">
        <f t="shared" si="24"/>
        <v>1</v>
      </c>
      <c r="R249" s="16">
        <v>1</v>
      </c>
      <c r="S249" s="16">
        <v>0</v>
      </c>
      <c r="T249">
        <v>90.02</v>
      </c>
      <c r="U249">
        <v>1</v>
      </c>
      <c r="V249">
        <v>0</v>
      </c>
      <c r="W249" s="16">
        <v>38.03</v>
      </c>
      <c r="X249">
        <v>48.85</v>
      </c>
      <c r="Y249" s="16">
        <v>64.03</v>
      </c>
      <c r="Z249" s="16">
        <v>41.01</v>
      </c>
      <c r="AA249">
        <v>48.87</v>
      </c>
      <c r="AB249" s="16">
        <v>58.31</v>
      </c>
      <c r="AC249">
        <v>59.51</v>
      </c>
      <c r="AD249">
        <v>25.52</v>
      </c>
      <c r="AE249" s="23">
        <f t="shared" si="27"/>
        <v>1</v>
      </c>
    </row>
    <row r="250" spans="1:31" x14ac:dyDescent="0.25">
      <c r="A250" t="s">
        <v>264</v>
      </c>
      <c r="B250" t="s">
        <v>519</v>
      </c>
      <c r="C250" t="s">
        <v>523</v>
      </c>
      <c r="D250" t="s">
        <v>524</v>
      </c>
      <c r="E250" t="s">
        <v>527</v>
      </c>
      <c r="F250" t="s">
        <v>530</v>
      </c>
      <c r="G250">
        <v>35.1</v>
      </c>
      <c r="H250">
        <v>0</v>
      </c>
      <c r="I250">
        <v>1</v>
      </c>
      <c r="J250" t="s">
        <v>516</v>
      </c>
      <c r="K250">
        <f t="shared" si="21"/>
        <v>0</v>
      </c>
      <c r="L250" s="16">
        <f t="shared" si="22"/>
        <v>0</v>
      </c>
      <c r="M250" s="16">
        <f t="shared" si="25"/>
        <v>0.5</v>
      </c>
      <c r="N250" s="16">
        <f t="shared" si="23"/>
        <v>0.5</v>
      </c>
      <c r="O250" s="16">
        <f t="shared" si="26"/>
        <v>-0.3010299956639812</v>
      </c>
      <c r="P250">
        <v>33</v>
      </c>
      <c r="Q250">
        <f t="shared" si="24"/>
        <v>1</v>
      </c>
      <c r="R250" s="16">
        <v>0</v>
      </c>
      <c r="S250" s="16">
        <v>0</v>
      </c>
      <c r="T250">
        <v>45.25</v>
      </c>
      <c r="U250">
        <v>0</v>
      </c>
      <c r="V250">
        <v>0</v>
      </c>
      <c r="W250" s="16">
        <v>40.74</v>
      </c>
      <c r="X250">
        <v>58.23</v>
      </c>
      <c r="Y250" s="16">
        <v>64.12</v>
      </c>
      <c r="Z250" s="16">
        <v>34.97</v>
      </c>
      <c r="AA250">
        <v>34.81</v>
      </c>
      <c r="AB250" s="16">
        <v>58.76</v>
      </c>
      <c r="AC250">
        <v>49.83</v>
      </c>
      <c r="AD250">
        <v>62.76</v>
      </c>
      <c r="AE250" s="23">
        <f t="shared" si="27"/>
        <v>0</v>
      </c>
    </row>
    <row r="251" spans="1:31" x14ac:dyDescent="0.25">
      <c r="A251" t="s">
        <v>265</v>
      </c>
      <c r="B251" t="s">
        <v>519</v>
      </c>
      <c r="C251" t="s">
        <v>523</v>
      </c>
      <c r="D251" t="s">
        <v>524</v>
      </c>
      <c r="E251" t="s">
        <v>528</v>
      </c>
      <c r="F251" t="s">
        <v>530</v>
      </c>
      <c r="G251">
        <v>37.11</v>
      </c>
      <c r="H251">
        <v>0</v>
      </c>
      <c r="I251">
        <v>1</v>
      </c>
      <c r="J251" t="s">
        <v>516</v>
      </c>
      <c r="K251">
        <f t="shared" si="21"/>
        <v>0</v>
      </c>
      <c r="L251" s="16">
        <f t="shared" si="22"/>
        <v>0</v>
      </c>
      <c r="M251" s="16">
        <f t="shared" si="25"/>
        <v>0.5</v>
      </c>
      <c r="N251" s="16">
        <f t="shared" si="23"/>
        <v>0.5</v>
      </c>
      <c r="O251" s="16">
        <f t="shared" si="26"/>
        <v>-0.3010299956639812</v>
      </c>
      <c r="P251">
        <v>48</v>
      </c>
      <c r="Q251">
        <f t="shared" si="24"/>
        <v>1</v>
      </c>
      <c r="R251" s="16">
        <v>0</v>
      </c>
      <c r="S251" s="16">
        <v>0</v>
      </c>
      <c r="T251">
        <v>77.849999999999994</v>
      </c>
      <c r="U251">
        <v>1</v>
      </c>
      <c r="V251">
        <v>0</v>
      </c>
      <c r="W251" s="16">
        <v>49.3</v>
      </c>
      <c r="X251">
        <v>24.18</v>
      </c>
      <c r="Y251" s="16">
        <v>44.03</v>
      </c>
      <c r="Z251" s="16">
        <v>36.72</v>
      </c>
      <c r="AA251">
        <v>32.61</v>
      </c>
      <c r="AB251" s="16">
        <v>39.119999999999997</v>
      </c>
      <c r="AC251">
        <v>27.06</v>
      </c>
      <c r="AD251">
        <v>33.21</v>
      </c>
      <c r="AE251" s="23">
        <f t="shared" si="27"/>
        <v>0</v>
      </c>
    </row>
    <row r="252" spans="1:31" x14ac:dyDescent="0.25">
      <c r="A252" t="s">
        <v>266</v>
      </c>
      <c r="B252" t="s">
        <v>518</v>
      </c>
      <c r="C252" t="s">
        <v>522</v>
      </c>
      <c r="D252" t="s">
        <v>524</v>
      </c>
      <c r="E252" t="s">
        <v>527</v>
      </c>
      <c r="F252" t="s">
        <v>530</v>
      </c>
      <c r="G252">
        <v>29.22</v>
      </c>
      <c r="H252">
        <v>0</v>
      </c>
      <c r="I252">
        <v>0</v>
      </c>
      <c r="J252" t="s">
        <v>517</v>
      </c>
      <c r="K252">
        <f t="shared" si="21"/>
        <v>0</v>
      </c>
      <c r="L252" s="16">
        <f t="shared" si="22"/>
        <v>0</v>
      </c>
      <c r="M252" s="16">
        <f t="shared" si="25"/>
        <v>0.5</v>
      </c>
      <c r="N252" s="16">
        <f t="shared" si="23"/>
        <v>0.5</v>
      </c>
      <c r="O252" s="16">
        <f t="shared" si="26"/>
        <v>-0.3010299956639812</v>
      </c>
      <c r="P252">
        <v>27</v>
      </c>
      <c r="Q252">
        <f t="shared" si="24"/>
        <v>0</v>
      </c>
      <c r="R252" s="16">
        <v>0</v>
      </c>
      <c r="S252" s="16">
        <v>0</v>
      </c>
      <c r="T252">
        <v>70.239999999999995</v>
      </c>
      <c r="U252">
        <v>0</v>
      </c>
      <c r="V252">
        <v>0</v>
      </c>
      <c r="W252" s="16">
        <v>40.799999999999997</v>
      </c>
      <c r="X252">
        <v>16.53</v>
      </c>
      <c r="Y252" s="16">
        <v>58.76</v>
      </c>
      <c r="Z252" s="16">
        <v>31.3</v>
      </c>
      <c r="AA252">
        <v>39.24</v>
      </c>
      <c r="AB252" s="16">
        <v>25.68</v>
      </c>
      <c r="AC252">
        <v>34.58</v>
      </c>
      <c r="AD252">
        <v>46.67</v>
      </c>
      <c r="AE252" s="23">
        <f t="shared" si="27"/>
        <v>0</v>
      </c>
    </row>
    <row r="253" spans="1:31" x14ac:dyDescent="0.25">
      <c r="A253" t="s">
        <v>267</v>
      </c>
      <c r="B253" t="s">
        <v>518</v>
      </c>
      <c r="C253" t="s">
        <v>522</v>
      </c>
      <c r="D253" t="s">
        <v>524</v>
      </c>
      <c r="E253" t="s">
        <v>527</v>
      </c>
      <c r="F253" t="s">
        <v>530</v>
      </c>
      <c r="G253">
        <v>31.56</v>
      </c>
      <c r="H253">
        <v>0</v>
      </c>
      <c r="I253">
        <v>0</v>
      </c>
      <c r="J253" t="s">
        <v>516</v>
      </c>
      <c r="K253">
        <f t="shared" si="21"/>
        <v>0</v>
      </c>
      <c r="L253" s="16">
        <f t="shared" si="22"/>
        <v>0</v>
      </c>
      <c r="M253" s="16">
        <f t="shared" si="25"/>
        <v>0.5</v>
      </c>
      <c r="N253" s="16">
        <f t="shared" si="23"/>
        <v>0.5</v>
      </c>
      <c r="O253" s="16">
        <f t="shared" si="26"/>
        <v>-0.3010299956639812</v>
      </c>
      <c r="P253">
        <v>22</v>
      </c>
      <c r="Q253">
        <f t="shared" si="24"/>
        <v>1</v>
      </c>
      <c r="R253" s="16">
        <v>0</v>
      </c>
      <c r="S253" s="16">
        <v>0</v>
      </c>
      <c r="T253">
        <v>71.599999999999994</v>
      </c>
      <c r="U253">
        <v>0</v>
      </c>
      <c r="V253">
        <v>0</v>
      </c>
      <c r="W253" s="16">
        <v>31.29</v>
      </c>
      <c r="X253">
        <v>47.19</v>
      </c>
      <c r="Y253" s="16">
        <v>18.079999999999998</v>
      </c>
      <c r="Z253" s="16">
        <v>24.14</v>
      </c>
      <c r="AA253">
        <v>24.25</v>
      </c>
      <c r="AB253" s="16">
        <v>22.69</v>
      </c>
      <c r="AC253">
        <v>54.74</v>
      </c>
      <c r="AD253">
        <v>24.02</v>
      </c>
      <c r="AE253" s="23">
        <f t="shared" si="27"/>
        <v>0</v>
      </c>
    </row>
    <row r="254" spans="1:31" x14ac:dyDescent="0.25">
      <c r="A254" t="s">
        <v>268</v>
      </c>
      <c r="B254" t="s">
        <v>518</v>
      </c>
      <c r="C254" t="s">
        <v>523</v>
      </c>
      <c r="D254" t="s">
        <v>525</v>
      </c>
      <c r="E254" t="s">
        <v>527</v>
      </c>
      <c r="F254" t="s">
        <v>531</v>
      </c>
      <c r="G254">
        <v>45.25</v>
      </c>
      <c r="H254">
        <v>0</v>
      </c>
      <c r="I254">
        <v>1</v>
      </c>
      <c r="J254" t="s">
        <v>517</v>
      </c>
      <c r="K254">
        <f t="shared" si="21"/>
        <v>1</v>
      </c>
      <c r="L254" s="16">
        <f t="shared" si="22"/>
        <v>2.0074674701649928</v>
      </c>
      <c r="M254" s="16">
        <f t="shared" si="25"/>
        <v>0.8815788876645434</v>
      </c>
      <c r="N254" s="16">
        <f t="shared" si="23"/>
        <v>0.8815788876645434</v>
      </c>
      <c r="O254" s="16">
        <f t="shared" si="26"/>
        <v>-5.4738818992039209E-2</v>
      </c>
      <c r="P254">
        <v>26</v>
      </c>
      <c r="Q254">
        <f t="shared" si="24"/>
        <v>0</v>
      </c>
      <c r="R254" s="16">
        <v>1</v>
      </c>
      <c r="S254" s="16">
        <v>0</v>
      </c>
      <c r="T254">
        <v>95.6</v>
      </c>
      <c r="U254">
        <v>0</v>
      </c>
      <c r="V254">
        <v>0</v>
      </c>
      <c r="W254" s="16">
        <v>65.73</v>
      </c>
      <c r="X254">
        <v>73.760000000000005</v>
      </c>
      <c r="Y254" s="16">
        <v>37.700000000000003</v>
      </c>
      <c r="Z254" s="16">
        <v>77.11</v>
      </c>
      <c r="AA254">
        <v>54.06</v>
      </c>
      <c r="AB254" s="16">
        <v>65.739999999999995</v>
      </c>
      <c r="AC254">
        <v>63.82</v>
      </c>
      <c r="AD254">
        <v>65.400000000000006</v>
      </c>
      <c r="AE254" s="23">
        <f t="shared" si="27"/>
        <v>1</v>
      </c>
    </row>
    <row r="255" spans="1:31" x14ac:dyDescent="0.25">
      <c r="A255" t="s">
        <v>269</v>
      </c>
      <c r="B255" t="s">
        <v>519</v>
      </c>
      <c r="C255" t="s">
        <v>522</v>
      </c>
      <c r="D255" t="s">
        <v>524</v>
      </c>
      <c r="E255" t="s">
        <v>529</v>
      </c>
      <c r="F255" t="s">
        <v>530</v>
      </c>
      <c r="G255">
        <v>41.41</v>
      </c>
      <c r="H255">
        <v>0</v>
      </c>
      <c r="I255">
        <v>0</v>
      </c>
      <c r="J255" t="s">
        <v>516</v>
      </c>
      <c r="K255">
        <f t="shared" si="21"/>
        <v>0</v>
      </c>
      <c r="L255" s="16">
        <f t="shared" si="22"/>
        <v>0</v>
      </c>
      <c r="M255" s="16">
        <f t="shared" si="25"/>
        <v>0.5</v>
      </c>
      <c r="N255" s="16">
        <f t="shared" si="23"/>
        <v>0.5</v>
      </c>
      <c r="O255" s="16">
        <f t="shared" si="26"/>
        <v>-0.3010299956639812</v>
      </c>
      <c r="P255">
        <v>37</v>
      </c>
      <c r="Q255">
        <f t="shared" si="24"/>
        <v>1</v>
      </c>
      <c r="R255" s="16">
        <v>0</v>
      </c>
      <c r="S255" s="16">
        <v>0</v>
      </c>
      <c r="T255">
        <v>41.9</v>
      </c>
      <c r="U255">
        <v>0</v>
      </c>
      <c r="V255">
        <v>1</v>
      </c>
      <c r="W255" s="16">
        <v>35.1</v>
      </c>
      <c r="X255">
        <v>28</v>
      </c>
      <c r="Y255" s="16">
        <v>31.16</v>
      </c>
      <c r="Z255" s="16">
        <v>49.6</v>
      </c>
      <c r="AA255">
        <v>41.44</v>
      </c>
      <c r="AB255" s="16">
        <v>56.33</v>
      </c>
      <c r="AC255">
        <v>64.31</v>
      </c>
      <c r="AD255">
        <v>49.16</v>
      </c>
      <c r="AE255" s="23">
        <f t="shared" si="27"/>
        <v>0</v>
      </c>
    </row>
    <row r="256" spans="1:31" x14ac:dyDescent="0.25">
      <c r="A256" t="s">
        <v>270</v>
      </c>
      <c r="B256" t="s">
        <v>518</v>
      </c>
      <c r="C256" t="s">
        <v>523</v>
      </c>
      <c r="D256" t="s">
        <v>525</v>
      </c>
      <c r="E256" t="s">
        <v>528</v>
      </c>
      <c r="F256" t="s">
        <v>531</v>
      </c>
      <c r="G256">
        <v>50.99</v>
      </c>
      <c r="H256">
        <v>0</v>
      </c>
      <c r="I256">
        <v>1</v>
      </c>
      <c r="J256" t="s">
        <v>516</v>
      </c>
      <c r="K256">
        <f t="shared" si="21"/>
        <v>1</v>
      </c>
      <c r="L256" s="16">
        <f t="shared" si="22"/>
        <v>2.0074674701649928</v>
      </c>
      <c r="M256" s="16">
        <f t="shared" si="25"/>
        <v>0.8815788876645434</v>
      </c>
      <c r="N256" s="16">
        <f t="shared" si="23"/>
        <v>0.8815788876645434</v>
      </c>
      <c r="O256" s="16">
        <f t="shared" si="26"/>
        <v>-5.4738818992039209E-2</v>
      </c>
      <c r="P256">
        <v>27</v>
      </c>
      <c r="Q256">
        <f t="shared" si="24"/>
        <v>1</v>
      </c>
      <c r="R256" s="16">
        <v>1</v>
      </c>
      <c r="S256" s="16">
        <v>0</v>
      </c>
      <c r="T256">
        <v>86.4</v>
      </c>
      <c r="U256">
        <v>1</v>
      </c>
      <c r="V256">
        <v>0</v>
      </c>
      <c r="W256" s="16">
        <v>82.15</v>
      </c>
      <c r="X256">
        <v>71.930000000000007</v>
      </c>
      <c r="Y256" s="16">
        <v>78.95</v>
      </c>
      <c r="Z256" s="16">
        <v>57.61</v>
      </c>
      <c r="AA256">
        <v>48.48</v>
      </c>
      <c r="AB256" s="16">
        <v>52.11</v>
      </c>
      <c r="AC256">
        <v>49.29</v>
      </c>
      <c r="AD256">
        <v>58.36</v>
      </c>
      <c r="AE256" s="23">
        <f t="shared" si="27"/>
        <v>1</v>
      </c>
    </row>
    <row r="257" spans="1:31" x14ac:dyDescent="0.25">
      <c r="A257" t="s">
        <v>271</v>
      </c>
      <c r="B257" t="s">
        <v>520</v>
      </c>
      <c r="C257" t="s">
        <v>521</v>
      </c>
      <c r="D257" t="s">
        <v>526</v>
      </c>
      <c r="E257" t="s">
        <v>529</v>
      </c>
      <c r="F257" t="s">
        <v>530</v>
      </c>
      <c r="G257">
        <v>22.14</v>
      </c>
      <c r="H257">
        <v>1</v>
      </c>
      <c r="I257">
        <v>0</v>
      </c>
      <c r="J257" t="s">
        <v>516</v>
      </c>
      <c r="K257">
        <f t="shared" si="21"/>
        <v>0</v>
      </c>
      <c r="L257" s="16">
        <f t="shared" si="22"/>
        <v>0.284736786602939</v>
      </c>
      <c r="M257" s="16">
        <f t="shared" si="25"/>
        <v>0.57070712568050852</v>
      </c>
      <c r="N257" s="16">
        <f t="shared" si="23"/>
        <v>0.42929287431949148</v>
      </c>
      <c r="O257" s="16">
        <f t="shared" si="26"/>
        <v>-0.36724632016115744</v>
      </c>
      <c r="P257">
        <v>19</v>
      </c>
      <c r="Q257">
        <f t="shared" si="24"/>
        <v>1</v>
      </c>
      <c r="R257" s="16">
        <v>0</v>
      </c>
      <c r="S257" s="16">
        <v>1</v>
      </c>
      <c r="T257">
        <v>43.12</v>
      </c>
      <c r="U257">
        <v>0</v>
      </c>
      <c r="V257">
        <v>1</v>
      </c>
      <c r="W257" s="16">
        <v>13.63</v>
      </c>
      <c r="X257">
        <v>20.46</v>
      </c>
      <c r="Y257" s="16">
        <v>46.59</v>
      </c>
      <c r="Z257" s="16">
        <v>33.96</v>
      </c>
      <c r="AA257">
        <v>49.56</v>
      </c>
      <c r="AB257" s="16">
        <v>61.69</v>
      </c>
      <c r="AC257">
        <v>45.6</v>
      </c>
      <c r="AD257">
        <v>42</v>
      </c>
      <c r="AE257" s="23">
        <f t="shared" si="27"/>
        <v>0</v>
      </c>
    </row>
    <row r="258" spans="1:31" x14ac:dyDescent="0.25">
      <c r="A258" t="s">
        <v>272</v>
      </c>
      <c r="B258" t="s">
        <v>519</v>
      </c>
      <c r="C258" t="s">
        <v>522</v>
      </c>
      <c r="D258" t="s">
        <v>524</v>
      </c>
      <c r="E258" t="s">
        <v>527</v>
      </c>
      <c r="F258" t="s">
        <v>530</v>
      </c>
      <c r="G258">
        <v>29.91</v>
      </c>
      <c r="H258">
        <v>0</v>
      </c>
      <c r="I258">
        <v>0</v>
      </c>
      <c r="J258" t="s">
        <v>516</v>
      </c>
      <c r="K258">
        <f t="shared" ref="K258:K321" si="28">IF(F258="Yes",1,0)</f>
        <v>0</v>
      </c>
      <c r="L258" s="16">
        <f t="shared" ref="L258:L321" si="29">$AG$5+$AH$5*R258+$AI$5*S258+$AJ$5*W258+$AK$5*Y258+$AL$5*Z258+$AM$5*AB258</f>
        <v>0</v>
      </c>
      <c r="M258" s="16">
        <f t="shared" si="25"/>
        <v>0.5</v>
      </c>
      <c r="N258" s="16">
        <f t="shared" ref="N258:N321" si="30">IF(K258=1,M258,(1-M258))</f>
        <v>0.5</v>
      </c>
      <c r="O258" s="16">
        <f t="shared" si="26"/>
        <v>-0.3010299956639812</v>
      </c>
      <c r="P258">
        <v>48</v>
      </c>
      <c r="Q258">
        <f t="shared" ref="Q258:Q321" si="31">IF(J258="Male",1,0)</f>
        <v>1</v>
      </c>
      <c r="R258" s="16">
        <v>0</v>
      </c>
      <c r="S258" s="16">
        <v>0</v>
      </c>
      <c r="T258">
        <v>42.29</v>
      </c>
      <c r="U258">
        <v>0</v>
      </c>
      <c r="V258">
        <v>0</v>
      </c>
      <c r="W258" s="16">
        <v>53.54</v>
      </c>
      <c r="X258">
        <v>28.04</v>
      </c>
      <c r="Y258" s="16">
        <v>25.3</v>
      </c>
      <c r="Z258" s="16">
        <v>51.52</v>
      </c>
      <c r="AA258">
        <v>35.92</v>
      </c>
      <c r="AB258" s="16">
        <v>56.61</v>
      </c>
      <c r="AC258">
        <v>34.659999999999997</v>
      </c>
      <c r="AD258">
        <v>53.3</v>
      </c>
      <c r="AE258" s="23">
        <f t="shared" si="27"/>
        <v>0</v>
      </c>
    </row>
    <row r="259" spans="1:31" x14ac:dyDescent="0.25">
      <c r="A259" t="s">
        <v>273</v>
      </c>
      <c r="B259" t="s">
        <v>519</v>
      </c>
      <c r="C259" t="s">
        <v>522</v>
      </c>
      <c r="D259" t="s">
        <v>525</v>
      </c>
      <c r="E259" t="s">
        <v>528</v>
      </c>
      <c r="F259" t="s">
        <v>531</v>
      </c>
      <c r="G259">
        <v>81.75</v>
      </c>
      <c r="H259">
        <v>0</v>
      </c>
      <c r="I259">
        <v>0</v>
      </c>
      <c r="J259" t="s">
        <v>517</v>
      </c>
      <c r="K259">
        <f t="shared" si="28"/>
        <v>1</v>
      </c>
      <c r="L259" s="16">
        <f t="shared" si="29"/>
        <v>2.0074674701649928</v>
      </c>
      <c r="M259" s="16">
        <f t="shared" ref="M259:M322" si="32">EXP(L259)/(1+EXP(L259))</f>
        <v>0.8815788876645434</v>
      </c>
      <c r="N259" s="16">
        <f t="shared" si="30"/>
        <v>0.8815788876645434</v>
      </c>
      <c r="O259" s="16">
        <f t="shared" ref="O259:O322" si="33">LOG(N259)</f>
        <v>-5.4738818992039209E-2</v>
      </c>
      <c r="P259">
        <v>50</v>
      </c>
      <c r="Q259">
        <f t="shared" si="31"/>
        <v>0</v>
      </c>
      <c r="R259" s="16">
        <v>1</v>
      </c>
      <c r="S259" s="16">
        <v>0</v>
      </c>
      <c r="T259">
        <v>65.790000000000006</v>
      </c>
      <c r="U259">
        <v>1</v>
      </c>
      <c r="V259">
        <v>0</v>
      </c>
      <c r="W259" s="16">
        <v>75.06</v>
      </c>
      <c r="X259">
        <v>49.93</v>
      </c>
      <c r="Y259" s="16">
        <v>59.3</v>
      </c>
      <c r="Z259" s="16">
        <v>54.77</v>
      </c>
      <c r="AA259">
        <v>55.68</v>
      </c>
      <c r="AB259" s="16">
        <v>78.930000000000007</v>
      </c>
      <c r="AC259">
        <v>54.18</v>
      </c>
      <c r="AD259">
        <v>68.53</v>
      </c>
      <c r="AE259" s="23">
        <f t="shared" ref="AE259:AE322" si="34">IF(M259&gt;$AK$10,1,0)</f>
        <v>1</v>
      </c>
    </row>
    <row r="260" spans="1:31" x14ac:dyDescent="0.25">
      <c r="A260" t="s">
        <v>274</v>
      </c>
      <c r="B260" t="s">
        <v>519</v>
      </c>
      <c r="C260" t="s">
        <v>523</v>
      </c>
      <c r="D260" t="s">
        <v>526</v>
      </c>
      <c r="E260" t="s">
        <v>527</v>
      </c>
      <c r="F260" t="s">
        <v>531</v>
      </c>
      <c r="G260">
        <v>44.89</v>
      </c>
      <c r="H260">
        <v>0</v>
      </c>
      <c r="I260">
        <v>1</v>
      </c>
      <c r="J260" t="s">
        <v>517</v>
      </c>
      <c r="K260">
        <f t="shared" si="28"/>
        <v>1</v>
      </c>
      <c r="L260" s="16">
        <f t="shared" si="29"/>
        <v>0.284736786602939</v>
      </c>
      <c r="M260" s="16">
        <f t="shared" si="32"/>
        <v>0.57070712568050852</v>
      </c>
      <c r="N260" s="16">
        <f t="shared" si="30"/>
        <v>0.57070712568050852</v>
      </c>
      <c r="O260" s="16">
        <f t="shared" si="33"/>
        <v>-0.24358670494463713</v>
      </c>
      <c r="P260">
        <v>46</v>
      </c>
      <c r="Q260">
        <f t="shared" si="31"/>
        <v>0</v>
      </c>
      <c r="R260" s="16">
        <v>0</v>
      </c>
      <c r="S260" s="16">
        <v>1</v>
      </c>
      <c r="T260">
        <v>43.78</v>
      </c>
      <c r="U260">
        <v>0</v>
      </c>
      <c r="V260">
        <v>0</v>
      </c>
      <c r="W260" s="16">
        <v>42.74</v>
      </c>
      <c r="X260">
        <v>62.53</v>
      </c>
      <c r="Y260" s="16">
        <v>53.66</v>
      </c>
      <c r="Z260" s="16">
        <v>62.92</v>
      </c>
      <c r="AA260">
        <v>67.69</v>
      </c>
      <c r="AB260" s="16">
        <v>56.35</v>
      </c>
      <c r="AC260">
        <v>36.35</v>
      </c>
      <c r="AD260">
        <v>44.61</v>
      </c>
      <c r="AE260" s="23">
        <f t="shared" si="34"/>
        <v>0</v>
      </c>
    </row>
    <row r="261" spans="1:31" x14ac:dyDescent="0.25">
      <c r="A261" t="s">
        <v>275</v>
      </c>
      <c r="B261" t="s">
        <v>519</v>
      </c>
      <c r="C261" t="s">
        <v>522</v>
      </c>
      <c r="D261" t="s">
        <v>526</v>
      </c>
      <c r="E261" t="s">
        <v>528</v>
      </c>
      <c r="F261" t="s">
        <v>531</v>
      </c>
      <c r="G261">
        <v>69.48</v>
      </c>
      <c r="H261">
        <v>0</v>
      </c>
      <c r="I261">
        <v>0</v>
      </c>
      <c r="J261" t="s">
        <v>516</v>
      </c>
      <c r="K261">
        <f t="shared" si="28"/>
        <v>1</v>
      </c>
      <c r="L261" s="16">
        <f t="shared" si="29"/>
        <v>0.284736786602939</v>
      </c>
      <c r="M261" s="16">
        <f t="shared" si="32"/>
        <v>0.57070712568050852</v>
      </c>
      <c r="N261" s="16">
        <f t="shared" si="30"/>
        <v>0.57070712568050852</v>
      </c>
      <c r="O261" s="16">
        <f t="shared" si="33"/>
        <v>-0.24358670494463713</v>
      </c>
      <c r="P261">
        <v>49</v>
      </c>
      <c r="Q261">
        <f t="shared" si="31"/>
        <v>1</v>
      </c>
      <c r="R261" s="16">
        <v>0</v>
      </c>
      <c r="S261" s="16">
        <v>1</v>
      </c>
      <c r="T261">
        <v>87.35</v>
      </c>
      <c r="U261">
        <v>1</v>
      </c>
      <c r="V261">
        <v>0</v>
      </c>
      <c r="W261" s="16">
        <v>57.67</v>
      </c>
      <c r="X261">
        <v>49.05</v>
      </c>
      <c r="Y261" s="16">
        <v>62.77</v>
      </c>
      <c r="Z261" s="16">
        <v>65.34</v>
      </c>
      <c r="AA261">
        <v>61.31</v>
      </c>
      <c r="AB261" s="16">
        <v>42.34</v>
      </c>
      <c r="AC261">
        <v>26.06</v>
      </c>
      <c r="AD261">
        <v>60.47</v>
      </c>
      <c r="AE261" s="23">
        <f t="shared" si="34"/>
        <v>0</v>
      </c>
    </row>
    <row r="262" spans="1:31" x14ac:dyDescent="0.25">
      <c r="A262" t="s">
        <v>276</v>
      </c>
      <c r="B262" t="s">
        <v>518</v>
      </c>
      <c r="C262" t="s">
        <v>522</v>
      </c>
      <c r="D262" t="s">
        <v>526</v>
      </c>
      <c r="E262" t="s">
        <v>527</v>
      </c>
      <c r="F262" t="s">
        <v>531</v>
      </c>
      <c r="G262">
        <v>42.52</v>
      </c>
      <c r="H262">
        <v>0</v>
      </c>
      <c r="I262">
        <v>0</v>
      </c>
      <c r="J262" t="s">
        <v>516</v>
      </c>
      <c r="K262">
        <f t="shared" si="28"/>
        <v>1</v>
      </c>
      <c r="L262" s="16">
        <f t="shared" si="29"/>
        <v>0.284736786602939</v>
      </c>
      <c r="M262" s="16">
        <f t="shared" si="32"/>
        <v>0.57070712568050852</v>
      </c>
      <c r="N262" s="16">
        <f t="shared" si="30"/>
        <v>0.57070712568050852</v>
      </c>
      <c r="O262" s="16">
        <f t="shared" si="33"/>
        <v>-0.24358670494463713</v>
      </c>
      <c r="P262">
        <v>26</v>
      </c>
      <c r="Q262">
        <f t="shared" si="31"/>
        <v>1</v>
      </c>
      <c r="R262" s="16">
        <v>0</v>
      </c>
      <c r="S262" s="16">
        <v>1</v>
      </c>
      <c r="T262">
        <v>71.77</v>
      </c>
      <c r="U262">
        <v>0</v>
      </c>
      <c r="V262">
        <v>0</v>
      </c>
      <c r="W262" s="16">
        <v>52.29</v>
      </c>
      <c r="X262">
        <v>64.61</v>
      </c>
      <c r="Y262" s="16">
        <v>39.26</v>
      </c>
      <c r="Z262" s="16">
        <v>53.22</v>
      </c>
      <c r="AA262">
        <v>50.52</v>
      </c>
      <c r="AB262" s="16">
        <v>61.95</v>
      </c>
      <c r="AC262">
        <v>68.92</v>
      </c>
      <c r="AD262">
        <v>48.71</v>
      </c>
      <c r="AE262" s="23">
        <f t="shared" si="34"/>
        <v>0</v>
      </c>
    </row>
    <row r="263" spans="1:31" x14ac:dyDescent="0.25">
      <c r="A263" t="s">
        <v>277</v>
      </c>
      <c r="B263" t="s">
        <v>518</v>
      </c>
      <c r="C263" t="s">
        <v>521</v>
      </c>
      <c r="D263" t="s">
        <v>525</v>
      </c>
      <c r="E263" t="s">
        <v>527</v>
      </c>
      <c r="F263" t="s">
        <v>530</v>
      </c>
      <c r="G263">
        <v>63.64</v>
      </c>
      <c r="H263">
        <v>1</v>
      </c>
      <c r="I263">
        <v>0</v>
      </c>
      <c r="J263" t="s">
        <v>517</v>
      </c>
      <c r="K263">
        <f t="shared" si="28"/>
        <v>0</v>
      </c>
      <c r="L263" s="16">
        <f t="shared" si="29"/>
        <v>2.0074674701649928</v>
      </c>
      <c r="M263" s="16">
        <f t="shared" si="32"/>
        <v>0.8815788876645434</v>
      </c>
      <c r="N263" s="16">
        <f t="shared" si="30"/>
        <v>0.1184211123354566</v>
      </c>
      <c r="O263" s="16">
        <f t="shared" si="33"/>
        <v>-0.926570863884976</v>
      </c>
      <c r="P263">
        <v>27</v>
      </c>
      <c r="Q263">
        <f t="shared" si="31"/>
        <v>0</v>
      </c>
      <c r="R263" s="16">
        <v>1</v>
      </c>
      <c r="S263" s="16">
        <v>0</v>
      </c>
      <c r="T263">
        <v>41.74</v>
      </c>
      <c r="U263">
        <v>0</v>
      </c>
      <c r="V263">
        <v>0</v>
      </c>
      <c r="W263" s="16">
        <v>56.25</v>
      </c>
      <c r="X263">
        <v>62.49</v>
      </c>
      <c r="Y263" s="16">
        <v>63.4</v>
      </c>
      <c r="Z263" s="16">
        <v>54.31</v>
      </c>
      <c r="AA263">
        <v>53.63</v>
      </c>
      <c r="AB263" s="16">
        <v>58.35</v>
      </c>
      <c r="AC263">
        <v>48.89</v>
      </c>
      <c r="AD263">
        <v>52.06</v>
      </c>
      <c r="AE263" s="23">
        <f t="shared" si="34"/>
        <v>1</v>
      </c>
    </row>
    <row r="264" spans="1:31" x14ac:dyDescent="0.25">
      <c r="A264" t="s">
        <v>278</v>
      </c>
      <c r="B264" t="s">
        <v>519</v>
      </c>
      <c r="C264" t="s">
        <v>522</v>
      </c>
      <c r="D264" t="s">
        <v>524</v>
      </c>
      <c r="E264" t="s">
        <v>528</v>
      </c>
      <c r="F264" t="s">
        <v>530</v>
      </c>
      <c r="G264">
        <v>24.74</v>
      </c>
      <c r="H264">
        <v>0</v>
      </c>
      <c r="I264">
        <v>0</v>
      </c>
      <c r="J264" t="s">
        <v>516</v>
      </c>
      <c r="K264">
        <f t="shared" si="28"/>
        <v>0</v>
      </c>
      <c r="L264" s="16">
        <f t="shared" si="29"/>
        <v>0</v>
      </c>
      <c r="M264" s="16">
        <f t="shared" si="32"/>
        <v>0.5</v>
      </c>
      <c r="N264" s="16">
        <f t="shared" si="30"/>
        <v>0.5</v>
      </c>
      <c r="O264" s="16">
        <f t="shared" si="33"/>
        <v>-0.3010299956639812</v>
      </c>
      <c r="P264">
        <v>34</v>
      </c>
      <c r="Q264">
        <f t="shared" si="31"/>
        <v>1</v>
      </c>
      <c r="R264" s="16">
        <v>0</v>
      </c>
      <c r="S264" s="16">
        <v>0</v>
      </c>
      <c r="T264">
        <v>42.43</v>
      </c>
      <c r="U264">
        <v>1</v>
      </c>
      <c r="V264">
        <v>0</v>
      </c>
      <c r="W264" s="16">
        <v>43.53</v>
      </c>
      <c r="X264">
        <v>52.36</v>
      </c>
      <c r="Y264" s="16">
        <v>56.68</v>
      </c>
      <c r="Z264" s="16">
        <v>55.28</v>
      </c>
      <c r="AA264">
        <v>35.17</v>
      </c>
      <c r="AB264" s="16">
        <v>56.67</v>
      </c>
      <c r="AC264">
        <v>26.56</v>
      </c>
      <c r="AD264">
        <v>41.16</v>
      </c>
      <c r="AE264" s="23">
        <f t="shared" si="34"/>
        <v>0</v>
      </c>
    </row>
    <row r="265" spans="1:31" x14ac:dyDescent="0.25">
      <c r="A265" t="s">
        <v>279</v>
      </c>
      <c r="B265" t="s">
        <v>519</v>
      </c>
      <c r="C265" t="s">
        <v>521</v>
      </c>
      <c r="D265" t="s">
        <v>525</v>
      </c>
      <c r="E265" t="s">
        <v>529</v>
      </c>
      <c r="F265" t="s">
        <v>531</v>
      </c>
      <c r="G265">
        <v>77.25</v>
      </c>
      <c r="H265">
        <v>1</v>
      </c>
      <c r="I265">
        <v>0</v>
      </c>
      <c r="J265" t="s">
        <v>516</v>
      </c>
      <c r="K265">
        <f t="shared" si="28"/>
        <v>1</v>
      </c>
      <c r="L265" s="16">
        <f t="shared" si="29"/>
        <v>2.0074674701649928</v>
      </c>
      <c r="M265" s="16">
        <f t="shared" si="32"/>
        <v>0.8815788876645434</v>
      </c>
      <c r="N265" s="16">
        <f t="shared" si="30"/>
        <v>0.8815788876645434</v>
      </c>
      <c r="O265" s="16">
        <f t="shared" si="33"/>
        <v>-5.4738818992039209E-2</v>
      </c>
      <c r="P265">
        <v>46</v>
      </c>
      <c r="Q265">
        <f t="shared" si="31"/>
        <v>1</v>
      </c>
      <c r="R265" s="16">
        <v>1</v>
      </c>
      <c r="S265" s="16">
        <v>0</v>
      </c>
      <c r="T265">
        <v>76.760000000000005</v>
      </c>
      <c r="U265">
        <v>0</v>
      </c>
      <c r="V265">
        <v>1</v>
      </c>
      <c r="W265" s="16">
        <v>55.86</v>
      </c>
      <c r="X265">
        <v>73.55</v>
      </c>
      <c r="Y265" s="16">
        <v>46.03</v>
      </c>
      <c r="Z265" s="16">
        <v>51.07</v>
      </c>
      <c r="AA265">
        <v>90.28</v>
      </c>
      <c r="AB265" s="16">
        <v>74.84</v>
      </c>
      <c r="AC265">
        <v>66.34</v>
      </c>
      <c r="AD265">
        <v>69.84</v>
      </c>
      <c r="AE265" s="23">
        <f t="shared" si="34"/>
        <v>1</v>
      </c>
    </row>
    <row r="266" spans="1:31" x14ac:dyDescent="0.25">
      <c r="A266" t="s">
        <v>280</v>
      </c>
      <c r="B266" t="s">
        <v>520</v>
      </c>
      <c r="C266" t="s">
        <v>523</v>
      </c>
      <c r="D266" t="s">
        <v>525</v>
      </c>
      <c r="E266" t="s">
        <v>528</v>
      </c>
      <c r="F266" t="s">
        <v>531</v>
      </c>
      <c r="G266">
        <v>65.25</v>
      </c>
      <c r="H266">
        <v>0</v>
      </c>
      <c r="I266">
        <v>1</v>
      </c>
      <c r="J266" t="s">
        <v>516</v>
      </c>
      <c r="K266">
        <f t="shared" si="28"/>
        <v>1</v>
      </c>
      <c r="L266" s="16">
        <f t="shared" si="29"/>
        <v>2.0074674701649928</v>
      </c>
      <c r="M266" s="16">
        <f t="shared" si="32"/>
        <v>0.8815788876645434</v>
      </c>
      <c r="N266" s="16">
        <f t="shared" si="30"/>
        <v>0.8815788876645434</v>
      </c>
      <c r="O266" s="16">
        <f t="shared" si="33"/>
        <v>-5.4738818992039209E-2</v>
      </c>
      <c r="P266">
        <v>18</v>
      </c>
      <c r="Q266">
        <f t="shared" si="31"/>
        <v>1</v>
      </c>
      <c r="R266" s="16">
        <v>1</v>
      </c>
      <c r="S266" s="16">
        <v>0</v>
      </c>
      <c r="T266">
        <v>88.37</v>
      </c>
      <c r="U266">
        <v>1</v>
      </c>
      <c r="V266">
        <v>0</v>
      </c>
      <c r="W266" s="16">
        <v>73.930000000000007</v>
      </c>
      <c r="X266">
        <v>48.83</v>
      </c>
      <c r="Y266" s="16">
        <v>40.78</v>
      </c>
      <c r="Z266" s="16">
        <v>40.74</v>
      </c>
      <c r="AA266">
        <v>39.56</v>
      </c>
      <c r="AB266" s="16">
        <v>54.16</v>
      </c>
      <c r="AC266">
        <v>54.35</v>
      </c>
      <c r="AD266">
        <v>51.65</v>
      </c>
      <c r="AE266" s="23">
        <f t="shared" si="34"/>
        <v>1</v>
      </c>
    </row>
    <row r="267" spans="1:31" x14ac:dyDescent="0.25">
      <c r="A267" t="s">
        <v>281</v>
      </c>
      <c r="B267" t="s">
        <v>520</v>
      </c>
      <c r="C267" t="s">
        <v>522</v>
      </c>
      <c r="D267" t="s">
        <v>526</v>
      </c>
      <c r="E267" t="s">
        <v>527</v>
      </c>
      <c r="F267" t="s">
        <v>530</v>
      </c>
      <c r="G267">
        <v>32.69</v>
      </c>
      <c r="H267">
        <v>0</v>
      </c>
      <c r="I267">
        <v>0</v>
      </c>
      <c r="J267" t="s">
        <v>517</v>
      </c>
      <c r="K267">
        <f t="shared" si="28"/>
        <v>0</v>
      </c>
      <c r="L267" s="16">
        <f t="shared" si="29"/>
        <v>0.284736786602939</v>
      </c>
      <c r="M267" s="16">
        <f t="shared" si="32"/>
        <v>0.57070712568050852</v>
      </c>
      <c r="N267" s="16">
        <f t="shared" si="30"/>
        <v>0.42929287431949148</v>
      </c>
      <c r="O267" s="16">
        <f t="shared" si="33"/>
        <v>-0.36724632016115744</v>
      </c>
      <c r="P267">
        <v>18</v>
      </c>
      <c r="Q267">
        <f t="shared" si="31"/>
        <v>0</v>
      </c>
      <c r="R267" s="16">
        <v>0</v>
      </c>
      <c r="S267" s="16">
        <v>1</v>
      </c>
      <c r="T267">
        <v>66.27</v>
      </c>
      <c r="U267">
        <v>0</v>
      </c>
      <c r="V267">
        <v>0</v>
      </c>
      <c r="W267" s="16">
        <v>40.71</v>
      </c>
      <c r="X267">
        <v>35.520000000000003</v>
      </c>
      <c r="Y267" s="16">
        <v>48.44</v>
      </c>
      <c r="Z267" s="16">
        <v>46.98</v>
      </c>
      <c r="AA267">
        <v>40.299999999999997</v>
      </c>
      <c r="AB267" s="16">
        <v>21.79</v>
      </c>
      <c r="AC267">
        <v>32.07</v>
      </c>
      <c r="AD267">
        <v>52.53</v>
      </c>
      <c r="AE267" s="23">
        <f t="shared" si="34"/>
        <v>0</v>
      </c>
    </row>
    <row r="268" spans="1:31" x14ac:dyDescent="0.25">
      <c r="A268" t="s">
        <v>282</v>
      </c>
      <c r="B268" t="s">
        <v>518</v>
      </c>
      <c r="C268" t="s">
        <v>521</v>
      </c>
      <c r="D268" t="s">
        <v>524</v>
      </c>
      <c r="E268" t="s">
        <v>528</v>
      </c>
      <c r="F268" t="s">
        <v>530</v>
      </c>
      <c r="G268">
        <v>43.49</v>
      </c>
      <c r="H268">
        <v>1</v>
      </c>
      <c r="I268">
        <v>0</v>
      </c>
      <c r="J268" t="s">
        <v>517</v>
      </c>
      <c r="K268">
        <f t="shared" si="28"/>
        <v>0</v>
      </c>
      <c r="L268" s="16">
        <f t="shared" si="29"/>
        <v>0</v>
      </c>
      <c r="M268" s="16">
        <f t="shared" si="32"/>
        <v>0.5</v>
      </c>
      <c r="N268" s="16">
        <f t="shared" si="30"/>
        <v>0.5</v>
      </c>
      <c r="O268" s="16">
        <f t="shared" si="33"/>
        <v>-0.3010299956639812</v>
      </c>
      <c r="P268">
        <v>27</v>
      </c>
      <c r="Q268">
        <f t="shared" si="31"/>
        <v>0</v>
      </c>
      <c r="R268" s="16">
        <v>0</v>
      </c>
      <c r="S268" s="16">
        <v>0</v>
      </c>
      <c r="T268">
        <v>73.27</v>
      </c>
      <c r="U268">
        <v>1</v>
      </c>
      <c r="V268">
        <v>0</v>
      </c>
      <c r="W268" s="16">
        <v>20</v>
      </c>
      <c r="X268">
        <v>33.94</v>
      </c>
      <c r="Y268" s="16">
        <v>23.34</v>
      </c>
      <c r="Z268" s="16">
        <v>25.66</v>
      </c>
      <c r="AA268">
        <v>37.450000000000003</v>
      </c>
      <c r="AB268" s="16">
        <v>30.7</v>
      </c>
      <c r="AC268">
        <v>42.32</v>
      </c>
      <c r="AD268">
        <v>23.84</v>
      </c>
      <c r="AE268" s="23">
        <f t="shared" si="34"/>
        <v>0</v>
      </c>
    </row>
    <row r="269" spans="1:31" x14ac:dyDescent="0.25">
      <c r="A269" t="s">
        <v>283</v>
      </c>
      <c r="B269" t="s">
        <v>519</v>
      </c>
      <c r="C269" t="s">
        <v>523</v>
      </c>
      <c r="D269" t="s">
        <v>526</v>
      </c>
      <c r="E269" t="s">
        <v>529</v>
      </c>
      <c r="F269" t="s">
        <v>530</v>
      </c>
      <c r="G269">
        <v>69.88</v>
      </c>
      <c r="H269">
        <v>0</v>
      </c>
      <c r="I269">
        <v>1</v>
      </c>
      <c r="J269" t="s">
        <v>517</v>
      </c>
      <c r="K269">
        <f t="shared" si="28"/>
        <v>0</v>
      </c>
      <c r="L269" s="16">
        <f t="shared" si="29"/>
        <v>0.284736786602939</v>
      </c>
      <c r="M269" s="16">
        <f t="shared" si="32"/>
        <v>0.57070712568050852</v>
      </c>
      <c r="N269" s="16">
        <f t="shared" si="30"/>
        <v>0.42929287431949148</v>
      </c>
      <c r="O269" s="16">
        <f t="shared" si="33"/>
        <v>-0.36724632016115744</v>
      </c>
      <c r="P269">
        <v>39</v>
      </c>
      <c r="Q269">
        <f t="shared" si="31"/>
        <v>0</v>
      </c>
      <c r="R269" s="16">
        <v>0</v>
      </c>
      <c r="S269" s="16">
        <v>1</v>
      </c>
      <c r="T269">
        <v>87.99</v>
      </c>
      <c r="U269">
        <v>0</v>
      </c>
      <c r="V269">
        <v>1</v>
      </c>
      <c r="W269" s="16">
        <v>41.61</v>
      </c>
      <c r="X269">
        <v>68.400000000000006</v>
      </c>
      <c r="Y269" s="16">
        <v>50.37</v>
      </c>
      <c r="Z269" s="16">
        <v>40.83</v>
      </c>
      <c r="AA269">
        <v>40.81</v>
      </c>
      <c r="AB269" s="16">
        <v>47.89</v>
      </c>
      <c r="AC269">
        <v>63.93</v>
      </c>
      <c r="AD269">
        <v>46.97</v>
      </c>
      <c r="AE269" s="23">
        <f t="shared" si="34"/>
        <v>0</v>
      </c>
    </row>
    <row r="270" spans="1:31" x14ac:dyDescent="0.25">
      <c r="A270" t="s">
        <v>284</v>
      </c>
      <c r="B270" t="s">
        <v>519</v>
      </c>
      <c r="C270" t="s">
        <v>522</v>
      </c>
      <c r="D270" t="s">
        <v>524</v>
      </c>
      <c r="E270" t="s">
        <v>527</v>
      </c>
      <c r="F270" t="s">
        <v>530</v>
      </c>
      <c r="G270">
        <v>43.31</v>
      </c>
      <c r="H270">
        <v>0</v>
      </c>
      <c r="I270">
        <v>0</v>
      </c>
      <c r="J270" t="s">
        <v>516</v>
      </c>
      <c r="K270">
        <f t="shared" si="28"/>
        <v>0</v>
      </c>
      <c r="L270" s="16">
        <f t="shared" si="29"/>
        <v>0</v>
      </c>
      <c r="M270" s="16">
        <f t="shared" si="32"/>
        <v>0.5</v>
      </c>
      <c r="N270" s="16">
        <f t="shared" si="30"/>
        <v>0.5</v>
      </c>
      <c r="O270" s="16">
        <f t="shared" si="33"/>
        <v>-0.3010299956639812</v>
      </c>
      <c r="P270">
        <v>37</v>
      </c>
      <c r="Q270">
        <f t="shared" si="31"/>
        <v>1</v>
      </c>
      <c r="R270" s="16">
        <v>0</v>
      </c>
      <c r="S270" s="16">
        <v>0</v>
      </c>
      <c r="T270">
        <v>76.63</v>
      </c>
      <c r="U270">
        <v>0</v>
      </c>
      <c r="V270">
        <v>0</v>
      </c>
      <c r="W270" s="16">
        <v>53.74</v>
      </c>
      <c r="X270">
        <v>38.770000000000003</v>
      </c>
      <c r="Y270" s="16">
        <v>19.41</v>
      </c>
      <c r="Z270" s="16">
        <v>43.81</v>
      </c>
      <c r="AA270">
        <v>45.69</v>
      </c>
      <c r="AB270" s="16">
        <v>30.63</v>
      </c>
      <c r="AC270">
        <v>32.880000000000003</v>
      </c>
      <c r="AD270">
        <v>48.5</v>
      </c>
      <c r="AE270" s="23">
        <f t="shared" si="34"/>
        <v>0</v>
      </c>
    </row>
    <row r="271" spans="1:31" x14ac:dyDescent="0.25">
      <c r="A271" t="s">
        <v>285</v>
      </c>
      <c r="B271" t="s">
        <v>520</v>
      </c>
      <c r="C271" t="s">
        <v>523</v>
      </c>
      <c r="D271" t="s">
        <v>524</v>
      </c>
      <c r="E271" t="s">
        <v>528</v>
      </c>
      <c r="F271" t="s">
        <v>530</v>
      </c>
      <c r="G271">
        <v>16.010000000000002</v>
      </c>
      <c r="H271">
        <v>0</v>
      </c>
      <c r="I271">
        <v>1</v>
      </c>
      <c r="J271" t="s">
        <v>516</v>
      </c>
      <c r="K271">
        <f t="shared" si="28"/>
        <v>0</v>
      </c>
      <c r="L271" s="16">
        <f t="shared" si="29"/>
        <v>0</v>
      </c>
      <c r="M271" s="16">
        <f t="shared" si="32"/>
        <v>0.5</v>
      </c>
      <c r="N271" s="16">
        <f t="shared" si="30"/>
        <v>0.5</v>
      </c>
      <c r="O271" s="16">
        <f t="shared" si="33"/>
        <v>-0.3010299956639812</v>
      </c>
      <c r="P271">
        <v>18</v>
      </c>
      <c r="Q271">
        <f t="shared" si="31"/>
        <v>1</v>
      </c>
      <c r="R271" s="16">
        <v>0</v>
      </c>
      <c r="S271" s="16">
        <v>0</v>
      </c>
      <c r="T271">
        <v>53.49</v>
      </c>
      <c r="U271">
        <v>1</v>
      </c>
      <c r="V271">
        <v>0</v>
      </c>
      <c r="W271" s="16">
        <v>38</v>
      </c>
      <c r="X271">
        <v>0</v>
      </c>
      <c r="Y271" s="16">
        <v>13.87</v>
      </c>
      <c r="Z271" s="16">
        <v>39.07</v>
      </c>
      <c r="AA271">
        <v>20.66</v>
      </c>
      <c r="AB271" s="16">
        <v>32.729999999999997</v>
      </c>
      <c r="AC271">
        <v>25.59</v>
      </c>
      <c r="AD271">
        <v>19.25</v>
      </c>
      <c r="AE271" s="23">
        <f t="shared" si="34"/>
        <v>0</v>
      </c>
    </row>
    <row r="272" spans="1:31" x14ac:dyDescent="0.25">
      <c r="A272" t="s">
        <v>286</v>
      </c>
      <c r="B272" t="s">
        <v>518</v>
      </c>
      <c r="C272" t="s">
        <v>522</v>
      </c>
      <c r="D272" t="s">
        <v>524</v>
      </c>
      <c r="E272" t="s">
        <v>527</v>
      </c>
      <c r="F272" t="s">
        <v>530</v>
      </c>
      <c r="G272">
        <v>39.01</v>
      </c>
      <c r="H272">
        <v>0</v>
      </c>
      <c r="I272">
        <v>0</v>
      </c>
      <c r="J272" t="s">
        <v>517</v>
      </c>
      <c r="K272">
        <f t="shared" si="28"/>
        <v>0</v>
      </c>
      <c r="L272" s="16">
        <f t="shared" si="29"/>
        <v>0</v>
      </c>
      <c r="M272" s="16">
        <f t="shared" si="32"/>
        <v>0.5</v>
      </c>
      <c r="N272" s="16">
        <f t="shared" si="30"/>
        <v>0.5</v>
      </c>
      <c r="O272" s="16">
        <f t="shared" si="33"/>
        <v>-0.3010299956639812</v>
      </c>
      <c r="P272">
        <v>27</v>
      </c>
      <c r="Q272">
        <f t="shared" si="31"/>
        <v>0</v>
      </c>
      <c r="R272" s="16">
        <v>0</v>
      </c>
      <c r="S272" s="16">
        <v>0</v>
      </c>
      <c r="T272">
        <v>76.78</v>
      </c>
      <c r="U272">
        <v>0</v>
      </c>
      <c r="V272">
        <v>0</v>
      </c>
      <c r="W272" s="16">
        <v>40.450000000000003</v>
      </c>
      <c r="X272">
        <v>31.3</v>
      </c>
      <c r="Y272" s="16">
        <v>57.03</v>
      </c>
      <c r="Z272" s="16">
        <v>34.85</v>
      </c>
      <c r="AA272">
        <v>49.12</v>
      </c>
      <c r="AB272" s="16">
        <v>21.66</v>
      </c>
      <c r="AC272">
        <v>28.79</v>
      </c>
      <c r="AD272">
        <v>31.93</v>
      </c>
      <c r="AE272" s="23">
        <f t="shared" si="34"/>
        <v>0</v>
      </c>
    </row>
    <row r="273" spans="1:31" x14ac:dyDescent="0.25">
      <c r="A273" t="s">
        <v>287</v>
      </c>
      <c r="B273" t="s">
        <v>518</v>
      </c>
      <c r="C273" t="s">
        <v>523</v>
      </c>
      <c r="D273" t="s">
        <v>526</v>
      </c>
      <c r="E273" t="s">
        <v>528</v>
      </c>
      <c r="F273" t="s">
        <v>530</v>
      </c>
      <c r="G273">
        <v>31.4</v>
      </c>
      <c r="H273">
        <v>0</v>
      </c>
      <c r="I273">
        <v>1</v>
      </c>
      <c r="J273" t="s">
        <v>517</v>
      </c>
      <c r="K273">
        <f t="shared" si="28"/>
        <v>0</v>
      </c>
      <c r="L273" s="16">
        <f t="shared" si="29"/>
        <v>0.284736786602939</v>
      </c>
      <c r="M273" s="16">
        <f t="shared" si="32"/>
        <v>0.57070712568050852</v>
      </c>
      <c r="N273" s="16">
        <f t="shared" si="30"/>
        <v>0.42929287431949148</v>
      </c>
      <c r="O273" s="16">
        <f t="shared" si="33"/>
        <v>-0.36724632016115744</v>
      </c>
      <c r="P273">
        <v>25</v>
      </c>
      <c r="Q273">
        <f t="shared" si="31"/>
        <v>0</v>
      </c>
      <c r="R273" s="16">
        <v>0</v>
      </c>
      <c r="S273" s="16">
        <v>1</v>
      </c>
      <c r="T273">
        <v>77.7</v>
      </c>
      <c r="U273">
        <v>1</v>
      </c>
      <c r="V273">
        <v>0</v>
      </c>
      <c r="W273" s="16">
        <v>37.42</v>
      </c>
      <c r="X273">
        <v>54.8</v>
      </c>
      <c r="Y273" s="16">
        <v>42.69</v>
      </c>
      <c r="Z273" s="16">
        <v>36.49</v>
      </c>
      <c r="AA273">
        <v>61.93</v>
      </c>
      <c r="AB273" s="16">
        <v>53.73</v>
      </c>
      <c r="AC273">
        <v>56.31</v>
      </c>
      <c r="AD273">
        <v>31.82</v>
      </c>
      <c r="AE273" s="23">
        <f t="shared" si="34"/>
        <v>0</v>
      </c>
    </row>
    <row r="274" spans="1:31" x14ac:dyDescent="0.25">
      <c r="A274" t="s">
        <v>288</v>
      </c>
      <c r="B274" t="s">
        <v>519</v>
      </c>
      <c r="C274" t="s">
        <v>523</v>
      </c>
      <c r="D274" t="s">
        <v>525</v>
      </c>
      <c r="E274" t="s">
        <v>528</v>
      </c>
      <c r="F274" t="s">
        <v>531</v>
      </c>
      <c r="G274">
        <v>76.11</v>
      </c>
      <c r="H274">
        <v>0</v>
      </c>
      <c r="I274">
        <v>1</v>
      </c>
      <c r="J274" t="s">
        <v>517</v>
      </c>
      <c r="K274">
        <f t="shared" si="28"/>
        <v>1</v>
      </c>
      <c r="L274" s="16">
        <f t="shared" si="29"/>
        <v>2.0074674701649928</v>
      </c>
      <c r="M274" s="16">
        <f t="shared" si="32"/>
        <v>0.8815788876645434</v>
      </c>
      <c r="N274" s="16">
        <f t="shared" si="30"/>
        <v>0.8815788876645434</v>
      </c>
      <c r="O274" s="16">
        <f t="shared" si="33"/>
        <v>-5.4738818992039209E-2</v>
      </c>
      <c r="P274">
        <v>33</v>
      </c>
      <c r="Q274">
        <f t="shared" si="31"/>
        <v>0</v>
      </c>
      <c r="R274" s="16">
        <v>1</v>
      </c>
      <c r="S274" s="16">
        <v>0</v>
      </c>
      <c r="T274">
        <v>84.05</v>
      </c>
      <c r="U274">
        <v>1</v>
      </c>
      <c r="V274">
        <v>0</v>
      </c>
      <c r="W274" s="16">
        <v>71.239999999999995</v>
      </c>
      <c r="X274">
        <v>45.62</v>
      </c>
      <c r="Y274" s="16">
        <v>61.98</v>
      </c>
      <c r="Z274" s="16">
        <v>72.13</v>
      </c>
      <c r="AA274">
        <v>68.27</v>
      </c>
      <c r="AB274" s="16">
        <v>66.87</v>
      </c>
      <c r="AC274">
        <v>53.22</v>
      </c>
      <c r="AD274">
        <v>77.739999999999995</v>
      </c>
      <c r="AE274" s="23">
        <f t="shared" si="34"/>
        <v>1</v>
      </c>
    </row>
    <row r="275" spans="1:31" x14ac:dyDescent="0.25">
      <c r="A275" t="s">
        <v>289</v>
      </c>
      <c r="B275" t="s">
        <v>519</v>
      </c>
      <c r="C275" t="s">
        <v>521</v>
      </c>
      <c r="D275" t="s">
        <v>525</v>
      </c>
      <c r="E275" t="s">
        <v>528</v>
      </c>
      <c r="F275" t="s">
        <v>531</v>
      </c>
      <c r="G275">
        <v>62.29</v>
      </c>
      <c r="H275">
        <v>1</v>
      </c>
      <c r="I275">
        <v>0</v>
      </c>
      <c r="J275" t="s">
        <v>517</v>
      </c>
      <c r="K275">
        <f t="shared" si="28"/>
        <v>1</v>
      </c>
      <c r="L275" s="16">
        <f t="shared" si="29"/>
        <v>2.0074674701649928</v>
      </c>
      <c r="M275" s="16">
        <f t="shared" si="32"/>
        <v>0.8815788876645434</v>
      </c>
      <c r="N275" s="16">
        <f t="shared" si="30"/>
        <v>0.8815788876645434</v>
      </c>
      <c r="O275" s="16">
        <f t="shared" si="33"/>
        <v>-5.4738818992039209E-2</v>
      </c>
      <c r="P275">
        <v>48</v>
      </c>
      <c r="Q275">
        <f t="shared" si="31"/>
        <v>0</v>
      </c>
      <c r="R275" s="16">
        <v>1</v>
      </c>
      <c r="S275" s="16">
        <v>0</v>
      </c>
      <c r="T275">
        <v>77.25</v>
      </c>
      <c r="U275">
        <v>1</v>
      </c>
      <c r="V275">
        <v>0</v>
      </c>
      <c r="W275" s="16">
        <v>71.260000000000005</v>
      </c>
      <c r="X275">
        <v>61.81</v>
      </c>
      <c r="Y275" s="16">
        <v>58.19</v>
      </c>
      <c r="Z275" s="16">
        <v>66.09</v>
      </c>
      <c r="AA275">
        <v>70.16</v>
      </c>
      <c r="AB275" s="16">
        <v>53.87</v>
      </c>
      <c r="AC275">
        <v>66.150000000000006</v>
      </c>
      <c r="AD275">
        <v>55.38</v>
      </c>
      <c r="AE275" s="23">
        <f t="shared" si="34"/>
        <v>1</v>
      </c>
    </row>
    <row r="276" spans="1:31" x14ac:dyDescent="0.25">
      <c r="A276" t="s">
        <v>290</v>
      </c>
      <c r="B276" t="s">
        <v>519</v>
      </c>
      <c r="C276" t="s">
        <v>523</v>
      </c>
      <c r="D276" t="s">
        <v>525</v>
      </c>
      <c r="E276" t="s">
        <v>528</v>
      </c>
      <c r="F276" t="s">
        <v>531</v>
      </c>
      <c r="G276">
        <v>43.13</v>
      </c>
      <c r="H276">
        <v>0</v>
      </c>
      <c r="I276">
        <v>1</v>
      </c>
      <c r="J276" t="s">
        <v>516</v>
      </c>
      <c r="K276">
        <f t="shared" si="28"/>
        <v>1</v>
      </c>
      <c r="L276" s="16">
        <f t="shared" si="29"/>
        <v>2.0074674701649928</v>
      </c>
      <c r="M276" s="16">
        <f t="shared" si="32"/>
        <v>0.8815788876645434</v>
      </c>
      <c r="N276" s="16">
        <f t="shared" si="30"/>
        <v>0.8815788876645434</v>
      </c>
      <c r="O276" s="16">
        <f t="shared" si="33"/>
        <v>-5.4738818992039209E-2</v>
      </c>
      <c r="P276">
        <v>49</v>
      </c>
      <c r="Q276">
        <f t="shared" si="31"/>
        <v>1</v>
      </c>
      <c r="R276" s="16">
        <v>1</v>
      </c>
      <c r="S276" s="16">
        <v>0</v>
      </c>
      <c r="T276">
        <v>98.15</v>
      </c>
      <c r="U276">
        <v>1</v>
      </c>
      <c r="V276">
        <v>0</v>
      </c>
      <c r="W276" s="16">
        <v>87.84</v>
      </c>
      <c r="X276">
        <v>70.31</v>
      </c>
      <c r="Y276" s="16">
        <v>51.2</v>
      </c>
      <c r="Z276" s="16">
        <v>55.44</v>
      </c>
      <c r="AA276">
        <v>74.8</v>
      </c>
      <c r="AB276" s="16">
        <v>73.72</v>
      </c>
      <c r="AC276">
        <v>51.37</v>
      </c>
      <c r="AD276">
        <v>47.68</v>
      </c>
      <c r="AE276" s="23">
        <f t="shared" si="34"/>
        <v>1</v>
      </c>
    </row>
    <row r="277" spans="1:31" x14ac:dyDescent="0.25">
      <c r="A277" t="s">
        <v>291</v>
      </c>
      <c r="B277" t="s">
        <v>518</v>
      </c>
      <c r="C277" t="s">
        <v>522</v>
      </c>
      <c r="D277" t="s">
        <v>526</v>
      </c>
      <c r="E277" t="s">
        <v>527</v>
      </c>
      <c r="F277" t="s">
        <v>531</v>
      </c>
      <c r="G277">
        <v>50.28</v>
      </c>
      <c r="H277">
        <v>0</v>
      </c>
      <c r="I277">
        <v>0</v>
      </c>
      <c r="J277" t="s">
        <v>517</v>
      </c>
      <c r="K277">
        <f t="shared" si="28"/>
        <v>1</v>
      </c>
      <c r="L277" s="16">
        <f t="shared" si="29"/>
        <v>0.284736786602939</v>
      </c>
      <c r="M277" s="16">
        <f t="shared" si="32"/>
        <v>0.57070712568050852</v>
      </c>
      <c r="N277" s="16">
        <f t="shared" si="30"/>
        <v>0.57070712568050852</v>
      </c>
      <c r="O277" s="16">
        <f t="shared" si="33"/>
        <v>-0.24358670494463713</v>
      </c>
      <c r="P277">
        <v>28</v>
      </c>
      <c r="Q277">
        <f t="shared" si="31"/>
        <v>0</v>
      </c>
      <c r="R277" s="16">
        <v>0</v>
      </c>
      <c r="S277" s="16">
        <v>1</v>
      </c>
      <c r="T277">
        <v>51.84</v>
      </c>
      <c r="U277">
        <v>0</v>
      </c>
      <c r="V277">
        <v>0</v>
      </c>
      <c r="W277" s="16">
        <v>64.53</v>
      </c>
      <c r="X277">
        <v>47.03</v>
      </c>
      <c r="Y277" s="16">
        <v>59.16</v>
      </c>
      <c r="Z277" s="16">
        <v>58.37</v>
      </c>
      <c r="AA277">
        <v>60.65</v>
      </c>
      <c r="AB277" s="16">
        <v>59.33</v>
      </c>
      <c r="AC277">
        <v>47.31</v>
      </c>
      <c r="AD277">
        <v>49.71</v>
      </c>
      <c r="AE277" s="23">
        <f t="shared" si="34"/>
        <v>0</v>
      </c>
    </row>
    <row r="278" spans="1:31" x14ac:dyDescent="0.25">
      <c r="A278" t="s">
        <v>292</v>
      </c>
      <c r="B278" t="s">
        <v>518</v>
      </c>
      <c r="C278" t="s">
        <v>522</v>
      </c>
      <c r="D278" t="s">
        <v>526</v>
      </c>
      <c r="E278" t="s">
        <v>529</v>
      </c>
      <c r="F278" t="s">
        <v>531</v>
      </c>
      <c r="G278">
        <v>52.33</v>
      </c>
      <c r="H278">
        <v>0</v>
      </c>
      <c r="I278">
        <v>0</v>
      </c>
      <c r="J278" t="s">
        <v>516</v>
      </c>
      <c r="K278">
        <f t="shared" si="28"/>
        <v>1</v>
      </c>
      <c r="L278" s="16">
        <f t="shared" si="29"/>
        <v>0.284736786602939</v>
      </c>
      <c r="M278" s="16">
        <f t="shared" si="32"/>
        <v>0.57070712568050852</v>
      </c>
      <c r="N278" s="16">
        <f t="shared" si="30"/>
        <v>0.57070712568050852</v>
      </c>
      <c r="O278" s="16">
        <f t="shared" si="33"/>
        <v>-0.24358670494463713</v>
      </c>
      <c r="P278">
        <v>23</v>
      </c>
      <c r="Q278">
        <f t="shared" si="31"/>
        <v>1</v>
      </c>
      <c r="R278" s="16">
        <v>0</v>
      </c>
      <c r="S278" s="16">
        <v>1</v>
      </c>
      <c r="T278">
        <v>97.07</v>
      </c>
      <c r="U278">
        <v>0</v>
      </c>
      <c r="V278">
        <v>1</v>
      </c>
      <c r="W278" s="16">
        <v>35.64</v>
      </c>
      <c r="X278">
        <v>55.39</v>
      </c>
      <c r="Y278" s="16">
        <v>63.16</v>
      </c>
      <c r="Z278" s="16">
        <v>47.98</v>
      </c>
      <c r="AA278">
        <v>50.39</v>
      </c>
      <c r="AB278" s="16">
        <v>63.52</v>
      </c>
      <c r="AC278">
        <v>54.06</v>
      </c>
      <c r="AD278">
        <v>52.37</v>
      </c>
      <c r="AE278" s="23">
        <f t="shared" si="34"/>
        <v>0</v>
      </c>
    </row>
    <row r="279" spans="1:31" x14ac:dyDescent="0.25">
      <c r="A279" t="s">
        <v>293</v>
      </c>
      <c r="B279" t="s">
        <v>518</v>
      </c>
      <c r="C279" t="s">
        <v>521</v>
      </c>
      <c r="D279" t="s">
        <v>526</v>
      </c>
      <c r="E279" t="s">
        <v>529</v>
      </c>
      <c r="F279" t="s">
        <v>531</v>
      </c>
      <c r="G279">
        <v>66.48</v>
      </c>
      <c r="H279">
        <v>1</v>
      </c>
      <c r="I279">
        <v>0</v>
      </c>
      <c r="J279" t="s">
        <v>517</v>
      </c>
      <c r="K279">
        <f t="shared" si="28"/>
        <v>1</v>
      </c>
      <c r="L279" s="16">
        <f t="shared" si="29"/>
        <v>0.284736786602939</v>
      </c>
      <c r="M279" s="16">
        <f t="shared" si="32"/>
        <v>0.57070712568050852</v>
      </c>
      <c r="N279" s="16">
        <f t="shared" si="30"/>
        <v>0.57070712568050852</v>
      </c>
      <c r="O279" s="16">
        <f t="shared" si="33"/>
        <v>-0.24358670494463713</v>
      </c>
      <c r="P279">
        <v>29</v>
      </c>
      <c r="Q279">
        <f t="shared" si="31"/>
        <v>0</v>
      </c>
      <c r="R279" s="16">
        <v>0</v>
      </c>
      <c r="S279" s="16">
        <v>1</v>
      </c>
      <c r="T279">
        <v>72.3</v>
      </c>
      <c r="U279">
        <v>0</v>
      </c>
      <c r="V279">
        <v>1</v>
      </c>
      <c r="W279" s="16">
        <v>48.94</v>
      </c>
      <c r="X279">
        <v>72.77</v>
      </c>
      <c r="Y279" s="16">
        <v>40.04</v>
      </c>
      <c r="Z279" s="16">
        <v>52.16</v>
      </c>
      <c r="AA279">
        <v>48.19</v>
      </c>
      <c r="AB279" s="16">
        <v>82.43</v>
      </c>
      <c r="AC279">
        <v>45.94</v>
      </c>
      <c r="AD279">
        <v>76.22</v>
      </c>
      <c r="AE279" s="23">
        <f t="shared" si="34"/>
        <v>0</v>
      </c>
    </row>
    <row r="280" spans="1:31" x14ac:dyDescent="0.25">
      <c r="A280" t="s">
        <v>294</v>
      </c>
      <c r="B280" t="s">
        <v>520</v>
      </c>
      <c r="C280" t="s">
        <v>522</v>
      </c>
      <c r="D280" t="s">
        <v>525</v>
      </c>
      <c r="E280" t="s">
        <v>527</v>
      </c>
      <c r="F280" t="s">
        <v>531</v>
      </c>
      <c r="G280">
        <v>31.34</v>
      </c>
      <c r="H280">
        <v>0</v>
      </c>
      <c r="I280">
        <v>0</v>
      </c>
      <c r="J280" t="s">
        <v>516</v>
      </c>
      <c r="K280">
        <f t="shared" si="28"/>
        <v>1</v>
      </c>
      <c r="L280" s="16">
        <f t="shared" si="29"/>
        <v>2.0074674701649928</v>
      </c>
      <c r="M280" s="16">
        <f t="shared" si="32"/>
        <v>0.8815788876645434</v>
      </c>
      <c r="N280" s="16">
        <f t="shared" si="30"/>
        <v>0.8815788876645434</v>
      </c>
      <c r="O280" s="16">
        <f t="shared" si="33"/>
        <v>-5.4738818992039209E-2</v>
      </c>
      <c r="P280">
        <v>19</v>
      </c>
      <c r="Q280">
        <f t="shared" si="31"/>
        <v>1</v>
      </c>
      <c r="R280" s="16">
        <v>1</v>
      </c>
      <c r="S280" s="16">
        <v>0</v>
      </c>
      <c r="T280">
        <v>80.319999999999993</v>
      </c>
      <c r="U280">
        <v>0</v>
      </c>
      <c r="V280">
        <v>0</v>
      </c>
      <c r="W280" s="16">
        <v>38.85</v>
      </c>
      <c r="X280">
        <v>62.2</v>
      </c>
      <c r="Y280" s="16">
        <v>73.760000000000005</v>
      </c>
      <c r="Z280" s="16">
        <v>75.790000000000006</v>
      </c>
      <c r="AA280">
        <v>78.91</v>
      </c>
      <c r="AB280" s="16">
        <v>62.18</v>
      </c>
      <c r="AC280">
        <v>54.68</v>
      </c>
      <c r="AD280">
        <v>60.58</v>
      </c>
      <c r="AE280" s="23">
        <f t="shared" si="34"/>
        <v>1</v>
      </c>
    </row>
    <row r="281" spans="1:31" x14ac:dyDescent="0.25">
      <c r="A281" t="s">
        <v>295</v>
      </c>
      <c r="B281" t="s">
        <v>519</v>
      </c>
      <c r="C281" t="s">
        <v>522</v>
      </c>
      <c r="D281" t="s">
        <v>524</v>
      </c>
      <c r="E281" t="s">
        <v>529</v>
      </c>
      <c r="F281" t="s">
        <v>530</v>
      </c>
      <c r="G281">
        <v>24.25</v>
      </c>
      <c r="H281">
        <v>0</v>
      </c>
      <c r="I281">
        <v>0</v>
      </c>
      <c r="J281" t="s">
        <v>517</v>
      </c>
      <c r="K281">
        <f t="shared" si="28"/>
        <v>0</v>
      </c>
      <c r="L281" s="16">
        <f t="shared" si="29"/>
        <v>0</v>
      </c>
      <c r="M281" s="16">
        <f t="shared" si="32"/>
        <v>0.5</v>
      </c>
      <c r="N281" s="16">
        <f t="shared" si="30"/>
        <v>0.5</v>
      </c>
      <c r="O281" s="16">
        <f t="shared" si="33"/>
        <v>-0.3010299956639812</v>
      </c>
      <c r="P281">
        <v>44</v>
      </c>
      <c r="Q281">
        <f t="shared" si="31"/>
        <v>0</v>
      </c>
      <c r="R281" s="16">
        <v>0</v>
      </c>
      <c r="S281" s="16">
        <v>0</v>
      </c>
      <c r="T281">
        <v>45.97</v>
      </c>
      <c r="U281">
        <v>0</v>
      </c>
      <c r="V281">
        <v>1</v>
      </c>
      <c r="W281" s="16">
        <v>48.2</v>
      </c>
      <c r="X281">
        <v>44.17</v>
      </c>
      <c r="Y281" s="16">
        <v>39.130000000000003</v>
      </c>
      <c r="Z281" s="16">
        <v>65.72</v>
      </c>
      <c r="AA281">
        <v>29.79</v>
      </c>
      <c r="AB281" s="16">
        <v>44.76</v>
      </c>
      <c r="AC281">
        <v>48.63</v>
      </c>
      <c r="AD281">
        <v>33</v>
      </c>
      <c r="AE281" s="23">
        <f t="shared" si="34"/>
        <v>0</v>
      </c>
    </row>
    <row r="282" spans="1:31" x14ac:dyDescent="0.25">
      <c r="A282" t="s">
        <v>296</v>
      </c>
      <c r="B282" t="s">
        <v>519</v>
      </c>
      <c r="C282" t="s">
        <v>522</v>
      </c>
      <c r="D282" t="s">
        <v>525</v>
      </c>
      <c r="E282" t="s">
        <v>527</v>
      </c>
      <c r="F282" t="s">
        <v>531</v>
      </c>
      <c r="G282">
        <v>69.48</v>
      </c>
      <c r="H282">
        <v>0</v>
      </c>
      <c r="I282">
        <v>0</v>
      </c>
      <c r="J282" t="s">
        <v>517</v>
      </c>
      <c r="K282">
        <f t="shared" si="28"/>
        <v>1</v>
      </c>
      <c r="L282" s="16">
        <f t="shared" si="29"/>
        <v>2.0074674701649928</v>
      </c>
      <c r="M282" s="16">
        <f t="shared" si="32"/>
        <v>0.8815788876645434</v>
      </c>
      <c r="N282" s="16">
        <f t="shared" si="30"/>
        <v>0.8815788876645434</v>
      </c>
      <c r="O282" s="16">
        <f t="shared" si="33"/>
        <v>-5.4738818992039209E-2</v>
      </c>
      <c r="P282">
        <v>37</v>
      </c>
      <c r="Q282">
        <f t="shared" si="31"/>
        <v>0</v>
      </c>
      <c r="R282" s="16">
        <v>1</v>
      </c>
      <c r="S282" s="16">
        <v>0</v>
      </c>
      <c r="T282">
        <v>62.83</v>
      </c>
      <c r="U282">
        <v>0</v>
      </c>
      <c r="V282">
        <v>0</v>
      </c>
      <c r="W282" s="16">
        <v>48.21</v>
      </c>
      <c r="X282">
        <v>50.23</v>
      </c>
      <c r="Y282" s="16">
        <v>60.67</v>
      </c>
      <c r="Z282" s="16">
        <v>67.040000000000006</v>
      </c>
      <c r="AA282">
        <v>64.19</v>
      </c>
      <c r="AB282" s="16">
        <v>66.73</v>
      </c>
      <c r="AC282">
        <v>61.39</v>
      </c>
      <c r="AD282">
        <v>77.47</v>
      </c>
      <c r="AE282" s="23">
        <f t="shared" si="34"/>
        <v>1</v>
      </c>
    </row>
    <row r="283" spans="1:31" x14ac:dyDescent="0.25">
      <c r="A283" t="s">
        <v>297</v>
      </c>
      <c r="B283" t="s">
        <v>519</v>
      </c>
      <c r="C283" t="s">
        <v>523</v>
      </c>
      <c r="D283" t="s">
        <v>526</v>
      </c>
      <c r="E283" t="s">
        <v>529</v>
      </c>
      <c r="F283" t="s">
        <v>530</v>
      </c>
      <c r="G283">
        <v>57.68</v>
      </c>
      <c r="H283">
        <v>0</v>
      </c>
      <c r="I283">
        <v>1</v>
      </c>
      <c r="J283" t="s">
        <v>517</v>
      </c>
      <c r="K283">
        <f t="shared" si="28"/>
        <v>0</v>
      </c>
      <c r="L283" s="16">
        <f t="shared" si="29"/>
        <v>0.284736786602939</v>
      </c>
      <c r="M283" s="16">
        <f t="shared" si="32"/>
        <v>0.57070712568050852</v>
      </c>
      <c r="N283" s="16">
        <f t="shared" si="30"/>
        <v>0.42929287431949148</v>
      </c>
      <c r="O283" s="16">
        <f t="shared" si="33"/>
        <v>-0.36724632016115744</v>
      </c>
      <c r="P283">
        <v>35</v>
      </c>
      <c r="Q283">
        <f t="shared" si="31"/>
        <v>0</v>
      </c>
      <c r="R283" s="16">
        <v>0</v>
      </c>
      <c r="S283" s="16">
        <v>1</v>
      </c>
      <c r="T283">
        <v>86.16</v>
      </c>
      <c r="U283">
        <v>0</v>
      </c>
      <c r="V283">
        <v>1</v>
      </c>
      <c r="W283" s="16">
        <v>44.78</v>
      </c>
      <c r="X283">
        <v>51.09</v>
      </c>
      <c r="Y283" s="16">
        <v>52.61</v>
      </c>
      <c r="Z283" s="16">
        <v>64.13</v>
      </c>
      <c r="AA283">
        <v>42.44</v>
      </c>
      <c r="AB283" s="16">
        <v>62.82</v>
      </c>
      <c r="AC283">
        <v>52.19</v>
      </c>
      <c r="AD283">
        <v>76.040000000000006</v>
      </c>
      <c r="AE283" s="23">
        <f t="shared" si="34"/>
        <v>0</v>
      </c>
    </row>
    <row r="284" spans="1:31" x14ac:dyDescent="0.25">
      <c r="A284" t="s">
        <v>298</v>
      </c>
      <c r="B284" t="s">
        <v>519</v>
      </c>
      <c r="C284" t="s">
        <v>523</v>
      </c>
      <c r="D284" t="s">
        <v>526</v>
      </c>
      <c r="E284" t="s">
        <v>529</v>
      </c>
      <c r="F284" t="s">
        <v>530</v>
      </c>
      <c r="G284">
        <v>56.29</v>
      </c>
      <c r="H284">
        <v>0</v>
      </c>
      <c r="I284">
        <v>1</v>
      </c>
      <c r="J284" t="s">
        <v>517</v>
      </c>
      <c r="K284">
        <f t="shared" si="28"/>
        <v>0</v>
      </c>
      <c r="L284" s="16">
        <f t="shared" si="29"/>
        <v>0.284736786602939</v>
      </c>
      <c r="M284" s="16">
        <f t="shared" si="32"/>
        <v>0.57070712568050852</v>
      </c>
      <c r="N284" s="16">
        <f t="shared" si="30"/>
        <v>0.42929287431949148</v>
      </c>
      <c r="O284" s="16">
        <f t="shared" si="33"/>
        <v>-0.36724632016115744</v>
      </c>
      <c r="P284">
        <v>38</v>
      </c>
      <c r="Q284">
        <f t="shared" si="31"/>
        <v>0</v>
      </c>
      <c r="R284" s="16">
        <v>0</v>
      </c>
      <c r="S284" s="16">
        <v>1</v>
      </c>
      <c r="T284">
        <v>82.41</v>
      </c>
      <c r="U284">
        <v>0</v>
      </c>
      <c r="V284">
        <v>1</v>
      </c>
      <c r="W284" s="16">
        <v>55.35</v>
      </c>
      <c r="X284">
        <v>45.61</v>
      </c>
      <c r="Y284" s="16">
        <v>50.38</v>
      </c>
      <c r="Z284" s="16">
        <v>60.55</v>
      </c>
      <c r="AA284">
        <v>63.63</v>
      </c>
      <c r="AB284" s="16">
        <v>57.54</v>
      </c>
      <c r="AC284">
        <v>58.28</v>
      </c>
      <c r="AD284">
        <v>46.45</v>
      </c>
      <c r="AE284" s="23">
        <f t="shared" si="34"/>
        <v>0</v>
      </c>
    </row>
    <row r="285" spans="1:31" x14ac:dyDescent="0.25">
      <c r="A285" t="s">
        <v>299</v>
      </c>
      <c r="B285" t="s">
        <v>518</v>
      </c>
      <c r="C285" t="s">
        <v>522</v>
      </c>
      <c r="D285" t="s">
        <v>525</v>
      </c>
      <c r="E285" t="s">
        <v>529</v>
      </c>
      <c r="F285" t="s">
        <v>531</v>
      </c>
      <c r="G285">
        <v>51.44</v>
      </c>
      <c r="H285">
        <v>0</v>
      </c>
      <c r="I285">
        <v>0</v>
      </c>
      <c r="J285" t="s">
        <v>516</v>
      </c>
      <c r="K285">
        <f t="shared" si="28"/>
        <v>1</v>
      </c>
      <c r="L285" s="16">
        <f t="shared" si="29"/>
        <v>2.0074674701649928</v>
      </c>
      <c r="M285" s="16">
        <f t="shared" si="32"/>
        <v>0.8815788876645434</v>
      </c>
      <c r="N285" s="16">
        <f t="shared" si="30"/>
        <v>0.8815788876645434</v>
      </c>
      <c r="O285" s="16">
        <f t="shared" si="33"/>
        <v>-5.4738818992039209E-2</v>
      </c>
      <c r="P285">
        <v>22</v>
      </c>
      <c r="Q285">
        <f t="shared" si="31"/>
        <v>1</v>
      </c>
      <c r="R285" s="16">
        <v>1</v>
      </c>
      <c r="S285" s="16">
        <v>0</v>
      </c>
      <c r="T285">
        <v>42.41</v>
      </c>
      <c r="U285">
        <v>0</v>
      </c>
      <c r="V285">
        <v>1</v>
      </c>
      <c r="W285" s="16">
        <v>62.66</v>
      </c>
      <c r="X285">
        <v>56.02</v>
      </c>
      <c r="Y285" s="16">
        <v>67.94</v>
      </c>
      <c r="Z285" s="16">
        <v>49.91</v>
      </c>
      <c r="AA285">
        <v>54.88</v>
      </c>
      <c r="AB285" s="16">
        <v>73.11</v>
      </c>
      <c r="AC285">
        <v>65.209999999999994</v>
      </c>
      <c r="AD285">
        <v>48.21</v>
      </c>
      <c r="AE285" s="23">
        <f t="shared" si="34"/>
        <v>1</v>
      </c>
    </row>
    <row r="286" spans="1:31" x14ac:dyDescent="0.25">
      <c r="A286" t="s">
        <v>300</v>
      </c>
      <c r="B286" t="s">
        <v>519</v>
      </c>
      <c r="C286" t="s">
        <v>521</v>
      </c>
      <c r="D286" t="s">
        <v>526</v>
      </c>
      <c r="E286" t="s">
        <v>528</v>
      </c>
      <c r="F286" t="s">
        <v>531</v>
      </c>
      <c r="G286">
        <v>55.05</v>
      </c>
      <c r="H286">
        <v>1</v>
      </c>
      <c r="I286">
        <v>0</v>
      </c>
      <c r="J286" t="s">
        <v>517</v>
      </c>
      <c r="K286">
        <f t="shared" si="28"/>
        <v>1</v>
      </c>
      <c r="L286" s="16">
        <f t="shared" si="29"/>
        <v>0.284736786602939</v>
      </c>
      <c r="M286" s="16">
        <f t="shared" si="32"/>
        <v>0.57070712568050852</v>
      </c>
      <c r="N286" s="16">
        <f t="shared" si="30"/>
        <v>0.57070712568050852</v>
      </c>
      <c r="O286" s="16">
        <f t="shared" si="33"/>
        <v>-0.24358670494463713</v>
      </c>
      <c r="P286">
        <v>47</v>
      </c>
      <c r="Q286">
        <f t="shared" si="31"/>
        <v>0</v>
      </c>
      <c r="R286" s="16">
        <v>0</v>
      </c>
      <c r="S286" s="16">
        <v>1</v>
      </c>
      <c r="T286">
        <v>72.8</v>
      </c>
      <c r="U286">
        <v>1</v>
      </c>
      <c r="V286">
        <v>0</v>
      </c>
      <c r="W286" s="16">
        <v>43.45</v>
      </c>
      <c r="X286">
        <v>62.38</v>
      </c>
      <c r="Y286" s="16">
        <v>67.599999999999994</v>
      </c>
      <c r="Z286" s="16">
        <v>78.78</v>
      </c>
      <c r="AA286">
        <v>54.65</v>
      </c>
      <c r="AB286" s="16">
        <v>50.25</v>
      </c>
      <c r="AC286">
        <v>74.010000000000005</v>
      </c>
      <c r="AD286">
        <v>74.180000000000007</v>
      </c>
      <c r="AE286" s="23">
        <f t="shared" si="34"/>
        <v>0</v>
      </c>
    </row>
    <row r="287" spans="1:31" x14ac:dyDescent="0.25">
      <c r="A287" t="s">
        <v>301</v>
      </c>
      <c r="B287" t="s">
        <v>519</v>
      </c>
      <c r="C287" t="s">
        <v>523</v>
      </c>
      <c r="D287" t="s">
        <v>525</v>
      </c>
      <c r="E287" t="s">
        <v>527</v>
      </c>
      <c r="F287" t="s">
        <v>531</v>
      </c>
      <c r="G287">
        <v>69.28</v>
      </c>
      <c r="H287">
        <v>0</v>
      </c>
      <c r="I287">
        <v>1</v>
      </c>
      <c r="J287" t="s">
        <v>516</v>
      </c>
      <c r="K287">
        <f t="shared" si="28"/>
        <v>1</v>
      </c>
      <c r="L287" s="16">
        <f t="shared" si="29"/>
        <v>2.0074674701649928</v>
      </c>
      <c r="M287" s="16">
        <f t="shared" si="32"/>
        <v>0.8815788876645434</v>
      </c>
      <c r="N287" s="16">
        <f t="shared" si="30"/>
        <v>0.8815788876645434</v>
      </c>
      <c r="O287" s="16">
        <f t="shared" si="33"/>
        <v>-5.4738818992039209E-2</v>
      </c>
      <c r="P287">
        <v>46</v>
      </c>
      <c r="Q287">
        <f t="shared" si="31"/>
        <v>1</v>
      </c>
      <c r="R287" s="16">
        <v>1</v>
      </c>
      <c r="S287" s="16">
        <v>0</v>
      </c>
      <c r="T287">
        <v>45.3</v>
      </c>
      <c r="U287">
        <v>0</v>
      </c>
      <c r="V287">
        <v>0</v>
      </c>
      <c r="W287" s="16">
        <v>65.16</v>
      </c>
      <c r="X287">
        <v>82.88</v>
      </c>
      <c r="Y287" s="16">
        <v>58.59</v>
      </c>
      <c r="Z287" s="16">
        <v>72.88</v>
      </c>
      <c r="AA287">
        <v>78.989999999999995</v>
      </c>
      <c r="AB287" s="16">
        <v>64.83</v>
      </c>
      <c r="AC287">
        <v>76.23</v>
      </c>
      <c r="AD287">
        <v>68.010000000000005</v>
      </c>
      <c r="AE287" s="23">
        <f t="shared" si="34"/>
        <v>1</v>
      </c>
    </row>
    <row r="288" spans="1:31" x14ac:dyDescent="0.25">
      <c r="A288" t="s">
        <v>302</v>
      </c>
      <c r="B288" t="s">
        <v>519</v>
      </c>
      <c r="C288" t="s">
        <v>521</v>
      </c>
      <c r="D288" t="s">
        <v>525</v>
      </c>
      <c r="E288" t="s">
        <v>527</v>
      </c>
      <c r="F288" t="s">
        <v>531</v>
      </c>
      <c r="G288">
        <v>58.23</v>
      </c>
      <c r="H288">
        <v>1</v>
      </c>
      <c r="I288">
        <v>0</v>
      </c>
      <c r="J288" t="s">
        <v>516</v>
      </c>
      <c r="K288">
        <f t="shared" si="28"/>
        <v>1</v>
      </c>
      <c r="L288" s="16">
        <f t="shared" si="29"/>
        <v>2.0074674701649928</v>
      </c>
      <c r="M288" s="16">
        <f t="shared" si="32"/>
        <v>0.8815788876645434</v>
      </c>
      <c r="N288" s="16">
        <f t="shared" si="30"/>
        <v>0.8815788876645434</v>
      </c>
      <c r="O288" s="16">
        <f t="shared" si="33"/>
        <v>-5.4738818992039209E-2</v>
      </c>
      <c r="P288">
        <v>31</v>
      </c>
      <c r="Q288">
        <f t="shared" si="31"/>
        <v>1</v>
      </c>
      <c r="R288" s="16">
        <v>1</v>
      </c>
      <c r="S288" s="16">
        <v>0</v>
      </c>
      <c r="T288">
        <v>99.75</v>
      </c>
      <c r="U288">
        <v>0</v>
      </c>
      <c r="V288">
        <v>0</v>
      </c>
      <c r="W288" s="16">
        <v>45.36</v>
      </c>
      <c r="X288">
        <v>57.19</v>
      </c>
      <c r="Y288" s="16">
        <v>76.010000000000005</v>
      </c>
      <c r="Z288" s="16">
        <v>63.35</v>
      </c>
      <c r="AA288">
        <v>51.37</v>
      </c>
      <c r="AB288" s="16">
        <v>73.650000000000006</v>
      </c>
      <c r="AC288">
        <v>65.83</v>
      </c>
      <c r="AD288">
        <v>55.15</v>
      </c>
      <c r="AE288" s="23">
        <f t="shared" si="34"/>
        <v>1</v>
      </c>
    </row>
    <row r="289" spans="1:31" x14ac:dyDescent="0.25">
      <c r="A289" t="s">
        <v>303</v>
      </c>
      <c r="B289" t="s">
        <v>518</v>
      </c>
      <c r="C289" t="s">
        <v>522</v>
      </c>
      <c r="D289" t="s">
        <v>526</v>
      </c>
      <c r="E289" t="s">
        <v>528</v>
      </c>
      <c r="F289" t="s">
        <v>531</v>
      </c>
      <c r="G289">
        <v>41.51</v>
      </c>
      <c r="H289">
        <v>0</v>
      </c>
      <c r="I289">
        <v>0</v>
      </c>
      <c r="J289" t="s">
        <v>516</v>
      </c>
      <c r="K289">
        <f t="shared" si="28"/>
        <v>1</v>
      </c>
      <c r="L289" s="16">
        <f t="shared" si="29"/>
        <v>0.284736786602939</v>
      </c>
      <c r="M289" s="16">
        <f t="shared" si="32"/>
        <v>0.57070712568050852</v>
      </c>
      <c r="N289" s="16">
        <f t="shared" si="30"/>
        <v>0.57070712568050852</v>
      </c>
      <c r="O289" s="16">
        <f t="shared" si="33"/>
        <v>-0.24358670494463713</v>
      </c>
      <c r="P289">
        <v>25</v>
      </c>
      <c r="Q289">
        <f t="shared" si="31"/>
        <v>1</v>
      </c>
      <c r="R289" s="16">
        <v>0</v>
      </c>
      <c r="S289" s="16">
        <v>1</v>
      </c>
      <c r="T289">
        <v>93.84</v>
      </c>
      <c r="U289">
        <v>1</v>
      </c>
      <c r="V289">
        <v>0</v>
      </c>
      <c r="W289" s="16">
        <v>58.11</v>
      </c>
      <c r="X289">
        <v>29.66</v>
      </c>
      <c r="Y289" s="16">
        <v>59.94</v>
      </c>
      <c r="Z289" s="16">
        <v>54.13</v>
      </c>
      <c r="AA289">
        <v>56.55</v>
      </c>
      <c r="AB289" s="16">
        <v>50.35</v>
      </c>
      <c r="AC289">
        <v>49.79</v>
      </c>
      <c r="AD289">
        <v>50.13</v>
      </c>
      <c r="AE289" s="23">
        <f t="shared" si="34"/>
        <v>0</v>
      </c>
    </row>
    <row r="290" spans="1:31" x14ac:dyDescent="0.25">
      <c r="A290" t="s">
        <v>304</v>
      </c>
      <c r="B290" t="s">
        <v>518</v>
      </c>
      <c r="C290" t="s">
        <v>522</v>
      </c>
      <c r="D290" t="s">
        <v>524</v>
      </c>
      <c r="E290" t="s">
        <v>529</v>
      </c>
      <c r="F290" t="s">
        <v>530</v>
      </c>
      <c r="G290">
        <v>34.049999999999997</v>
      </c>
      <c r="H290">
        <v>0</v>
      </c>
      <c r="I290">
        <v>0</v>
      </c>
      <c r="J290" t="s">
        <v>516</v>
      </c>
      <c r="K290">
        <f t="shared" si="28"/>
        <v>0</v>
      </c>
      <c r="L290" s="16">
        <f t="shared" si="29"/>
        <v>0</v>
      </c>
      <c r="M290" s="16">
        <f t="shared" si="32"/>
        <v>0.5</v>
      </c>
      <c r="N290" s="16">
        <f t="shared" si="30"/>
        <v>0.5</v>
      </c>
      <c r="O290" s="16">
        <f t="shared" si="33"/>
        <v>-0.3010299956639812</v>
      </c>
      <c r="P290">
        <v>23</v>
      </c>
      <c r="Q290">
        <f t="shared" si="31"/>
        <v>1</v>
      </c>
      <c r="R290" s="16">
        <v>0</v>
      </c>
      <c r="S290" s="16">
        <v>0</v>
      </c>
      <c r="T290">
        <v>41.26</v>
      </c>
      <c r="U290">
        <v>0</v>
      </c>
      <c r="V290">
        <v>1</v>
      </c>
      <c r="W290" s="16">
        <v>22.23</v>
      </c>
      <c r="X290">
        <v>40.06</v>
      </c>
      <c r="Y290" s="16">
        <v>43.36</v>
      </c>
      <c r="Z290" s="16">
        <v>38.19</v>
      </c>
      <c r="AA290">
        <v>47.86</v>
      </c>
      <c r="AB290" s="16">
        <v>23.14</v>
      </c>
      <c r="AC290">
        <v>56.27</v>
      </c>
      <c r="AD290">
        <v>36.94</v>
      </c>
      <c r="AE290" s="23">
        <f t="shared" si="34"/>
        <v>0</v>
      </c>
    </row>
    <row r="291" spans="1:31" x14ac:dyDescent="0.25">
      <c r="A291" t="s">
        <v>305</v>
      </c>
      <c r="B291" t="s">
        <v>520</v>
      </c>
      <c r="C291" t="s">
        <v>523</v>
      </c>
      <c r="D291" t="s">
        <v>526</v>
      </c>
      <c r="E291" t="s">
        <v>528</v>
      </c>
      <c r="F291" t="s">
        <v>530</v>
      </c>
      <c r="G291">
        <v>34.19</v>
      </c>
      <c r="H291">
        <v>0</v>
      </c>
      <c r="I291">
        <v>1</v>
      </c>
      <c r="J291" t="s">
        <v>517</v>
      </c>
      <c r="K291">
        <f t="shared" si="28"/>
        <v>0</v>
      </c>
      <c r="L291" s="16">
        <f t="shared" si="29"/>
        <v>0.284736786602939</v>
      </c>
      <c r="M291" s="16">
        <f t="shared" si="32"/>
        <v>0.57070712568050852</v>
      </c>
      <c r="N291" s="16">
        <f t="shared" si="30"/>
        <v>0.42929287431949148</v>
      </c>
      <c r="O291" s="16">
        <f t="shared" si="33"/>
        <v>-0.36724632016115744</v>
      </c>
      <c r="P291">
        <v>18</v>
      </c>
      <c r="Q291">
        <f t="shared" si="31"/>
        <v>0</v>
      </c>
      <c r="R291" s="16">
        <v>0</v>
      </c>
      <c r="S291" s="16">
        <v>1</v>
      </c>
      <c r="T291">
        <v>91.52</v>
      </c>
      <c r="U291">
        <v>1</v>
      </c>
      <c r="V291">
        <v>0</v>
      </c>
      <c r="W291" s="16">
        <v>45.02</v>
      </c>
      <c r="X291">
        <v>47.09</v>
      </c>
      <c r="Y291" s="16">
        <v>26.53</v>
      </c>
      <c r="Z291" s="16">
        <v>33.83</v>
      </c>
      <c r="AA291">
        <v>26.67</v>
      </c>
      <c r="AB291" s="16">
        <v>32.97</v>
      </c>
      <c r="AC291">
        <v>34.67</v>
      </c>
      <c r="AD291">
        <v>38.93</v>
      </c>
      <c r="AE291" s="23">
        <f t="shared" si="34"/>
        <v>0</v>
      </c>
    </row>
    <row r="292" spans="1:31" x14ac:dyDescent="0.25">
      <c r="A292" t="s">
        <v>306</v>
      </c>
      <c r="B292" t="s">
        <v>519</v>
      </c>
      <c r="C292" t="s">
        <v>522</v>
      </c>
      <c r="D292" t="s">
        <v>525</v>
      </c>
      <c r="E292" t="s">
        <v>527</v>
      </c>
      <c r="F292" t="s">
        <v>531</v>
      </c>
      <c r="G292">
        <v>60.04</v>
      </c>
      <c r="H292">
        <v>0</v>
      </c>
      <c r="I292">
        <v>0</v>
      </c>
      <c r="J292" t="s">
        <v>516</v>
      </c>
      <c r="K292">
        <f t="shared" si="28"/>
        <v>1</v>
      </c>
      <c r="L292" s="16">
        <f t="shared" si="29"/>
        <v>2.0074674701649928</v>
      </c>
      <c r="M292" s="16">
        <f t="shared" si="32"/>
        <v>0.8815788876645434</v>
      </c>
      <c r="N292" s="16">
        <f t="shared" si="30"/>
        <v>0.8815788876645434</v>
      </c>
      <c r="O292" s="16">
        <f t="shared" si="33"/>
        <v>-5.4738818992039209E-2</v>
      </c>
      <c r="P292">
        <v>40</v>
      </c>
      <c r="Q292">
        <f t="shared" si="31"/>
        <v>1</v>
      </c>
      <c r="R292" s="16">
        <v>1</v>
      </c>
      <c r="S292" s="16">
        <v>0</v>
      </c>
      <c r="T292">
        <v>95.17</v>
      </c>
      <c r="U292">
        <v>0</v>
      </c>
      <c r="V292">
        <v>0</v>
      </c>
      <c r="W292" s="16">
        <v>69.739999999999995</v>
      </c>
      <c r="X292">
        <v>56.21</v>
      </c>
      <c r="Y292" s="16">
        <v>56.12</v>
      </c>
      <c r="Z292" s="16">
        <v>70.44</v>
      </c>
      <c r="AA292">
        <v>56.64</v>
      </c>
      <c r="AB292" s="16">
        <v>58.14</v>
      </c>
      <c r="AC292">
        <v>60.69</v>
      </c>
      <c r="AD292">
        <v>65.28</v>
      </c>
      <c r="AE292" s="23">
        <f t="shared" si="34"/>
        <v>1</v>
      </c>
    </row>
    <row r="293" spans="1:31" x14ac:dyDescent="0.25">
      <c r="A293" t="s">
        <v>307</v>
      </c>
      <c r="B293" t="s">
        <v>518</v>
      </c>
      <c r="C293" t="s">
        <v>523</v>
      </c>
      <c r="D293" t="s">
        <v>524</v>
      </c>
      <c r="E293" t="s">
        <v>529</v>
      </c>
      <c r="F293" t="s">
        <v>530</v>
      </c>
      <c r="G293">
        <v>34.07</v>
      </c>
      <c r="H293">
        <v>0</v>
      </c>
      <c r="I293">
        <v>1</v>
      </c>
      <c r="J293" t="s">
        <v>516</v>
      </c>
      <c r="K293">
        <f t="shared" si="28"/>
        <v>0</v>
      </c>
      <c r="L293" s="16">
        <f t="shared" si="29"/>
        <v>0</v>
      </c>
      <c r="M293" s="16">
        <f t="shared" si="32"/>
        <v>0.5</v>
      </c>
      <c r="N293" s="16">
        <f t="shared" si="30"/>
        <v>0.5</v>
      </c>
      <c r="O293" s="16">
        <f t="shared" si="33"/>
        <v>-0.3010299956639812</v>
      </c>
      <c r="P293">
        <v>25</v>
      </c>
      <c r="Q293">
        <f t="shared" si="31"/>
        <v>1</v>
      </c>
      <c r="R293" s="16">
        <v>0</v>
      </c>
      <c r="S293" s="16">
        <v>0</v>
      </c>
      <c r="T293">
        <v>61.21</v>
      </c>
      <c r="U293">
        <v>0</v>
      </c>
      <c r="V293">
        <v>1</v>
      </c>
      <c r="W293" s="16">
        <v>38.340000000000003</v>
      </c>
      <c r="X293">
        <v>27.24</v>
      </c>
      <c r="Y293" s="16">
        <v>14.15</v>
      </c>
      <c r="Z293" s="16">
        <v>47.57</v>
      </c>
      <c r="AA293">
        <v>46.05</v>
      </c>
      <c r="AB293" s="16">
        <v>45.28</v>
      </c>
      <c r="AC293">
        <v>54.66</v>
      </c>
      <c r="AD293">
        <v>31.95</v>
      </c>
      <c r="AE293" s="23">
        <f t="shared" si="34"/>
        <v>0</v>
      </c>
    </row>
    <row r="294" spans="1:31" x14ac:dyDescent="0.25">
      <c r="A294" t="s">
        <v>308</v>
      </c>
      <c r="B294" t="s">
        <v>518</v>
      </c>
      <c r="C294" t="s">
        <v>522</v>
      </c>
      <c r="D294" t="s">
        <v>526</v>
      </c>
      <c r="E294" t="s">
        <v>527</v>
      </c>
      <c r="F294" t="s">
        <v>531</v>
      </c>
      <c r="G294">
        <v>44.62</v>
      </c>
      <c r="H294">
        <v>0</v>
      </c>
      <c r="I294">
        <v>0</v>
      </c>
      <c r="J294" t="s">
        <v>516</v>
      </c>
      <c r="K294">
        <f t="shared" si="28"/>
        <v>1</v>
      </c>
      <c r="L294" s="16">
        <f t="shared" si="29"/>
        <v>0.284736786602939</v>
      </c>
      <c r="M294" s="16">
        <f t="shared" si="32"/>
        <v>0.57070712568050852</v>
      </c>
      <c r="N294" s="16">
        <f t="shared" si="30"/>
        <v>0.57070712568050852</v>
      </c>
      <c r="O294" s="16">
        <f t="shared" si="33"/>
        <v>-0.24358670494463713</v>
      </c>
      <c r="P294">
        <v>22</v>
      </c>
      <c r="Q294">
        <f t="shared" si="31"/>
        <v>1</v>
      </c>
      <c r="R294" s="16">
        <v>0</v>
      </c>
      <c r="S294" s="16">
        <v>1</v>
      </c>
      <c r="T294">
        <v>83.17</v>
      </c>
      <c r="U294">
        <v>0</v>
      </c>
      <c r="V294">
        <v>0</v>
      </c>
      <c r="W294" s="16">
        <v>46.34</v>
      </c>
      <c r="X294">
        <v>63.85</v>
      </c>
      <c r="Y294" s="16">
        <v>51.51</v>
      </c>
      <c r="Z294" s="16">
        <v>64.89</v>
      </c>
      <c r="AA294">
        <v>38.93</v>
      </c>
      <c r="AB294" s="16">
        <v>54.94</v>
      </c>
      <c r="AC294">
        <v>51.95</v>
      </c>
      <c r="AD294">
        <v>46.04</v>
      </c>
      <c r="AE294" s="23">
        <f t="shared" si="34"/>
        <v>0</v>
      </c>
    </row>
    <row r="295" spans="1:31" x14ac:dyDescent="0.25">
      <c r="A295" t="s">
        <v>309</v>
      </c>
      <c r="B295" t="s">
        <v>518</v>
      </c>
      <c r="C295" t="s">
        <v>522</v>
      </c>
      <c r="D295" t="s">
        <v>526</v>
      </c>
      <c r="E295" t="s">
        <v>528</v>
      </c>
      <c r="F295" t="s">
        <v>531</v>
      </c>
      <c r="G295">
        <v>42.99</v>
      </c>
      <c r="H295">
        <v>0</v>
      </c>
      <c r="I295">
        <v>0</v>
      </c>
      <c r="J295" t="s">
        <v>517</v>
      </c>
      <c r="K295">
        <f t="shared" si="28"/>
        <v>1</v>
      </c>
      <c r="L295" s="16">
        <f t="shared" si="29"/>
        <v>0.284736786602939</v>
      </c>
      <c r="M295" s="16">
        <f t="shared" si="32"/>
        <v>0.57070712568050852</v>
      </c>
      <c r="N295" s="16">
        <f t="shared" si="30"/>
        <v>0.57070712568050852</v>
      </c>
      <c r="O295" s="16">
        <f t="shared" si="33"/>
        <v>-0.24358670494463713</v>
      </c>
      <c r="P295">
        <v>29</v>
      </c>
      <c r="Q295">
        <f t="shared" si="31"/>
        <v>0</v>
      </c>
      <c r="R295" s="16">
        <v>0</v>
      </c>
      <c r="S295" s="16">
        <v>1</v>
      </c>
      <c r="T295">
        <v>66.53</v>
      </c>
      <c r="U295">
        <v>1</v>
      </c>
      <c r="V295">
        <v>0</v>
      </c>
      <c r="W295" s="16">
        <v>47.84</v>
      </c>
      <c r="X295">
        <v>42.82</v>
      </c>
      <c r="Y295" s="16">
        <v>53.72</v>
      </c>
      <c r="Z295" s="16">
        <v>53.23</v>
      </c>
      <c r="AA295">
        <v>49.93</v>
      </c>
      <c r="AB295" s="16">
        <v>45.48</v>
      </c>
      <c r="AC295">
        <v>53.81</v>
      </c>
      <c r="AD295">
        <v>41.75</v>
      </c>
      <c r="AE295" s="23">
        <f t="shared" si="34"/>
        <v>0</v>
      </c>
    </row>
    <row r="296" spans="1:31" x14ac:dyDescent="0.25">
      <c r="A296" t="s">
        <v>310</v>
      </c>
      <c r="B296" t="s">
        <v>518</v>
      </c>
      <c r="C296" t="s">
        <v>523</v>
      </c>
      <c r="D296" t="s">
        <v>525</v>
      </c>
      <c r="E296" t="s">
        <v>527</v>
      </c>
      <c r="F296" t="s">
        <v>531</v>
      </c>
      <c r="G296">
        <v>73.78</v>
      </c>
      <c r="H296">
        <v>0</v>
      </c>
      <c r="I296">
        <v>1</v>
      </c>
      <c r="J296" t="s">
        <v>517</v>
      </c>
      <c r="K296">
        <f t="shared" si="28"/>
        <v>1</v>
      </c>
      <c r="L296" s="16">
        <f t="shared" si="29"/>
        <v>2.0074674701649928</v>
      </c>
      <c r="M296" s="16">
        <f t="shared" si="32"/>
        <v>0.8815788876645434</v>
      </c>
      <c r="N296" s="16">
        <f t="shared" si="30"/>
        <v>0.8815788876645434</v>
      </c>
      <c r="O296" s="16">
        <f t="shared" si="33"/>
        <v>-5.4738818992039209E-2</v>
      </c>
      <c r="P296">
        <v>22</v>
      </c>
      <c r="Q296">
        <f t="shared" si="31"/>
        <v>0</v>
      </c>
      <c r="R296" s="16">
        <v>1</v>
      </c>
      <c r="S296" s="16">
        <v>0</v>
      </c>
      <c r="T296">
        <v>79.31</v>
      </c>
      <c r="U296">
        <v>0</v>
      </c>
      <c r="V296">
        <v>0</v>
      </c>
      <c r="W296" s="16">
        <v>47.59</v>
      </c>
      <c r="X296">
        <v>42.47</v>
      </c>
      <c r="Y296" s="16">
        <v>75.38</v>
      </c>
      <c r="Z296" s="16">
        <v>51.57</v>
      </c>
      <c r="AA296">
        <v>70.92</v>
      </c>
      <c r="AB296" s="16">
        <v>66.19</v>
      </c>
      <c r="AC296">
        <v>60.3</v>
      </c>
      <c r="AD296">
        <v>51.72</v>
      </c>
      <c r="AE296" s="23">
        <f t="shared" si="34"/>
        <v>1</v>
      </c>
    </row>
    <row r="297" spans="1:31" x14ac:dyDescent="0.25">
      <c r="A297" t="s">
        <v>311</v>
      </c>
      <c r="B297" t="s">
        <v>518</v>
      </c>
      <c r="C297" t="s">
        <v>523</v>
      </c>
      <c r="D297" t="s">
        <v>524</v>
      </c>
      <c r="E297" t="s">
        <v>528</v>
      </c>
      <c r="F297" t="s">
        <v>530</v>
      </c>
      <c r="G297">
        <v>50.35</v>
      </c>
      <c r="H297">
        <v>0</v>
      </c>
      <c r="I297">
        <v>1</v>
      </c>
      <c r="J297" t="s">
        <v>517</v>
      </c>
      <c r="K297">
        <f t="shared" si="28"/>
        <v>0</v>
      </c>
      <c r="L297" s="16">
        <f t="shared" si="29"/>
        <v>0</v>
      </c>
      <c r="M297" s="16">
        <f t="shared" si="32"/>
        <v>0.5</v>
      </c>
      <c r="N297" s="16">
        <f t="shared" si="30"/>
        <v>0.5</v>
      </c>
      <c r="O297" s="16">
        <f t="shared" si="33"/>
        <v>-0.3010299956639812</v>
      </c>
      <c r="P297">
        <v>23</v>
      </c>
      <c r="Q297">
        <f t="shared" si="31"/>
        <v>0</v>
      </c>
      <c r="R297" s="16">
        <v>0</v>
      </c>
      <c r="S297" s="16">
        <v>0</v>
      </c>
      <c r="T297">
        <v>60.42</v>
      </c>
      <c r="U297">
        <v>1</v>
      </c>
      <c r="V297">
        <v>0</v>
      </c>
      <c r="W297" s="16">
        <v>48.41</v>
      </c>
      <c r="X297">
        <v>33.56</v>
      </c>
      <c r="Y297" s="16">
        <v>51.98</v>
      </c>
      <c r="Z297" s="16">
        <v>34.130000000000003</v>
      </c>
      <c r="AA297">
        <v>50.72</v>
      </c>
      <c r="AB297" s="16">
        <v>17.600000000000001</v>
      </c>
      <c r="AC297">
        <v>37.76</v>
      </c>
      <c r="AD297">
        <v>19.649999999999999</v>
      </c>
      <c r="AE297" s="23">
        <f t="shared" si="34"/>
        <v>0</v>
      </c>
    </row>
    <row r="298" spans="1:31" x14ac:dyDescent="0.25">
      <c r="A298" t="s">
        <v>312</v>
      </c>
      <c r="B298" t="s">
        <v>520</v>
      </c>
      <c r="C298" t="s">
        <v>523</v>
      </c>
      <c r="D298" t="s">
        <v>525</v>
      </c>
      <c r="E298" t="s">
        <v>529</v>
      </c>
      <c r="F298" t="s">
        <v>531</v>
      </c>
      <c r="G298">
        <v>58.91</v>
      </c>
      <c r="H298">
        <v>0</v>
      </c>
      <c r="I298">
        <v>1</v>
      </c>
      <c r="J298" t="s">
        <v>517</v>
      </c>
      <c r="K298">
        <f t="shared" si="28"/>
        <v>1</v>
      </c>
      <c r="L298" s="16">
        <f t="shared" si="29"/>
        <v>2.0074674701649928</v>
      </c>
      <c r="M298" s="16">
        <f t="shared" si="32"/>
        <v>0.8815788876645434</v>
      </c>
      <c r="N298" s="16">
        <f t="shared" si="30"/>
        <v>0.8815788876645434</v>
      </c>
      <c r="O298" s="16">
        <f t="shared" si="33"/>
        <v>-5.4738818992039209E-2</v>
      </c>
      <c r="P298">
        <v>17</v>
      </c>
      <c r="Q298">
        <f t="shared" si="31"/>
        <v>0</v>
      </c>
      <c r="R298" s="16">
        <v>1</v>
      </c>
      <c r="S298" s="16">
        <v>0</v>
      </c>
      <c r="T298">
        <v>59.35</v>
      </c>
      <c r="U298">
        <v>0</v>
      </c>
      <c r="V298">
        <v>1</v>
      </c>
      <c r="W298" s="16">
        <v>61.54</v>
      </c>
      <c r="X298">
        <v>56.16</v>
      </c>
      <c r="Y298" s="16">
        <v>40.130000000000003</v>
      </c>
      <c r="Z298" s="16">
        <v>51.65</v>
      </c>
      <c r="AA298">
        <v>52.15</v>
      </c>
      <c r="AB298" s="16">
        <v>58.04</v>
      </c>
      <c r="AC298">
        <v>67.099999999999994</v>
      </c>
      <c r="AD298">
        <v>44.48</v>
      </c>
      <c r="AE298" s="23">
        <f t="shared" si="34"/>
        <v>1</v>
      </c>
    </row>
    <row r="299" spans="1:31" x14ac:dyDescent="0.25">
      <c r="A299" t="s">
        <v>313</v>
      </c>
      <c r="B299" t="s">
        <v>518</v>
      </c>
      <c r="C299" t="s">
        <v>522</v>
      </c>
      <c r="D299" t="s">
        <v>525</v>
      </c>
      <c r="E299" t="s">
        <v>527</v>
      </c>
      <c r="F299" t="s">
        <v>531</v>
      </c>
      <c r="G299">
        <v>59.26</v>
      </c>
      <c r="H299">
        <v>0</v>
      </c>
      <c r="I299">
        <v>0</v>
      </c>
      <c r="J299" t="s">
        <v>516</v>
      </c>
      <c r="K299">
        <f t="shared" si="28"/>
        <v>1</v>
      </c>
      <c r="L299" s="16">
        <f t="shared" si="29"/>
        <v>2.0074674701649928</v>
      </c>
      <c r="M299" s="16">
        <f t="shared" si="32"/>
        <v>0.8815788876645434</v>
      </c>
      <c r="N299" s="16">
        <f t="shared" si="30"/>
        <v>0.8815788876645434</v>
      </c>
      <c r="O299" s="16">
        <f t="shared" si="33"/>
        <v>-5.4738818992039209E-2</v>
      </c>
      <c r="P299">
        <v>25</v>
      </c>
      <c r="Q299">
        <f t="shared" si="31"/>
        <v>1</v>
      </c>
      <c r="R299" s="16">
        <v>1</v>
      </c>
      <c r="S299" s="16">
        <v>0</v>
      </c>
      <c r="T299">
        <v>65.47</v>
      </c>
      <c r="U299">
        <v>0</v>
      </c>
      <c r="V299">
        <v>0</v>
      </c>
      <c r="W299" s="16">
        <v>60.55</v>
      </c>
      <c r="X299">
        <v>62.61</v>
      </c>
      <c r="Y299" s="16">
        <v>63.63</v>
      </c>
      <c r="Z299" s="16">
        <v>77.739999999999995</v>
      </c>
      <c r="AA299">
        <v>65.989999999999995</v>
      </c>
      <c r="AB299" s="16">
        <v>73.290000000000006</v>
      </c>
      <c r="AC299">
        <v>53.47</v>
      </c>
      <c r="AD299">
        <v>85.82</v>
      </c>
      <c r="AE299" s="23">
        <f t="shared" si="34"/>
        <v>1</v>
      </c>
    </row>
    <row r="300" spans="1:31" x14ac:dyDescent="0.25">
      <c r="A300" t="s">
        <v>314</v>
      </c>
      <c r="B300" t="s">
        <v>518</v>
      </c>
      <c r="C300" t="s">
        <v>522</v>
      </c>
      <c r="D300" t="s">
        <v>524</v>
      </c>
      <c r="E300" t="s">
        <v>529</v>
      </c>
      <c r="F300" t="s">
        <v>530</v>
      </c>
      <c r="G300">
        <v>23.11</v>
      </c>
      <c r="H300">
        <v>0</v>
      </c>
      <c r="I300">
        <v>0</v>
      </c>
      <c r="J300" t="s">
        <v>516</v>
      </c>
      <c r="K300">
        <f t="shared" si="28"/>
        <v>0</v>
      </c>
      <c r="L300" s="16">
        <f t="shared" si="29"/>
        <v>0</v>
      </c>
      <c r="M300" s="16">
        <f t="shared" si="32"/>
        <v>0.5</v>
      </c>
      <c r="N300" s="16">
        <f t="shared" si="30"/>
        <v>0.5</v>
      </c>
      <c r="O300" s="16">
        <f t="shared" si="33"/>
        <v>-0.3010299956639812</v>
      </c>
      <c r="P300">
        <v>27</v>
      </c>
      <c r="Q300">
        <f t="shared" si="31"/>
        <v>1</v>
      </c>
      <c r="R300" s="16">
        <v>0</v>
      </c>
      <c r="S300" s="16">
        <v>0</v>
      </c>
      <c r="T300">
        <v>48.73</v>
      </c>
      <c r="U300">
        <v>0</v>
      </c>
      <c r="V300">
        <v>1</v>
      </c>
      <c r="W300" s="16">
        <v>41.34</v>
      </c>
      <c r="X300">
        <v>46.06</v>
      </c>
      <c r="Y300" s="16">
        <v>48.92</v>
      </c>
      <c r="Z300" s="16">
        <v>42.45</v>
      </c>
      <c r="AA300">
        <v>6.61</v>
      </c>
      <c r="AB300" s="16">
        <v>28.07</v>
      </c>
      <c r="AC300">
        <v>12.4</v>
      </c>
      <c r="AD300">
        <v>21.7</v>
      </c>
      <c r="AE300" s="23">
        <f t="shared" si="34"/>
        <v>0</v>
      </c>
    </row>
    <row r="301" spans="1:31" x14ac:dyDescent="0.25">
      <c r="A301" t="s">
        <v>315</v>
      </c>
      <c r="B301" t="s">
        <v>519</v>
      </c>
      <c r="C301" t="s">
        <v>521</v>
      </c>
      <c r="D301" t="s">
        <v>524</v>
      </c>
      <c r="E301" t="s">
        <v>527</v>
      </c>
      <c r="F301" t="s">
        <v>530</v>
      </c>
      <c r="G301">
        <v>53.46</v>
      </c>
      <c r="H301">
        <v>1</v>
      </c>
      <c r="I301">
        <v>0</v>
      </c>
      <c r="J301" t="s">
        <v>517</v>
      </c>
      <c r="K301">
        <f t="shared" si="28"/>
        <v>0</v>
      </c>
      <c r="L301" s="16">
        <f t="shared" si="29"/>
        <v>0</v>
      </c>
      <c r="M301" s="16">
        <f t="shared" si="32"/>
        <v>0.5</v>
      </c>
      <c r="N301" s="16">
        <f t="shared" si="30"/>
        <v>0.5</v>
      </c>
      <c r="O301" s="16">
        <f t="shared" si="33"/>
        <v>-0.3010299956639812</v>
      </c>
      <c r="P301">
        <v>33</v>
      </c>
      <c r="Q301">
        <f t="shared" si="31"/>
        <v>0</v>
      </c>
      <c r="R301" s="16">
        <v>0</v>
      </c>
      <c r="S301" s="16">
        <v>0</v>
      </c>
      <c r="T301">
        <v>89.87</v>
      </c>
      <c r="U301">
        <v>0</v>
      </c>
      <c r="V301">
        <v>0</v>
      </c>
      <c r="W301" s="16">
        <v>41.26</v>
      </c>
      <c r="X301">
        <v>39.07</v>
      </c>
      <c r="Y301" s="16">
        <v>37.299999999999997</v>
      </c>
      <c r="Z301" s="16">
        <v>33.64</v>
      </c>
      <c r="AA301">
        <v>35.880000000000003</v>
      </c>
      <c r="AB301" s="16">
        <v>23.78</v>
      </c>
      <c r="AC301">
        <v>43.28</v>
      </c>
      <c r="AD301">
        <v>40.57</v>
      </c>
      <c r="AE301" s="23">
        <f t="shared" si="34"/>
        <v>0</v>
      </c>
    </row>
    <row r="302" spans="1:31" x14ac:dyDescent="0.25">
      <c r="A302" t="s">
        <v>316</v>
      </c>
      <c r="B302" t="s">
        <v>518</v>
      </c>
      <c r="C302" t="s">
        <v>523</v>
      </c>
      <c r="D302" t="s">
        <v>525</v>
      </c>
      <c r="E302" t="s">
        <v>527</v>
      </c>
      <c r="F302" t="s">
        <v>531</v>
      </c>
      <c r="G302">
        <v>61.47</v>
      </c>
      <c r="H302">
        <v>0</v>
      </c>
      <c r="I302">
        <v>1</v>
      </c>
      <c r="J302" t="s">
        <v>516</v>
      </c>
      <c r="K302">
        <f t="shared" si="28"/>
        <v>1</v>
      </c>
      <c r="L302" s="16">
        <f t="shared" si="29"/>
        <v>2.0074674701649928</v>
      </c>
      <c r="M302" s="16">
        <f t="shared" si="32"/>
        <v>0.8815788876645434</v>
      </c>
      <c r="N302" s="16">
        <f t="shared" si="30"/>
        <v>0.8815788876645434</v>
      </c>
      <c r="O302" s="16">
        <f t="shared" si="33"/>
        <v>-5.4738818992039209E-2</v>
      </c>
      <c r="P302">
        <v>29</v>
      </c>
      <c r="Q302">
        <f t="shared" si="31"/>
        <v>1</v>
      </c>
      <c r="R302" s="16">
        <v>1</v>
      </c>
      <c r="S302" s="16">
        <v>0</v>
      </c>
      <c r="T302">
        <v>60.92</v>
      </c>
      <c r="U302">
        <v>0</v>
      </c>
      <c r="V302">
        <v>0</v>
      </c>
      <c r="W302" s="16">
        <v>71.77</v>
      </c>
      <c r="X302">
        <v>55.75</v>
      </c>
      <c r="Y302" s="16">
        <v>59.5</v>
      </c>
      <c r="Z302" s="16">
        <v>51.45</v>
      </c>
      <c r="AA302">
        <v>51.2</v>
      </c>
      <c r="AB302" s="16">
        <v>43.26</v>
      </c>
      <c r="AC302">
        <v>55.42</v>
      </c>
      <c r="AD302">
        <v>46.76</v>
      </c>
      <c r="AE302" s="23">
        <f t="shared" si="34"/>
        <v>1</v>
      </c>
    </row>
    <row r="303" spans="1:31" x14ac:dyDescent="0.25">
      <c r="A303" t="s">
        <v>317</v>
      </c>
      <c r="B303" t="s">
        <v>519</v>
      </c>
      <c r="C303" t="s">
        <v>522</v>
      </c>
      <c r="D303" t="s">
        <v>524</v>
      </c>
      <c r="E303" t="s">
        <v>528</v>
      </c>
      <c r="F303" t="s">
        <v>530</v>
      </c>
      <c r="G303">
        <v>44.77</v>
      </c>
      <c r="H303">
        <v>0</v>
      </c>
      <c r="I303">
        <v>0</v>
      </c>
      <c r="J303" t="s">
        <v>516</v>
      </c>
      <c r="K303">
        <f t="shared" si="28"/>
        <v>0</v>
      </c>
      <c r="L303" s="16">
        <f t="shared" si="29"/>
        <v>0</v>
      </c>
      <c r="M303" s="16">
        <f t="shared" si="32"/>
        <v>0.5</v>
      </c>
      <c r="N303" s="16">
        <f t="shared" si="30"/>
        <v>0.5</v>
      </c>
      <c r="O303" s="16">
        <f t="shared" si="33"/>
        <v>-0.3010299956639812</v>
      </c>
      <c r="P303">
        <v>50</v>
      </c>
      <c r="Q303">
        <f t="shared" si="31"/>
        <v>1</v>
      </c>
      <c r="R303" s="16">
        <v>0</v>
      </c>
      <c r="S303" s="16">
        <v>0</v>
      </c>
      <c r="T303">
        <v>64.010000000000005</v>
      </c>
      <c r="U303">
        <v>1</v>
      </c>
      <c r="V303">
        <v>0</v>
      </c>
      <c r="W303" s="16">
        <v>47.43</v>
      </c>
      <c r="X303">
        <v>39.96</v>
      </c>
      <c r="Y303" s="16">
        <v>8.81</v>
      </c>
      <c r="Z303" s="16">
        <v>37.71</v>
      </c>
      <c r="AA303">
        <v>31.22</v>
      </c>
      <c r="AB303" s="16">
        <v>36.049999999999997</v>
      </c>
      <c r="AC303">
        <v>29.35</v>
      </c>
      <c r="AD303">
        <v>30.35</v>
      </c>
      <c r="AE303" s="23">
        <f t="shared" si="34"/>
        <v>0</v>
      </c>
    </row>
    <row r="304" spans="1:31" x14ac:dyDescent="0.25">
      <c r="A304" t="s">
        <v>318</v>
      </c>
      <c r="B304" t="s">
        <v>518</v>
      </c>
      <c r="C304" t="s">
        <v>522</v>
      </c>
      <c r="D304" t="s">
        <v>525</v>
      </c>
      <c r="E304" t="s">
        <v>529</v>
      </c>
      <c r="F304" t="s">
        <v>531</v>
      </c>
      <c r="G304">
        <v>57.1</v>
      </c>
      <c r="H304">
        <v>0</v>
      </c>
      <c r="I304">
        <v>0</v>
      </c>
      <c r="J304" t="s">
        <v>516</v>
      </c>
      <c r="K304">
        <f t="shared" si="28"/>
        <v>1</v>
      </c>
      <c r="L304" s="16">
        <f t="shared" si="29"/>
        <v>2.0074674701649928</v>
      </c>
      <c r="M304" s="16">
        <f t="shared" si="32"/>
        <v>0.8815788876645434</v>
      </c>
      <c r="N304" s="16">
        <f t="shared" si="30"/>
        <v>0.8815788876645434</v>
      </c>
      <c r="O304" s="16">
        <f t="shared" si="33"/>
        <v>-5.4738818992039209E-2</v>
      </c>
      <c r="P304">
        <v>27</v>
      </c>
      <c r="Q304">
        <f t="shared" si="31"/>
        <v>1</v>
      </c>
      <c r="R304" s="16">
        <v>1</v>
      </c>
      <c r="S304" s="16">
        <v>0</v>
      </c>
      <c r="T304">
        <v>93.64</v>
      </c>
      <c r="U304">
        <v>0</v>
      </c>
      <c r="V304">
        <v>1</v>
      </c>
      <c r="W304" s="16">
        <v>55.15</v>
      </c>
      <c r="X304">
        <v>48.35</v>
      </c>
      <c r="Y304" s="16">
        <v>49.87</v>
      </c>
      <c r="Z304" s="16">
        <v>67.95</v>
      </c>
      <c r="AA304">
        <v>38.9</v>
      </c>
      <c r="AB304" s="16">
        <v>73.489999999999995</v>
      </c>
      <c r="AC304">
        <v>57.03</v>
      </c>
      <c r="AD304">
        <v>66.209999999999994</v>
      </c>
      <c r="AE304" s="23">
        <f t="shared" si="34"/>
        <v>1</v>
      </c>
    </row>
    <row r="305" spans="1:31" x14ac:dyDescent="0.25">
      <c r="A305" t="s">
        <v>319</v>
      </c>
      <c r="B305" t="s">
        <v>518</v>
      </c>
      <c r="C305" t="s">
        <v>523</v>
      </c>
      <c r="D305" t="s">
        <v>526</v>
      </c>
      <c r="E305" t="s">
        <v>527</v>
      </c>
      <c r="F305" t="s">
        <v>531</v>
      </c>
      <c r="G305">
        <v>46.88</v>
      </c>
      <c r="H305">
        <v>0</v>
      </c>
      <c r="I305">
        <v>1</v>
      </c>
      <c r="J305" t="s">
        <v>517</v>
      </c>
      <c r="K305">
        <f t="shared" si="28"/>
        <v>1</v>
      </c>
      <c r="L305" s="16">
        <f t="shared" si="29"/>
        <v>0.284736786602939</v>
      </c>
      <c r="M305" s="16">
        <f t="shared" si="32"/>
        <v>0.57070712568050852</v>
      </c>
      <c r="N305" s="16">
        <f t="shared" si="30"/>
        <v>0.57070712568050852</v>
      </c>
      <c r="O305" s="16">
        <f t="shared" si="33"/>
        <v>-0.24358670494463713</v>
      </c>
      <c r="P305">
        <v>25</v>
      </c>
      <c r="Q305">
        <f t="shared" si="31"/>
        <v>0</v>
      </c>
      <c r="R305" s="16">
        <v>0</v>
      </c>
      <c r="S305" s="16">
        <v>1</v>
      </c>
      <c r="T305">
        <v>69.8</v>
      </c>
      <c r="U305">
        <v>0</v>
      </c>
      <c r="V305">
        <v>0</v>
      </c>
      <c r="W305" s="16">
        <v>55.71</v>
      </c>
      <c r="X305">
        <v>45.01</v>
      </c>
      <c r="Y305" s="16">
        <v>55.81</v>
      </c>
      <c r="Z305" s="16">
        <v>50.84</v>
      </c>
      <c r="AA305">
        <v>71.84</v>
      </c>
      <c r="AB305" s="16">
        <v>55.15</v>
      </c>
      <c r="AC305">
        <v>64.430000000000007</v>
      </c>
      <c r="AD305">
        <v>43.7</v>
      </c>
      <c r="AE305" s="23">
        <f t="shared" si="34"/>
        <v>0</v>
      </c>
    </row>
    <row r="306" spans="1:31" x14ac:dyDescent="0.25">
      <c r="A306" t="s">
        <v>320</v>
      </c>
      <c r="B306" t="s">
        <v>519</v>
      </c>
      <c r="C306" t="s">
        <v>521</v>
      </c>
      <c r="D306" t="s">
        <v>524</v>
      </c>
      <c r="E306" t="s">
        <v>527</v>
      </c>
      <c r="F306" t="s">
        <v>530</v>
      </c>
      <c r="G306">
        <v>38.72</v>
      </c>
      <c r="H306">
        <v>1</v>
      </c>
      <c r="I306">
        <v>0</v>
      </c>
      <c r="J306" t="s">
        <v>517</v>
      </c>
      <c r="K306">
        <f t="shared" si="28"/>
        <v>0</v>
      </c>
      <c r="L306" s="16">
        <f t="shared" si="29"/>
        <v>0</v>
      </c>
      <c r="M306" s="16">
        <f t="shared" si="32"/>
        <v>0.5</v>
      </c>
      <c r="N306" s="16">
        <f t="shared" si="30"/>
        <v>0.5</v>
      </c>
      <c r="O306" s="16">
        <f t="shared" si="33"/>
        <v>-0.3010299956639812</v>
      </c>
      <c r="P306">
        <v>42</v>
      </c>
      <c r="Q306">
        <f t="shared" si="31"/>
        <v>0</v>
      </c>
      <c r="R306" s="16">
        <v>0</v>
      </c>
      <c r="S306" s="16">
        <v>0</v>
      </c>
      <c r="T306">
        <v>72.66</v>
      </c>
      <c r="U306">
        <v>0</v>
      </c>
      <c r="V306">
        <v>0</v>
      </c>
      <c r="W306" s="16">
        <v>33.64</v>
      </c>
      <c r="X306">
        <v>26.76</v>
      </c>
      <c r="Y306" s="16">
        <v>30.79</v>
      </c>
      <c r="Z306" s="16">
        <v>45.42</v>
      </c>
      <c r="AA306">
        <v>59.69</v>
      </c>
      <c r="AB306" s="16">
        <v>37.229999999999997</v>
      </c>
      <c r="AC306">
        <v>31.69</v>
      </c>
      <c r="AD306">
        <v>45.86</v>
      </c>
      <c r="AE306" s="23">
        <f t="shared" si="34"/>
        <v>0</v>
      </c>
    </row>
    <row r="307" spans="1:31" x14ac:dyDescent="0.25">
      <c r="A307" t="s">
        <v>321</v>
      </c>
      <c r="B307" t="s">
        <v>518</v>
      </c>
      <c r="C307" t="s">
        <v>523</v>
      </c>
      <c r="D307" t="s">
        <v>525</v>
      </c>
      <c r="E307" t="s">
        <v>528</v>
      </c>
      <c r="F307" t="s">
        <v>531</v>
      </c>
      <c r="G307">
        <v>57.64</v>
      </c>
      <c r="H307">
        <v>0</v>
      </c>
      <c r="I307">
        <v>1</v>
      </c>
      <c r="J307" t="s">
        <v>516</v>
      </c>
      <c r="K307">
        <f t="shared" si="28"/>
        <v>1</v>
      </c>
      <c r="L307" s="16">
        <f t="shared" si="29"/>
        <v>2.0074674701649928</v>
      </c>
      <c r="M307" s="16">
        <f t="shared" si="32"/>
        <v>0.8815788876645434</v>
      </c>
      <c r="N307" s="16">
        <f t="shared" si="30"/>
        <v>0.8815788876645434</v>
      </c>
      <c r="O307" s="16">
        <f t="shared" si="33"/>
        <v>-5.4738818992039209E-2</v>
      </c>
      <c r="P307">
        <v>20</v>
      </c>
      <c r="Q307">
        <f t="shared" si="31"/>
        <v>1</v>
      </c>
      <c r="R307" s="16">
        <v>1</v>
      </c>
      <c r="S307" s="16">
        <v>0</v>
      </c>
      <c r="T307">
        <v>97.39</v>
      </c>
      <c r="U307">
        <v>1</v>
      </c>
      <c r="V307">
        <v>0</v>
      </c>
      <c r="W307" s="16">
        <v>56.44</v>
      </c>
      <c r="X307">
        <v>84.5</v>
      </c>
      <c r="Y307" s="16">
        <v>63.17</v>
      </c>
      <c r="Z307" s="16">
        <v>50.63</v>
      </c>
      <c r="AA307">
        <v>57.56</v>
      </c>
      <c r="AB307" s="16">
        <v>79.900000000000006</v>
      </c>
      <c r="AC307">
        <v>71.91</v>
      </c>
      <c r="AD307">
        <v>61.06</v>
      </c>
      <c r="AE307" s="23">
        <f t="shared" si="34"/>
        <v>1</v>
      </c>
    </row>
    <row r="308" spans="1:31" x14ac:dyDescent="0.25">
      <c r="A308" t="s">
        <v>322</v>
      </c>
      <c r="B308" t="s">
        <v>520</v>
      </c>
      <c r="C308" t="s">
        <v>521</v>
      </c>
      <c r="D308" t="s">
        <v>526</v>
      </c>
      <c r="E308" t="s">
        <v>528</v>
      </c>
      <c r="F308" t="s">
        <v>530</v>
      </c>
      <c r="G308">
        <v>31.62</v>
      </c>
      <c r="H308">
        <v>1</v>
      </c>
      <c r="I308">
        <v>0</v>
      </c>
      <c r="J308" t="s">
        <v>517</v>
      </c>
      <c r="K308">
        <f t="shared" si="28"/>
        <v>0</v>
      </c>
      <c r="L308" s="16">
        <f t="shared" si="29"/>
        <v>0.284736786602939</v>
      </c>
      <c r="M308" s="16">
        <f t="shared" si="32"/>
        <v>0.57070712568050852</v>
      </c>
      <c r="N308" s="16">
        <f t="shared" si="30"/>
        <v>0.42929287431949148</v>
      </c>
      <c r="O308" s="16">
        <f t="shared" si="33"/>
        <v>-0.36724632016115744</v>
      </c>
      <c r="P308">
        <v>19</v>
      </c>
      <c r="Q308">
        <f t="shared" si="31"/>
        <v>0</v>
      </c>
      <c r="R308" s="16">
        <v>0</v>
      </c>
      <c r="S308" s="16">
        <v>1</v>
      </c>
      <c r="T308">
        <v>93.2</v>
      </c>
      <c r="U308">
        <v>1</v>
      </c>
      <c r="V308">
        <v>0</v>
      </c>
      <c r="W308" s="16">
        <v>50.5</v>
      </c>
      <c r="X308">
        <v>45.82</v>
      </c>
      <c r="Y308" s="16">
        <v>24.09</v>
      </c>
      <c r="Z308" s="16">
        <v>28.92</v>
      </c>
      <c r="AA308">
        <v>21.17</v>
      </c>
      <c r="AB308" s="16">
        <v>57.86</v>
      </c>
      <c r="AC308">
        <v>26.87</v>
      </c>
      <c r="AD308">
        <v>44.64</v>
      </c>
      <c r="AE308" s="23">
        <f t="shared" si="34"/>
        <v>0</v>
      </c>
    </row>
    <row r="309" spans="1:31" x14ac:dyDescent="0.25">
      <c r="A309" t="s">
        <v>323</v>
      </c>
      <c r="B309" t="s">
        <v>520</v>
      </c>
      <c r="C309" t="s">
        <v>522</v>
      </c>
      <c r="D309" t="s">
        <v>526</v>
      </c>
      <c r="E309" t="s">
        <v>528</v>
      </c>
      <c r="F309" t="s">
        <v>531</v>
      </c>
      <c r="G309">
        <v>42.71</v>
      </c>
      <c r="H309">
        <v>0</v>
      </c>
      <c r="I309">
        <v>0</v>
      </c>
      <c r="J309" t="s">
        <v>517</v>
      </c>
      <c r="K309">
        <f t="shared" si="28"/>
        <v>1</v>
      </c>
      <c r="L309" s="16">
        <f t="shared" si="29"/>
        <v>0.284736786602939</v>
      </c>
      <c r="M309" s="16">
        <f t="shared" si="32"/>
        <v>0.57070712568050852</v>
      </c>
      <c r="N309" s="16">
        <f t="shared" si="30"/>
        <v>0.57070712568050852</v>
      </c>
      <c r="O309" s="16">
        <f t="shared" si="33"/>
        <v>-0.24358670494463713</v>
      </c>
      <c r="P309">
        <v>17</v>
      </c>
      <c r="Q309">
        <f t="shared" si="31"/>
        <v>0</v>
      </c>
      <c r="R309" s="16">
        <v>0</v>
      </c>
      <c r="S309" s="16">
        <v>1</v>
      </c>
      <c r="T309">
        <v>50.17</v>
      </c>
      <c r="U309">
        <v>1</v>
      </c>
      <c r="V309">
        <v>0</v>
      </c>
      <c r="W309" s="16">
        <v>35.32</v>
      </c>
      <c r="X309">
        <v>41.96</v>
      </c>
      <c r="Y309" s="16">
        <v>52.43</v>
      </c>
      <c r="Z309" s="16">
        <v>55.96</v>
      </c>
      <c r="AA309">
        <v>59.33</v>
      </c>
      <c r="AB309" s="16">
        <v>45.02</v>
      </c>
      <c r="AC309">
        <v>53.52</v>
      </c>
      <c r="AD309">
        <v>49.35</v>
      </c>
      <c r="AE309" s="23">
        <f t="shared" si="34"/>
        <v>0</v>
      </c>
    </row>
    <row r="310" spans="1:31" x14ac:dyDescent="0.25">
      <c r="A310" t="s">
        <v>324</v>
      </c>
      <c r="B310" t="s">
        <v>519</v>
      </c>
      <c r="C310" t="s">
        <v>521</v>
      </c>
      <c r="D310" t="s">
        <v>526</v>
      </c>
      <c r="E310" t="s">
        <v>528</v>
      </c>
      <c r="F310" t="s">
        <v>531</v>
      </c>
      <c r="G310">
        <v>80.319999999999993</v>
      </c>
      <c r="H310">
        <v>1</v>
      </c>
      <c r="I310">
        <v>0</v>
      </c>
      <c r="J310" t="s">
        <v>517</v>
      </c>
      <c r="K310">
        <f t="shared" si="28"/>
        <v>1</v>
      </c>
      <c r="L310" s="16">
        <f t="shared" si="29"/>
        <v>0.284736786602939</v>
      </c>
      <c r="M310" s="16">
        <f t="shared" si="32"/>
        <v>0.57070712568050852</v>
      </c>
      <c r="N310" s="16">
        <f t="shared" si="30"/>
        <v>0.57070712568050852</v>
      </c>
      <c r="O310" s="16">
        <f t="shared" si="33"/>
        <v>-0.24358670494463713</v>
      </c>
      <c r="P310">
        <v>37</v>
      </c>
      <c r="Q310">
        <f t="shared" si="31"/>
        <v>0</v>
      </c>
      <c r="R310" s="16">
        <v>0</v>
      </c>
      <c r="S310" s="16">
        <v>1</v>
      </c>
      <c r="T310">
        <v>68.39</v>
      </c>
      <c r="U310">
        <v>1</v>
      </c>
      <c r="V310">
        <v>0</v>
      </c>
      <c r="W310" s="16">
        <v>74.94</v>
      </c>
      <c r="X310">
        <v>37.799999999999997</v>
      </c>
      <c r="Y310" s="16">
        <v>53.69</v>
      </c>
      <c r="Z310" s="16">
        <v>66.430000000000007</v>
      </c>
      <c r="AA310">
        <v>45.97</v>
      </c>
      <c r="AB310" s="16">
        <v>54.82</v>
      </c>
      <c r="AC310">
        <v>82.48</v>
      </c>
      <c r="AD310">
        <v>73.17</v>
      </c>
      <c r="AE310" s="23">
        <f t="shared" si="34"/>
        <v>0</v>
      </c>
    </row>
    <row r="311" spans="1:31" x14ac:dyDescent="0.25">
      <c r="A311" t="s">
        <v>325</v>
      </c>
      <c r="B311" t="s">
        <v>518</v>
      </c>
      <c r="C311" t="s">
        <v>522</v>
      </c>
      <c r="D311" t="s">
        <v>526</v>
      </c>
      <c r="E311" t="s">
        <v>528</v>
      </c>
      <c r="F311" t="s">
        <v>530</v>
      </c>
      <c r="G311">
        <v>48.62</v>
      </c>
      <c r="H311">
        <v>0</v>
      </c>
      <c r="I311">
        <v>0</v>
      </c>
      <c r="J311" t="s">
        <v>517</v>
      </c>
      <c r="K311">
        <f t="shared" si="28"/>
        <v>0</v>
      </c>
      <c r="L311" s="16">
        <f t="shared" si="29"/>
        <v>0.284736786602939</v>
      </c>
      <c r="M311" s="16">
        <f t="shared" si="32"/>
        <v>0.57070712568050852</v>
      </c>
      <c r="N311" s="16">
        <f t="shared" si="30"/>
        <v>0.42929287431949148</v>
      </c>
      <c r="O311" s="16">
        <f t="shared" si="33"/>
        <v>-0.36724632016115744</v>
      </c>
      <c r="P311">
        <v>21</v>
      </c>
      <c r="Q311">
        <f t="shared" si="31"/>
        <v>0</v>
      </c>
      <c r="R311" s="16">
        <v>0</v>
      </c>
      <c r="S311" s="16">
        <v>1</v>
      </c>
      <c r="T311">
        <v>98.28</v>
      </c>
      <c r="U311">
        <v>1</v>
      </c>
      <c r="V311">
        <v>0</v>
      </c>
      <c r="W311" s="16">
        <v>43.7</v>
      </c>
      <c r="X311">
        <v>54.6</v>
      </c>
      <c r="Y311" s="16">
        <v>54.88</v>
      </c>
      <c r="Z311" s="16">
        <v>48.36</v>
      </c>
      <c r="AA311">
        <v>22.96</v>
      </c>
      <c r="AB311" s="16">
        <v>36.33</v>
      </c>
      <c r="AC311">
        <v>43.98</v>
      </c>
      <c r="AD311">
        <v>52.71</v>
      </c>
      <c r="AE311" s="23">
        <f t="shared" si="34"/>
        <v>0</v>
      </c>
    </row>
    <row r="312" spans="1:31" x14ac:dyDescent="0.25">
      <c r="A312" t="s">
        <v>326</v>
      </c>
      <c r="B312" t="s">
        <v>519</v>
      </c>
      <c r="C312" t="s">
        <v>523</v>
      </c>
      <c r="D312" t="s">
        <v>524</v>
      </c>
      <c r="E312" t="s">
        <v>528</v>
      </c>
      <c r="F312" t="s">
        <v>530</v>
      </c>
      <c r="G312">
        <v>37.54</v>
      </c>
      <c r="H312">
        <v>0</v>
      </c>
      <c r="I312">
        <v>1</v>
      </c>
      <c r="J312" t="s">
        <v>517</v>
      </c>
      <c r="K312">
        <f t="shared" si="28"/>
        <v>0</v>
      </c>
      <c r="L312" s="16">
        <f t="shared" si="29"/>
        <v>0</v>
      </c>
      <c r="M312" s="16">
        <f t="shared" si="32"/>
        <v>0.5</v>
      </c>
      <c r="N312" s="16">
        <f t="shared" si="30"/>
        <v>0.5</v>
      </c>
      <c r="O312" s="16">
        <f t="shared" si="33"/>
        <v>-0.3010299956639812</v>
      </c>
      <c r="P312">
        <v>33</v>
      </c>
      <c r="Q312">
        <f t="shared" si="31"/>
        <v>0</v>
      </c>
      <c r="R312" s="16">
        <v>0</v>
      </c>
      <c r="S312" s="16">
        <v>0</v>
      </c>
      <c r="T312">
        <v>62.34</v>
      </c>
      <c r="U312">
        <v>1</v>
      </c>
      <c r="V312">
        <v>0</v>
      </c>
      <c r="W312" s="16">
        <v>33.22</v>
      </c>
      <c r="X312">
        <v>56.47</v>
      </c>
      <c r="Y312" s="16">
        <v>37.840000000000003</v>
      </c>
      <c r="Z312" s="16">
        <v>45.98</v>
      </c>
      <c r="AA312">
        <v>15.39</v>
      </c>
      <c r="AB312" s="16">
        <v>49.68</v>
      </c>
      <c r="AC312">
        <v>55.81</v>
      </c>
      <c r="AD312">
        <v>34.17</v>
      </c>
      <c r="AE312" s="23">
        <f t="shared" si="34"/>
        <v>0</v>
      </c>
    </row>
    <row r="313" spans="1:31" x14ac:dyDescent="0.25">
      <c r="A313" t="s">
        <v>327</v>
      </c>
      <c r="B313" t="s">
        <v>518</v>
      </c>
      <c r="C313" t="s">
        <v>523</v>
      </c>
      <c r="D313" t="s">
        <v>526</v>
      </c>
      <c r="E313" t="s">
        <v>528</v>
      </c>
      <c r="F313" t="s">
        <v>530</v>
      </c>
      <c r="G313">
        <v>66.62</v>
      </c>
      <c r="H313">
        <v>0</v>
      </c>
      <c r="I313">
        <v>1</v>
      </c>
      <c r="J313" t="s">
        <v>516</v>
      </c>
      <c r="K313">
        <f t="shared" si="28"/>
        <v>0</v>
      </c>
      <c r="L313" s="16">
        <f t="shared" si="29"/>
        <v>0.284736786602939</v>
      </c>
      <c r="M313" s="16">
        <f t="shared" si="32"/>
        <v>0.57070712568050852</v>
      </c>
      <c r="N313" s="16">
        <f t="shared" si="30"/>
        <v>0.42929287431949148</v>
      </c>
      <c r="O313" s="16">
        <f t="shared" si="33"/>
        <v>-0.36724632016115744</v>
      </c>
      <c r="P313">
        <v>20</v>
      </c>
      <c r="Q313">
        <f t="shared" si="31"/>
        <v>1</v>
      </c>
      <c r="R313" s="16">
        <v>0</v>
      </c>
      <c r="S313" s="16">
        <v>1</v>
      </c>
      <c r="T313">
        <v>62.29</v>
      </c>
      <c r="U313">
        <v>1</v>
      </c>
      <c r="V313">
        <v>0</v>
      </c>
      <c r="W313" s="16">
        <v>46.82</v>
      </c>
      <c r="X313">
        <v>61.05</v>
      </c>
      <c r="Y313" s="16">
        <v>57.81</v>
      </c>
      <c r="Z313" s="16">
        <v>35.93</v>
      </c>
      <c r="AA313">
        <v>43.21</v>
      </c>
      <c r="AB313" s="16">
        <v>31.48</v>
      </c>
      <c r="AC313">
        <v>61.91</v>
      </c>
      <c r="AD313">
        <v>49.82</v>
      </c>
      <c r="AE313" s="23">
        <f t="shared" si="34"/>
        <v>0</v>
      </c>
    </row>
    <row r="314" spans="1:31" x14ac:dyDescent="0.25">
      <c r="A314" t="s">
        <v>328</v>
      </c>
      <c r="B314" t="s">
        <v>520</v>
      </c>
      <c r="C314" t="s">
        <v>523</v>
      </c>
      <c r="D314" t="s">
        <v>525</v>
      </c>
      <c r="E314" t="s">
        <v>529</v>
      </c>
      <c r="F314" t="s">
        <v>531</v>
      </c>
      <c r="G314">
        <v>37.69</v>
      </c>
      <c r="H314">
        <v>0</v>
      </c>
      <c r="I314">
        <v>1</v>
      </c>
      <c r="J314" t="s">
        <v>517</v>
      </c>
      <c r="K314">
        <f t="shared" si="28"/>
        <v>1</v>
      </c>
      <c r="L314" s="16">
        <f t="shared" si="29"/>
        <v>2.0074674701649928</v>
      </c>
      <c r="M314" s="16">
        <f t="shared" si="32"/>
        <v>0.8815788876645434</v>
      </c>
      <c r="N314" s="16">
        <f t="shared" si="30"/>
        <v>0.8815788876645434</v>
      </c>
      <c r="O314" s="16">
        <f t="shared" si="33"/>
        <v>-5.4738818992039209E-2</v>
      </c>
      <c r="P314">
        <v>16</v>
      </c>
      <c r="Q314">
        <f t="shared" si="31"/>
        <v>0</v>
      </c>
      <c r="R314" s="16">
        <v>1</v>
      </c>
      <c r="S314" s="16">
        <v>0</v>
      </c>
      <c r="T314">
        <v>51.7</v>
      </c>
      <c r="U314">
        <v>0</v>
      </c>
      <c r="V314">
        <v>1</v>
      </c>
      <c r="W314" s="16">
        <v>39.950000000000003</v>
      </c>
      <c r="X314">
        <v>33.119999999999997</v>
      </c>
      <c r="Y314" s="16">
        <v>35.24</v>
      </c>
      <c r="Z314" s="16">
        <v>39.75</v>
      </c>
      <c r="AA314">
        <v>21.63</v>
      </c>
      <c r="AB314" s="16">
        <v>38.119999999999997</v>
      </c>
      <c r="AC314">
        <v>48.59</v>
      </c>
      <c r="AD314">
        <v>42.47</v>
      </c>
      <c r="AE314" s="23">
        <f t="shared" si="34"/>
        <v>1</v>
      </c>
    </row>
    <row r="315" spans="1:31" x14ac:dyDescent="0.25">
      <c r="A315" t="s">
        <v>329</v>
      </c>
      <c r="B315" t="s">
        <v>520</v>
      </c>
      <c r="C315" t="s">
        <v>521</v>
      </c>
      <c r="D315" t="s">
        <v>524</v>
      </c>
      <c r="E315" t="s">
        <v>527</v>
      </c>
      <c r="F315" t="s">
        <v>530</v>
      </c>
      <c r="G315">
        <v>33.299999999999997</v>
      </c>
      <c r="H315">
        <v>1</v>
      </c>
      <c r="I315">
        <v>0</v>
      </c>
      <c r="J315" t="s">
        <v>516</v>
      </c>
      <c r="K315">
        <f t="shared" si="28"/>
        <v>0</v>
      </c>
      <c r="L315" s="16">
        <f t="shared" si="29"/>
        <v>0</v>
      </c>
      <c r="M315" s="16">
        <f t="shared" si="32"/>
        <v>0.5</v>
      </c>
      <c r="N315" s="16">
        <f t="shared" si="30"/>
        <v>0.5</v>
      </c>
      <c r="O315" s="16">
        <f t="shared" si="33"/>
        <v>-0.3010299956639812</v>
      </c>
      <c r="P315">
        <v>19</v>
      </c>
      <c r="Q315">
        <f t="shared" si="31"/>
        <v>1</v>
      </c>
      <c r="R315" s="16">
        <v>0</v>
      </c>
      <c r="S315" s="16">
        <v>0</v>
      </c>
      <c r="T315">
        <v>46.86</v>
      </c>
      <c r="U315">
        <v>0</v>
      </c>
      <c r="V315">
        <v>0</v>
      </c>
      <c r="W315" s="16">
        <v>23.56</v>
      </c>
      <c r="X315">
        <v>43.73</v>
      </c>
      <c r="Y315" s="16">
        <v>35.31</v>
      </c>
      <c r="Z315" s="16">
        <v>29.32</v>
      </c>
      <c r="AA315">
        <v>10.61</v>
      </c>
      <c r="AB315" s="16">
        <v>32.94</v>
      </c>
      <c r="AC315">
        <v>33.68</v>
      </c>
      <c r="AD315">
        <v>23.9</v>
      </c>
      <c r="AE315" s="23">
        <f t="shared" si="34"/>
        <v>0</v>
      </c>
    </row>
    <row r="316" spans="1:31" x14ac:dyDescent="0.25">
      <c r="A316" t="s">
        <v>330</v>
      </c>
      <c r="B316" t="s">
        <v>518</v>
      </c>
      <c r="C316" t="s">
        <v>522</v>
      </c>
      <c r="D316" t="s">
        <v>526</v>
      </c>
      <c r="E316" t="s">
        <v>527</v>
      </c>
      <c r="F316" t="s">
        <v>531</v>
      </c>
      <c r="G316">
        <v>68.08</v>
      </c>
      <c r="H316">
        <v>0</v>
      </c>
      <c r="I316">
        <v>0</v>
      </c>
      <c r="J316" t="s">
        <v>516</v>
      </c>
      <c r="K316">
        <f t="shared" si="28"/>
        <v>1</v>
      </c>
      <c r="L316" s="16">
        <f t="shared" si="29"/>
        <v>0.284736786602939</v>
      </c>
      <c r="M316" s="16">
        <f t="shared" si="32"/>
        <v>0.57070712568050852</v>
      </c>
      <c r="N316" s="16">
        <f t="shared" si="30"/>
        <v>0.57070712568050852</v>
      </c>
      <c r="O316" s="16">
        <f t="shared" si="33"/>
        <v>-0.24358670494463713</v>
      </c>
      <c r="P316">
        <v>26</v>
      </c>
      <c r="Q316">
        <f t="shared" si="31"/>
        <v>1</v>
      </c>
      <c r="R316" s="16">
        <v>0</v>
      </c>
      <c r="S316" s="16">
        <v>1</v>
      </c>
      <c r="T316">
        <v>84.42</v>
      </c>
      <c r="U316">
        <v>0</v>
      </c>
      <c r="V316">
        <v>0</v>
      </c>
      <c r="W316" s="16">
        <v>54.6</v>
      </c>
      <c r="X316">
        <v>43.09</v>
      </c>
      <c r="Y316" s="16">
        <v>48.05</v>
      </c>
      <c r="Z316" s="16">
        <v>28.28</v>
      </c>
      <c r="AA316">
        <v>51.81</v>
      </c>
      <c r="AB316" s="16">
        <v>53.93</v>
      </c>
      <c r="AC316">
        <v>52.8</v>
      </c>
      <c r="AD316">
        <v>39.619999999999997</v>
      </c>
      <c r="AE316" s="23">
        <f t="shared" si="34"/>
        <v>0</v>
      </c>
    </row>
    <row r="317" spans="1:31" x14ac:dyDescent="0.25">
      <c r="A317" t="s">
        <v>331</v>
      </c>
      <c r="B317" t="s">
        <v>518</v>
      </c>
      <c r="C317" t="s">
        <v>523</v>
      </c>
      <c r="D317" t="s">
        <v>526</v>
      </c>
      <c r="E317" t="s">
        <v>527</v>
      </c>
      <c r="F317" t="s">
        <v>530</v>
      </c>
      <c r="G317">
        <v>58.13</v>
      </c>
      <c r="H317">
        <v>0</v>
      </c>
      <c r="I317">
        <v>1</v>
      </c>
      <c r="J317" t="s">
        <v>517</v>
      </c>
      <c r="K317">
        <f t="shared" si="28"/>
        <v>0</v>
      </c>
      <c r="L317" s="16">
        <f t="shared" si="29"/>
        <v>0.284736786602939</v>
      </c>
      <c r="M317" s="16">
        <f t="shared" si="32"/>
        <v>0.57070712568050852</v>
      </c>
      <c r="N317" s="16">
        <f t="shared" si="30"/>
        <v>0.42929287431949148</v>
      </c>
      <c r="O317" s="16">
        <f t="shared" si="33"/>
        <v>-0.36724632016115744</v>
      </c>
      <c r="P317">
        <v>25</v>
      </c>
      <c r="Q317">
        <f t="shared" si="31"/>
        <v>0</v>
      </c>
      <c r="R317" s="16">
        <v>0</v>
      </c>
      <c r="S317" s="16">
        <v>1</v>
      </c>
      <c r="T317">
        <v>86.2</v>
      </c>
      <c r="U317">
        <v>0</v>
      </c>
      <c r="V317">
        <v>0</v>
      </c>
      <c r="W317" s="16">
        <v>52.79</v>
      </c>
      <c r="X317">
        <v>46.61</v>
      </c>
      <c r="Y317" s="16">
        <v>59.51</v>
      </c>
      <c r="Z317" s="16">
        <v>37.450000000000003</v>
      </c>
      <c r="AA317">
        <v>57.5</v>
      </c>
      <c r="AB317" s="16">
        <v>59.62</v>
      </c>
      <c r="AC317">
        <v>46.22</v>
      </c>
      <c r="AD317">
        <v>49.31</v>
      </c>
      <c r="AE317" s="23">
        <f t="shared" si="34"/>
        <v>0</v>
      </c>
    </row>
    <row r="318" spans="1:31" x14ac:dyDescent="0.25">
      <c r="A318" t="s">
        <v>332</v>
      </c>
      <c r="B318" t="s">
        <v>518</v>
      </c>
      <c r="C318" t="s">
        <v>523</v>
      </c>
      <c r="D318" t="s">
        <v>525</v>
      </c>
      <c r="E318" t="s">
        <v>527</v>
      </c>
      <c r="F318" t="s">
        <v>531</v>
      </c>
      <c r="G318">
        <v>65.650000000000006</v>
      </c>
      <c r="H318">
        <v>0</v>
      </c>
      <c r="I318">
        <v>1</v>
      </c>
      <c r="J318" t="s">
        <v>516</v>
      </c>
      <c r="K318">
        <f t="shared" si="28"/>
        <v>1</v>
      </c>
      <c r="L318" s="16">
        <f t="shared" si="29"/>
        <v>2.0074674701649928</v>
      </c>
      <c r="M318" s="16">
        <f t="shared" si="32"/>
        <v>0.8815788876645434</v>
      </c>
      <c r="N318" s="16">
        <f t="shared" si="30"/>
        <v>0.8815788876645434</v>
      </c>
      <c r="O318" s="16">
        <f t="shared" si="33"/>
        <v>-5.4738818992039209E-2</v>
      </c>
      <c r="P318">
        <v>22</v>
      </c>
      <c r="Q318">
        <f t="shared" si="31"/>
        <v>1</v>
      </c>
      <c r="R318" s="16">
        <v>1</v>
      </c>
      <c r="S318" s="16">
        <v>0</v>
      </c>
      <c r="T318">
        <v>98.14</v>
      </c>
      <c r="U318">
        <v>0</v>
      </c>
      <c r="V318">
        <v>0</v>
      </c>
      <c r="W318" s="16">
        <v>71.48</v>
      </c>
      <c r="X318">
        <v>48.19</v>
      </c>
      <c r="Y318" s="16">
        <v>63.11</v>
      </c>
      <c r="Z318" s="16">
        <v>73.28</v>
      </c>
      <c r="AA318">
        <v>66.06</v>
      </c>
      <c r="AB318" s="16">
        <v>65.84</v>
      </c>
      <c r="AC318">
        <v>63.05</v>
      </c>
      <c r="AD318">
        <v>65.56</v>
      </c>
      <c r="AE318" s="23">
        <f t="shared" si="34"/>
        <v>1</v>
      </c>
    </row>
    <row r="319" spans="1:31" x14ac:dyDescent="0.25">
      <c r="A319" t="s">
        <v>333</v>
      </c>
      <c r="B319" t="s">
        <v>518</v>
      </c>
      <c r="C319" t="s">
        <v>522</v>
      </c>
      <c r="D319" t="s">
        <v>524</v>
      </c>
      <c r="E319" t="s">
        <v>527</v>
      </c>
      <c r="F319" t="s">
        <v>530</v>
      </c>
      <c r="G319">
        <v>29.61</v>
      </c>
      <c r="H319">
        <v>0</v>
      </c>
      <c r="I319">
        <v>0</v>
      </c>
      <c r="J319" t="s">
        <v>516</v>
      </c>
      <c r="K319">
        <f t="shared" si="28"/>
        <v>0</v>
      </c>
      <c r="L319" s="16">
        <f t="shared" si="29"/>
        <v>0</v>
      </c>
      <c r="M319" s="16">
        <f t="shared" si="32"/>
        <v>0.5</v>
      </c>
      <c r="N319" s="16">
        <f t="shared" si="30"/>
        <v>0.5</v>
      </c>
      <c r="O319" s="16">
        <f t="shared" si="33"/>
        <v>-0.3010299956639812</v>
      </c>
      <c r="P319">
        <v>28</v>
      </c>
      <c r="Q319">
        <f t="shared" si="31"/>
        <v>1</v>
      </c>
      <c r="R319" s="16">
        <v>0</v>
      </c>
      <c r="S319" s="16">
        <v>0</v>
      </c>
      <c r="T319">
        <v>86.41</v>
      </c>
      <c r="U319">
        <v>0</v>
      </c>
      <c r="V319">
        <v>0</v>
      </c>
      <c r="W319" s="16">
        <v>21.5</v>
      </c>
      <c r="X319">
        <v>8.7899999999999991</v>
      </c>
      <c r="Y319" s="16">
        <v>39.85</v>
      </c>
      <c r="Z319" s="16">
        <v>26.61</v>
      </c>
      <c r="AA319">
        <v>20.32</v>
      </c>
      <c r="AB319" s="16">
        <v>33.72</v>
      </c>
      <c r="AC319">
        <v>42.42</v>
      </c>
      <c r="AD319">
        <v>23.24</v>
      </c>
      <c r="AE319" s="23">
        <f t="shared" si="34"/>
        <v>0</v>
      </c>
    </row>
    <row r="320" spans="1:31" x14ac:dyDescent="0.25">
      <c r="A320" t="s">
        <v>334</v>
      </c>
      <c r="B320" t="s">
        <v>519</v>
      </c>
      <c r="C320" t="s">
        <v>523</v>
      </c>
      <c r="D320" t="s">
        <v>525</v>
      </c>
      <c r="E320" t="s">
        <v>528</v>
      </c>
      <c r="F320" t="s">
        <v>531</v>
      </c>
      <c r="G320">
        <v>50.25</v>
      </c>
      <c r="H320">
        <v>0</v>
      </c>
      <c r="I320">
        <v>1</v>
      </c>
      <c r="J320" t="s">
        <v>516</v>
      </c>
      <c r="K320">
        <f t="shared" si="28"/>
        <v>1</v>
      </c>
      <c r="L320" s="16">
        <f t="shared" si="29"/>
        <v>2.0074674701649928</v>
      </c>
      <c r="M320" s="16">
        <f t="shared" si="32"/>
        <v>0.8815788876645434</v>
      </c>
      <c r="N320" s="16">
        <f t="shared" si="30"/>
        <v>0.8815788876645434</v>
      </c>
      <c r="O320" s="16">
        <f t="shared" si="33"/>
        <v>-5.4738818992039209E-2</v>
      </c>
      <c r="P320">
        <v>41</v>
      </c>
      <c r="Q320">
        <f t="shared" si="31"/>
        <v>1</v>
      </c>
      <c r="R320" s="16">
        <v>1</v>
      </c>
      <c r="S320" s="16">
        <v>0</v>
      </c>
      <c r="T320">
        <v>54.6</v>
      </c>
      <c r="U320">
        <v>1</v>
      </c>
      <c r="V320">
        <v>0</v>
      </c>
      <c r="W320" s="16">
        <v>83.11</v>
      </c>
      <c r="X320">
        <v>64.45</v>
      </c>
      <c r="Y320" s="16">
        <v>77.180000000000007</v>
      </c>
      <c r="Z320" s="16">
        <v>65.650000000000006</v>
      </c>
      <c r="AA320">
        <v>76.33</v>
      </c>
      <c r="AB320" s="16">
        <v>67.63</v>
      </c>
      <c r="AC320">
        <v>46.99</v>
      </c>
      <c r="AD320">
        <v>43.12</v>
      </c>
      <c r="AE320" s="23">
        <f t="shared" si="34"/>
        <v>1</v>
      </c>
    </row>
    <row r="321" spans="1:31" x14ac:dyDescent="0.25">
      <c r="A321" t="s">
        <v>335</v>
      </c>
      <c r="B321" t="s">
        <v>518</v>
      </c>
      <c r="C321" t="s">
        <v>522</v>
      </c>
      <c r="D321" t="s">
        <v>526</v>
      </c>
      <c r="E321" t="s">
        <v>529</v>
      </c>
      <c r="F321" t="s">
        <v>531</v>
      </c>
      <c r="G321">
        <v>39.72</v>
      </c>
      <c r="H321">
        <v>0</v>
      </c>
      <c r="I321">
        <v>0</v>
      </c>
      <c r="J321" t="s">
        <v>517</v>
      </c>
      <c r="K321">
        <f t="shared" si="28"/>
        <v>1</v>
      </c>
      <c r="L321" s="16">
        <f t="shared" si="29"/>
        <v>0.284736786602939</v>
      </c>
      <c r="M321" s="16">
        <f t="shared" si="32"/>
        <v>0.57070712568050852</v>
      </c>
      <c r="N321" s="16">
        <f t="shared" si="30"/>
        <v>0.57070712568050852</v>
      </c>
      <c r="O321" s="16">
        <f t="shared" si="33"/>
        <v>-0.24358670494463713</v>
      </c>
      <c r="P321">
        <v>22</v>
      </c>
      <c r="Q321">
        <f t="shared" si="31"/>
        <v>0</v>
      </c>
      <c r="R321" s="16">
        <v>0</v>
      </c>
      <c r="S321" s="16">
        <v>1</v>
      </c>
      <c r="T321">
        <v>42.41</v>
      </c>
      <c r="U321">
        <v>0</v>
      </c>
      <c r="V321">
        <v>1</v>
      </c>
      <c r="W321" s="16">
        <v>44.1</v>
      </c>
      <c r="X321">
        <v>39.450000000000003</v>
      </c>
      <c r="Y321" s="16">
        <v>51.32</v>
      </c>
      <c r="Z321" s="16">
        <v>41.33</v>
      </c>
      <c r="AA321">
        <v>55.95</v>
      </c>
      <c r="AB321" s="16">
        <v>62.35</v>
      </c>
      <c r="AC321">
        <v>50.35</v>
      </c>
      <c r="AD321">
        <v>37.15</v>
      </c>
      <c r="AE321" s="23">
        <f t="shared" si="34"/>
        <v>0</v>
      </c>
    </row>
    <row r="322" spans="1:31" x14ac:dyDescent="0.25">
      <c r="A322" t="s">
        <v>336</v>
      </c>
      <c r="B322" t="s">
        <v>518</v>
      </c>
      <c r="C322" t="s">
        <v>522</v>
      </c>
      <c r="D322" t="s">
        <v>524</v>
      </c>
      <c r="E322" t="s">
        <v>528</v>
      </c>
      <c r="F322" t="s">
        <v>530</v>
      </c>
      <c r="G322">
        <v>48.68</v>
      </c>
      <c r="H322">
        <v>0</v>
      </c>
      <c r="I322">
        <v>0</v>
      </c>
      <c r="J322" t="s">
        <v>517</v>
      </c>
      <c r="K322">
        <f t="shared" ref="K322:K385" si="35">IF(F322="Yes",1,0)</f>
        <v>0</v>
      </c>
      <c r="L322" s="16">
        <f t="shared" ref="L322:L385" si="36">$AG$5+$AH$5*R322+$AI$5*S322+$AJ$5*W322+$AK$5*Y322+$AL$5*Z322+$AM$5*AB322</f>
        <v>0</v>
      </c>
      <c r="M322" s="16">
        <f t="shared" si="32"/>
        <v>0.5</v>
      </c>
      <c r="N322" s="16">
        <f t="shared" ref="N322:N385" si="37">IF(K322=1,M322,(1-M322))</f>
        <v>0.5</v>
      </c>
      <c r="O322" s="16">
        <f t="shared" si="33"/>
        <v>-0.3010299956639812</v>
      </c>
      <c r="P322">
        <v>29</v>
      </c>
      <c r="Q322">
        <f t="shared" ref="Q322:Q385" si="38">IF(J322="Male",1,0)</f>
        <v>0</v>
      </c>
      <c r="R322" s="16">
        <v>0</v>
      </c>
      <c r="S322" s="16">
        <v>0</v>
      </c>
      <c r="T322">
        <v>99.13</v>
      </c>
      <c r="U322">
        <v>1</v>
      </c>
      <c r="V322">
        <v>0</v>
      </c>
      <c r="W322" s="16">
        <v>30.97</v>
      </c>
      <c r="X322">
        <v>39.72</v>
      </c>
      <c r="Y322" s="16">
        <v>24.93</v>
      </c>
      <c r="Z322" s="16">
        <v>43.7</v>
      </c>
      <c r="AA322">
        <v>32.299999999999997</v>
      </c>
      <c r="AB322" s="16">
        <v>34.21</v>
      </c>
      <c r="AC322">
        <v>21.29</v>
      </c>
      <c r="AD322">
        <v>50.48</v>
      </c>
      <c r="AE322" s="23">
        <f t="shared" si="34"/>
        <v>0</v>
      </c>
    </row>
    <row r="323" spans="1:31" x14ac:dyDescent="0.25">
      <c r="A323" t="s">
        <v>337</v>
      </c>
      <c r="B323" t="s">
        <v>519</v>
      </c>
      <c r="C323" t="s">
        <v>522</v>
      </c>
      <c r="D323" t="s">
        <v>524</v>
      </c>
      <c r="E323" t="s">
        <v>528</v>
      </c>
      <c r="F323" t="s">
        <v>530</v>
      </c>
      <c r="G323">
        <v>50.57</v>
      </c>
      <c r="H323">
        <v>0</v>
      </c>
      <c r="I323">
        <v>0</v>
      </c>
      <c r="J323" t="s">
        <v>516</v>
      </c>
      <c r="K323">
        <f t="shared" si="35"/>
        <v>0</v>
      </c>
      <c r="L323" s="16">
        <f t="shared" si="36"/>
        <v>0</v>
      </c>
      <c r="M323" s="16">
        <f t="shared" ref="M323:M386" si="39">EXP(L323)/(1+EXP(L323))</f>
        <v>0.5</v>
      </c>
      <c r="N323" s="16">
        <f t="shared" si="37"/>
        <v>0.5</v>
      </c>
      <c r="O323" s="16">
        <f t="shared" ref="O323:O386" si="40">LOG(N323)</f>
        <v>-0.3010299956639812</v>
      </c>
      <c r="P323">
        <v>41</v>
      </c>
      <c r="Q323">
        <f t="shared" si="38"/>
        <v>1</v>
      </c>
      <c r="R323" s="16">
        <v>0</v>
      </c>
      <c r="S323" s="16">
        <v>0</v>
      </c>
      <c r="T323">
        <v>60.43</v>
      </c>
      <c r="U323">
        <v>1</v>
      </c>
      <c r="V323">
        <v>0</v>
      </c>
      <c r="W323" s="16">
        <v>35.57</v>
      </c>
      <c r="X323">
        <v>22.94</v>
      </c>
      <c r="Y323" s="16">
        <v>41.92</v>
      </c>
      <c r="Z323" s="16">
        <v>31.4</v>
      </c>
      <c r="AA323">
        <v>73.260000000000005</v>
      </c>
      <c r="AB323" s="16">
        <v>68.73</v>
      </c>
      <c r="AC323">
        <v>41.31</v>
      </c>
      <c r="AD323">
        <v>32.47</v>
      </c>
      <c r="AE323" s="23">
        <f t="shared" ref="AE323:AE386" si="41">IF(M323&gt;$AK$10,1,0)</f>
        <v>0</v>
      </c>
    </row>
    <row r="324" spans="1:31" x14ac:dyDescent="0.25">
      <c r="A324" t="s">
        <v>338</v>
      </c>
      <c r="B324" t="s">
        <v>518</v>
      </c>
      <c r="C324" t="s">
        <v>522</v>
      </c>
      <c r="D324" t="s">
        <v>524</v>
      </c>
      <c r="E324" t="s">
        <v>528</v>
      </c>
      <c r="F324" t="s">
        <v>530</v>
      </c>
      <c r="G324">
        <v>32.9</v>
      </c>
      <c r="H324">
        <v>0</v>
      </c>
      <c r="I324">
        <v>0</v>
      </c>
      <c r="J324" t="s">
        <v>517</v>
      </c>
      <c r="K324">
        <f t="shared" si="35"/>
        <v>0</v>
      </c>
      <c r="L324" s="16">
        <f t="shared" si="36"/>
        <v>0</v>
      </c>
      <c r="M324" s="16">
        <f t="shared" si="39"/>
        <v>0.5</v>
      </c>
      <c r="N324" s="16">
        <f t="shared" si="37"/>
        <v>0.5</v>
      </c>
      <c r="O324" s="16">
        <f t="shared" si="40"/>
        <v>-0.3010299956639812</v>
      </c>
      <c r="P324">
        <v>23</v>
      </c>
      <c r="Q324">
        <f t="shared" si="38"/>
        <v>0</v>
      </c>
      <c r="R324" s="16">
        <v>0</v>
      </c>
      <c r="S324" s="16">
        <v>0</v>
      </c>
      <c r="T324">
        <v>58.72</v>
      </c>
      <c r="U324">
        <v>1</v>
      </c>
      <c r="V324">
        <v>0</v>
      </c>
      <c r="W324" s="16">
        <v>33.31</v>
      </c>
      <c r="X324">
        <v>41.53</v>
      </c>
      <c r="Y324" s="16">
        <v>41.96</v>
      </c>
      <c r="Z324" s="16">
        <v>43.71</v>
      </c>
      <c r="AA324">
        <v>30.12</v>
      </c>
      <c r="AB324" s="16">
        <v>25.08</v>
      </c>
      <c r="AC324">
        <v>38.119999999999997</v>
      </c>
      <c r="AD324">
        <v>41.53</v>
      </c>
      <c r="AE324" s="23">
        <f t="shared" si="41"/>
        <v>0</v>
      </c>
    </row>
    <row r="325" spans="1:31" x14ac:dyDescent="0.25">
      <c r="A325" t="s">
        <v>339</v>
      </c>
      <c r="B325" t="s">
        <v>518</v>
      </c>
      <c r="C325" t="s">
        <v>522</v>
      </c>
      <c r="D325" t="s">
        <v>526</v>
      </c>
      <c r="E325" t="s">
        <v>528</v>
      </c>
      <c r="F325" t="s">
        <v>531</v>
      </c>
      <c r="G325">
        <v>34.1</v>
      </c>
      <c r="H325">
        <v>0</v>
      </c>
      <c r="I325">
        <v>0</v>
      </c>
      <c r="J325" t="s">
        <v>517</v>
      </c>
      <c r="K325">
        <f t="shared" si="35"/>
        <v>1</v>
      </c>
      <c r="L325" s="16">
        <f t="shared" si="36"/>
        <v>0.284736786602939</v>
      </c>
      <c r="M325" s="16">
        <f t="shared" si="39"/>
        <v>0.57070712568050852</v>
      </c>
      <c r="N325" s="16">
        <f t="shared" si="37"/>
        <v>0.57070712568050852</v>
      </c>
      <c r="O325" s="16">
        <f t="shared" si="40"/>
        <v>-0.24358670494463713</v>
      </c>
      <c r="P325">
        <v>21</v>
      </c>
      <c r="Q325">
        <f t="shared" si="38"/>
        <v>0</v>
      </c>
      <c r="R325" s="16">
        <v>0</v>
      </c>
      <c r="S325" s="16">
        <v>1</v>
      </c>
      <c r="T325">
        <v>94.36</v>
      </c>
      <c r="U325">
        <v>1</v>
      </c>
      <c r="V325">
        <v>0</v>
      </c>
      <c r="W325" s="16">
        <v>62.72</v>
      </c>
      <c r="X325">
        <v>46.01</v>
      </c>
      <c r="Y325" s="16">
        <v>51.11</v>
      </c>
      <c r="Z325" s="16">
        <v>44.5</v>
      </c>
      <c r="AA325">
        <v>60.7</v>
      </c>
      <c r="AB325" s="16">
        <v>47.57</v>
      </c>
      <c r="AC325">
        <v>33.93</v>
      </c>
      <c r="AD325">
        <v>31.9</v>
      </c>
      <c r="AE325" s="23">
        <f t="shared" si="41"/>
        <v>0</v>
      </c>
    </row>
    <row r="326" spans="1:31" x14ac:dyDescent="0.25">
      <c r="A326" t="s">
        <v>340</v>
      </c>
      <c r="B326" t="s">
        <v>519</v>
      </c>
      <c r="C326" t="s">
        <v>521</v>
      </c>
      <c r="D326" t="s">
        <v>526</v>
      </c>
      <c r="E326" t="s">
        <v>528</v>
      </c>
      <c r="F326" t="s">
        <v>531</v>
      </c>
      <c r="G326">
        <v>62.6</v>
      </c>
      <c r="H326">
        <v>1</v>
      </c>
      <c r="I326">
        <v>0</v>
      </c>
      <c r="J326" t="s">
        <v>517</v>
      </c>
      <c r="K326">
        <f t="shared" si="35"/>
        <v>1</v>
      </c>
      <c r="L326" s="16">
        <f t="shared" si="36"/>
        <v>0.284736786602939</v>
      </c>
      <c r="M326" s="16">
        <f t="shared" si="39"/>
        <v>0.57070712568050852</v>
      </c>
      <c r="N326" s="16">
        <f t="shared" si="37"/>
        <v>0.57070712568050852</v>
      </c>
      <c r="O326" s="16">
        <f t="shared" si="40"/>
        <v>-0.24358670494463713</v>
      </c>
      <c r="P326">
        <v>47</v>
      </c>
      <c r="Q326">
        <f t="shared" si="38"/>
        <v>0</v>
      </c>
      <c r="R326" s="16">
        <v>0</v>
      </c>
      <c r="S326" s="16">
        <v>1</v>
      </c>
      <c r="T326">
        <v>75.11</v>
      </c>
      <c r="U326">
        <v>1</v>
      </c>
      <c r="V326">
        <v>0</v>
      </c>
      <c r="W326" s="16">
        <v>64.849999999999994</v>
      </c>
      <c r="X326">
        <v>59.66</v>
      </c>
      <c r="Y326" s="16">
        <v>50.29</v>
      </c>
      <c r="Z326" s="16">
        <v>60.24</v>
      </c>
      <c r="AA326">
        <v>69.55</v>
      </c>
      <c r="AB326" s="16">
        <v>57.43</v>
      </c>
      <c r="AC326">
        <v>40.28</v>
      </c>
      <c r="AD326">
        <v>49.12</v>
      </c>
      <c r="AE326" s="23">
        <f t="shared" si="41"/>
        <v>0</v>
      </c>
    </row>
    <row r="327" spans="1:31" x14ac:dyDescent="0.25">
      <c r="A327" t="s">
        <v>341</v>
      </c>
      <c r="B327" t="s">
        <v>519</v>
      </c>
      <c r="C327" t="s">
        <v>523</v>
      </c>
      <c r="D327" t="s">
        <v>525</v>
      </c>
      <c r="E327" t="s">
        <v>527</v>
      </c>
      <c r="F327" t="s">
        <v>531</v>
      </c>
      <c r="G327">
        <v>89.72</v>
      </c>
      <c r="H327">
        <v>0</v>
      </c>
      <c r="I327">
        <v>1</v>
      </c>
      <c r="J327" t="s">
        <v>517</v>
      </c>
      <c r="K327">
        <f t="shared" si="35"/>
        <v>1</v>
      </c>
      <c r="L327" s="16">
        <f t="shared" si="36"/>
        <v>2.0074674701649928</v>
      </c>
      <c r="M327" s="16">
        <f t="shared" si="39"/>
        <v>0.8815788876645434</v>
      </c>
      <c r="N327" s="16">
        <f t="shared" si="37"/>
        <v>0.8815788876645434</v>
      </c>
      <c r="O327" s="16">
        <f t="shared" si="40"/>
        <v>-5.4738818992039209E-2</v>
      </c>
      <c r="P327">
        <v>49</v>
      </c>
      <c r="Q327">
        <f t="shared" si="38"/>
        <v>0</v>
      </c>
      <c r="R327" s="16">
        <v>1</v>
      </c>
      <c r="S327" s="16">
        <v>0</v>
      </c>
      <c r="T327">
        <v>52.89</v>
      </c>
      <c r="U327">
        <v>0</v>
      </c>
      <c r="V327">
        <v>0</v>
      </c>
      <c r="W327" s="16">
        <v>78.36</v>
      </c>
      <c r="X327">
        <v>69.5</v>
      </c>
      <c r="Y327" s="16">
        <v>65.73</v>
      </c>
      <c r="Z327" s="16">
        <v>78.400000000000006</v>
      </c>
      <c r="AA327">
        <v>64.52</v>
      </c>
      <c r="AB327" s="16">
        <v>61.17</v>
      </c>
      <c r="AC327">
        <v>69.13</v>
      </c>
      <c r="AD327">
        <v>79.86</v>
      </c>
      <c r="AE327" s="23">
        <f t="shared" si="41"/>
        <v>1</v>
      </c>
    </row>
    <row r="328" spans="1:31" x14ac:dyDescent="0.25">
      <c r="A328" t="s">
        <v>342</v>
      </c>
      <c r="B328" t="s">
        <v>520</v>
      </c>
      <c r="C328" t="s">
        <v>521</v>
      </c>
      <c r="D328" t="s">
        <v>526</v>
      </c>
      <c r="E328" t="s">
        <v>527</v>
      </c>
      <c r="F328" t="s">
        <v>530</v>
      </c>
      <c r="G328">
        <v>26.77</v>
      </c>
      <c r="H328">
        <v>1</v>
      </c>
      <c r="I328">
        <v>0</v>
      </c>
      <c r="J328" t="s">
        <v>516</v>
      </c>
      <c r="K328">
        <f t="shared" si="35"/>
        <v>0</v>
      </c>
      <c r="L328" s="16">
        <f t="shared" si="36"/>
        <v>0.284736786602939</v>
      </c>
      <c r="M328" s="16">
        <f t="shared" si="39"/>
        <v>0.57070712568050852</v>
      </c>
      <c r="N328" s="16">
        <f t="shared" si="37"/>
        <v>0.42929287431949148</v>
      </c>
      <c r="O328" s="16">
        <f t="shared" si="40"/>
        <v>-0.36724632016115744</v>
      </c>
      <c r="P328">
        <v>19</v>
      </c>
      <c r="Q328">
        <f t="shared" si="38"/>
        <v>1</v>
      </c>
      <c r="R328" s="16">
        <v>0</v>
      </c>
      <c r="S328" s="16">
        <v>1</v>
      </c>
      <c r="T328">
        <v>93.35</v>
      </c>
      <c r="U328">
        <v>0</v>
      </c>
      <c r="V328">
        <v>0</v>
      </c>
      <c r="W328" s="16">
        <v>33.14</v>
      </c>
      <c r="X328">
        <v>35.130000000000003</v>
      </c>
      <c r="Y328" s="16">
        <v>31.85</v>
      </c>
      <c r="Z328" s="16">
        <v>31.1</v>
      </c>
      <c r="AA328">
        <v>41.16</v>
      </c>
      <c r="AB328" s="16">
        <v>41.5</v>
      </c>
      <c r="AC328">
        <v>36.979999999999997</v>
      </c>
      <c r="AD328">
        <v>24.48</v>
      </c>
      <c r="AE328" s="23">
        <f t="shared" si="41"/>
        <v>0</v>
      </c>
    </row>
    <row r="329" spans="1:31" x14ac:dyDescent="0.25">
      <c r="A329" t="s">
        <v>343</v>
      </c>
      <c r="B329" t="s">
        <v>519</v>
      </c>
      <c r="C329" t="s">
        <v>523</v>
      </c>
      <c r="D329" t="s">
        <v>524</v>
      </c>
      <c r="E329" t="s">
        <v>527</v>
      </c>
      <c r="F329" t="s">
        <v>530</v>
      </c>
      <c r="G329">
        <v>53.92</v>
      </c>
      <c r="H329">
        <v>0</v>
      </c>
      <c r="I329">
        <v>1</v>
      </c>
      <c r="J329" t="s">
        <v>516</v>
      </c>
      <c r="K329">
        <f t="shared" si="35"/>
        <v>0</v>
      </c>
      <c r="L329" s="16">
        <f t="shared" si="36"/>
        <v>0</v>
      </c>
      <c r="M329" s="16">
        <f t="shared" si="39"/>
        <v>0.5</v>
      </c>
      <c r="N329" s="16">
        <f t="shared" si="37"/>
        <v>0.5</v>
      </c>
      <c r="O329" s="16">
        <f t="shared" si="40"/>
        <v>-0.3010299956639812</v>
      </c>
      <c r="P329">
        <v>50</v>
      </c>
      <c r="Q329">
        <f t="shared" si="38"/>
        <v>1</v>
      </c>
      <c r="R329" s="16">
        <v>0</v>
      </c>
      <c r="S329" s="16">
        <v>0</v>
      </c>
      <c r="T329">
        <v>99.6</v>
      </c>
      <c r="U329">
        <v>0</v>
      </c>
      <c r="V329">
        <v>0</v>
      </c>
      <c r="W329" s="16">
        <v>21.08</v>
      </c>
      <c r="X329">
        <v>43.9</v>
      </c>
      <c r="Y329" s="16">
        <v>56.23</v>
      </c>
      <c r="Z329" s="16">
        <v>53.55</v>
      </c>
      <c r="AA329">
        <v>50.84</v>
      </c>
      <c r="AB329" s="16">
        <v>37.090000000000003</v>
      </c>
      <c r="AC329">
        <v>32.81</v>
      </c>
      <c r="AD329">
        <v>60.96</v>
      </c>
      <c r="AE329" s="23">
        <f t="shared" si="41"/>
        <v>0</v>
      </c>
    </row>
    <row r="330" spans="1:31" x14ac:dyDescent="0.25">
      <c r="A330" t="s">
        <v>344</v>
      </c>
      <c r="B330" t="s">
        <v>518</v>
      </c>
      <c r="C330" t="s">
        <v>521</v>
      </c>
      <c r="D330" t="s">
        <v>526</v>
      </c>
      <c r="E330" t="s">
        <v>528</v>
      </c>
      <c r="F330" t="s">
        <v>530</v>
      </c>
      <c r="G330">
        <v>45.58</v>
      </c>
      <c r="H330">
        <v>1</v>
      </c>
      <c r="I330">
        <v>0</v>
      </c>
      <c r="J330" t="s">
        <v>517</v>
      </c>
      <c r="K330">
        <f t="shared" si="35"/>
        <v>0</v>
      </c>
      <c r="L330" s="16">
        <f t="shared" si="36"/>
        <v>0.284736786602939</v>
      </c>
      <c r="M330" s="16">
        <f t="shared" si="39"/>
        <v>0.57070712568050852</v>
      </c>
      <c r="N330" s="16">
        <f t="shared" si="37"/>
        <v>0.42929287431949148</v>
      </c>
      <c r="O330" s="16">
        <f t="shared" si="40"/>
        <v>-0.36724632016115744</v>
      </c>
      <c r="P330">
        <v>23</v>
      </c>
      <c r="Q330">
        <f t="shared" si="38"/>
        <v>0</v>
      </c>
      <c r="R330" s="16">
        <v>0</v>
      </c>
      <c r="S330" s="16">
        <v>1</v>
      </c>
      <c r="T330">
        <v>45.2</v>
      </c>
      <c r="U330">
        <v>1</v>
      </c>
      <c r="V330">
        <v>0</v>
      </c>
      <c r="W330" s="16">
        <v>68.13</v>
      </c>
      <c r="X330">
        <v>50.34</v>
      </c>
      <c r="Y330" s="16">
        <v>53.43</v>
      </c>
      <c r="Z330" s="16">
        <v>59.24</v>
      </c>
      <c r="AA330">
        <v>53.07</v>
      </c>
      <c r="AB330" s="16">
        <v>54.92</v>
      </c>
      <c r="AC330">
        <v>51.72</v>
      </c>
      <c r="AD330">
        <v>55.54</v>
      </c>
      <c r="AE330" s="23">
        <f t="shared" si="41"/>
        <v>0</v>
      </c>
    </row>
    <row r="331" spans="1:31" x14ac:dyDescent="0.25">
      <c r="A331" t="s">
        <v>345</v>
      </c>
      <c r="B331" t="s">
        <v>518</v>
      </c>
      <c r="C331" t="s">
        <v>522</v>
      </c>
      <c r="D331" t="s">
        <v>525</v>
      </c>
      <c r="E331" t="s">
        <v>528</v>
      </c>
      <c r="F331" t="s">
        <v>531</v>
      </c>
      <c r="G331">
        <v>48.97</v>
      </c>
      <c r="H331">
        <v>0</v>
      </c>
      <c r="I331">
        <v>0</v>
      </c>
      <c r="J331" t="s">
        <v>517</v>
      </c>
      <c r="K331">
        <f t="shared" si="35"/>
        <v>1</v>
      </c>
      <c r="L331" s="16">
        <f t="shared" si="36"/>
        <v>2.0074674701649928</v>
      </c>
      <c r="M331" s="16">
        <f t="shared" si="39"/>
        <v>0.8815788876645434</v>
      </c>
      <c r="N331" s="16">
        <f t="shared" si="37"/>
        <v>0.8815788876645434</v>
      </c>
      <c r="O331" s="16">
        <f t="shared" si="40"/>
        <v>-5.4738818992039209E-2</v>
      </c>
      <c r="P331">
        <v>24</v>
      </c>
      <c r="Q331">
        <f t="shared" si="38"/>
        <v>0</v>
      </c>
      <c r="R331" s="16">
        <v>1</v>
      </c>
      <c r="S331" s="16">
        <v>0</v>
      </c>
      <c r="T331">
        <v>91.74</v>
      </c>
      <c r="U331">
        <v>1</v>
      </c>
      <c r="V331">
        <v>0</v>
      </c>
      <c r="W331" s="16">
        <v>52.51</v>
      </c>
      <c r="X331">
        <v>66.86</v>
      </c>
      <c r="Y331" s="16">
        <v>72.22</v>
      </c>
      <c r="Z331" s="16">
        <v>60.44</v>
      </c>
      <c r="AA331">
        <v>86.58</v>
      </c>
      <c r="AB331" s="16">
        <v>56.95</v>
      </c>
      <c r="AC331">
        <v>64.36</v>
      </c>
      <c r="AD331">
        <v>59.77</v>
      </c>
      <c r="AE331" s="23">
        <f t="shared" si="41"/>
        <v>1</v>
      </c>
    </row>
    <row r="332" spans="1:31" x14ac:dyDescent="0.25">
      <c r="A332" t="s">
        <v>346</v>
      </c>
      <c r="B332" t="s">
        <v>518</v>
      </c>
      <c r="C332" t="s">
        <v>523</v>
      </c>
      <c r="D332" t="s">
        <v>524</v>
      </c>
      <c r="E332" t="s">
        <v>528</v>
      </c>
      <c r="F332" t="s">
        <v>530</v>
      </c>
      <c r="G332">
        <v>53.12</v>
      </c>
      <c r="H332">
        <v>0</v>
      </c>
      <c r="I332">
        <v>1</v>
      </c>
      <c r="J332" t="s">
        <v>516</v>
      </c>
      <c r="K332">
        <f t="shared" si="35"/>
        <v>0</v>
      </c>
      <c r="L332" s="16">
        <f t="shared" si="36"/>
        <v>0</v>
      </c>
      <c r="M332" s="16">
        <f t="shared" si="39"/>
        <v>0.5</v>
      </c>
      <c r="N332" s="16">
        <f t="shared" si="37"/>
        <v>0.5</v>
      </c>
      <c r="O332" s="16">
        <f t="shared" si="40"/>
        <v>-0.3010299956639812</v>
      </c>
      <c r="P332">
        <v>22</v>
      </c>
      <c r="Q332">
        <f t="shared" si="38"/>
        <v>1</v>
      </c>
      <c r="R332" s="16">
        <v>0</v>
      </c>
      <c r="S332" s="16">
        <v>0</v>
      </c>
      <c r="T332">
        <v>63.43</v>
      </c>
      <c r="U332">
        <v>1</v>
      </c>
      <c r="V332">
        <v>0</v>
      </c>
      <c r="W332" s="16">
        <v>53.03</v>
      </c>
      <c r="X332">
        <v>0</v>
      </c>
      <c r="Y332" s="16">
        <v>68.069999999999993</v>
      </c>
      <c r="Z332" s="16">
        <v>27.04</v>
      </c>
      <c r="AA332">
        <v>33.369999999999997</v>
      </c>
      <c r="AB332" s="16">
        <v>14.17</v>
      </c>
      <c r="AC332">
        <v>18.43</v>
      </c>
      <c r="AD332">
        <v>23.04</v>
      </c>
      <c r="AE332" s="23">
        <f t="shared" si="41"/>
        <v>0</v>
      </c>
    </row>
    <row r="333" spans="1:31" x14ac:dyDescent="0.25">
      <c r="A333" t="s">
        <v>347</v>
      </c>
      <c r="B333" t="s">
        <v>519</v>
      </c>
      <c r="C333" t="s">
        <v>523</v>
      </c>
      <c r="D333" t="s">
        <v>524</v>
      </c>
      <c r="E333" t="s">
        <v>529</v>
      </c>
      <c r="F333" t="s">
        <v>530</v>
      </c>
      <c r="G333">
        <v>38.619999999999997</v>
      </c>
      <c r="H333">
        <v>0</v>
      </c>
      <c r="I333">
        <v>1</v>
      </c>
      <c r="J333" t="s">
        <v>516</v>
      </c>
      <c r="K333">
        <f t="shared" si="35"/>
        <v>0</v>
      </c>
      <c r="L333" s="16">
        <f t="shared" si="36"/>
        <v>0</v>
      </c>
      <c r="M333" s="16">
        <f t="shared" si="39"/>
        <v>0.5</v>
      </c>
      <c r="N333" s="16">
        <f t="shared" si="37"/>
        <v>0.5</v>
      </c>
      <c r="O333" s="16">
        <f t="shared" si="40"/>
        <v>-0.3010299956639812</v>
      </c>
      <c r="P333">
        <v>39</v>
      </c>
      <c r="Q333">
        <f t="shared" si="38"/>
        <v>1</v>
      </c>
      <c r="R333" s="16">
        <v>0</v>
      </c>
      <c r="S333" s="16">
        <v>0</v>
      </c>
      <c r="T333">
        <v>71.44</v>
      </c>
      <c r="U333">
        <v>0</v>
      </c>
      <c r="V333">
        <v>1</v>
      </c>
      <c r="W333" s="16">
        <v>24.4</v>
      </c>
      <c r="X333">
        <v>32.44</v>
      </c>
      <c r="Y333" s="16">
        <v>21.08</v>
      </c>
      <c r="Z333" s="16">
        <v>51.23</v>
      </c>
      <c r="AA333">
        <v>39.65</v>
      </c>
      <c r="AB333" s="16">
        <v>25.37</v>
      </c>
      <c r="AC333">
        <v>47.67</v>
      </c>
      <c r="AD333">
        <v>22.66</v>
      </c>
      <c r="AE333" s="23">
        <f t="shared" si="41"/>
        <v>0</v>
      </c>
    </row>
    <row r="334" spans="1:31" x14ac:dyDescent="0.25">
      <c r="A334" t="s">
        <v>348</v>
      </c>
      <c r="B334" t="s">
        <v>518</v>
      </c>
      <c r="C334" t="s">
        <v>521</v>
      </c>
      <c r="D334" t="s">
        <v>524</v>
      </c>
      <c r="E334" t="s">
        <v>527</v>
      </c>
      <c r="F334" t="s">
        <v>530</v>
      </c>
      <c r="G334">
        <v>21.04</v>
      </c>
      <c r="H334">
        <v>1</v>
      </c>
      <c r="I334">
        <v>0</v>
      </c>
      <c r="J334" t="s">
        <v>517</v>
      </c>
      <c r="K334">
        <f t="shared" si="35"/>
        <v>0</v>
      </c>
      <c r="L334" s="16">
        <f t="shared" si="36"/>
        <v>0</v>
      </c>
      <c r="M334" s="16">
        <f t="shared" si="39"/>
        <v>0.5</v>
      </c>
      <c r="N334" s="16">
        <f t="shared" si="37"/>
        <v>0.5</v>
      </c>
      <c r="O334" s="16">
        <f t="shared" si="40"/>
        <v>-0.3010299956639812</v>
      </c>
      <c r="P334">
        <v>23</v>
      </c>
      <c r="Q334">
        <f t="shared" si="38"/>
        <v>0</v>
      </c>
      <c r="R334" s="16">
        <v>0</v>
      </c>
      <c r="S334" s="16">
        <v>0</v>
      </c>
      <c r="T334">
        <v>94.89</v>
      </c>
      <c r="U334">
        <v>0</v>
      </c>
      <c r="V334">
        <v>0</v>
      </c>
      <c r="W334" s="16">
        <v>36.78</v>
      </c>
      <c r="X334">
        <v>54.07</v>
      </c>
      <c r="Y334" s="16">
        <v>28.15</v>
      </c>
      <c r="Z334" s="16">
        <v>47.93</v>
      </c>
      <c r="AA334">
        <v>28.78</v>
      </c>
      <c r="AB334" s="16">
        <v>29.48</v>
      </c>
      <c r="AC334">
        <v>46.01</v>
      </c>
      <c r="AD334">
        <v>53.46</v>
      </c>
      <c r="AE334" s="23">
        <f t="shared" si="41"/>
        <v>0</v>
      </c>
    </row>
    <row r="335" spans="1:31" x14ac:dyDescent="0.25">
      <c r="A335" t="s">
        <v>349</v>
      </c>
      <c r="B335" t="s">
        <v>518</v>
      </c>
      <c r="C335" t="s">
        <v>521</v>
      </c>
      <c r="D335" t="s">
        <v>525</v>
      </c>
      <c r="E335" t="s">
        <v>527</v>
      </c>
      <c r="F335" t="s">
        <v>531</v>
      </c>
      <c r="G335">
        <v>67.3</v>
      </c>
      <c r="H335">
        <v>1</v>
      </c>
      <c r="I335">
        <v>0</v>
      </c>
      <c r="J335" t="s">
        <v>516</v>
      </c>
      <c r="K335">
        <f t="shared" si="35"/>
        <v>1</v>
      </c>
      <c r="L335" s="16">
        <f t="shared" si="36"/>
        <v>2.0074674701649928</v>
      </c>
      <c r="M335" s="16">
        <f t="shared" si="39"/>
        <v>0.8815788876645434</v>
      </c>
      <c r="N335" s="16">
        <f t="shared" si="37"/>
        <v>0.8815788876645434</v>
      </c>
      <c r="O335" s="16">
        <f t="shared" si="40"/>
        <v>-5.4738818992039209E-2</v>
      </c>
      <c r="P335">
        <v>20</v>
      </c>
      <c r="Q335">
        <f t="shared" si="38"/>
        <v>1</v>
      </c>
      <c r="R335" s="16">
        <v>1</v>
      </c>
      <c r="S335" s="16">
        <v>0</v>
      </c>
      <c r="T335">
        <v>98.4</v>
      </c>
      <c r="U335">
        <v>0</v>
      </c>
      <c r="V335">
        <v>0</v>
      </c>
      <c r="W335" s="16">
        <v>71.52</v>
      </c>
      <c r="X335">
        <v>72.92</v>
      </c>
      <c r="Y335" s="16">
        <v>79.62</v>
      </c>
      <c r="Z335" s="16">
        <v>62.13</v>
      </c>
      <c r="AA335">
        <v>51.59</v>
      </c>
      <c r="AB335" s="16">
        <v>31.89</v>
      </c>
      <c r="AC335">
        <v>74.790000000000006</v>
      </c>
      <c r="AD335">
        <v>59.88</v>
      </c>
      <c r="AE335" s="23">
        <f t="shared" si="41"/>
        <v>1</v>
      </c>
    </row>
    <row r="336" spans="1:31" x14ac:dyDescent="0.25">
      <c r="A336" t="s">
        <v>350</v>
      </c>
      <c r="B336" t="s">
        <v>518</v>
      </c>
      <c r="C336" t="s">
        <v>523</v>
      </c>
      <c r="D336" t="s">
        <v>526</v>
      </c>
      <c r="E336" t="s">
        <v>529</v>
      </c>
      <c r="F336" t="s">
        <v>530</v>
      </c>
      <c r="G336">
        <v>44.99</v>
      </c>
      <c r="H336">
        <v>0</v>
      </c>
      <c r="I336">
        <v>1</v>
      </c>
      <c r="J336" t="s">
        <v>517</v>
      </c>
      <c r="K336">
        <f t="shared" si="35"/>
        <v>0</v>
      </c>
      <c r="L336" s="16">
        <f t="shared" si="36"/>
        <v>0.284736786602939</v>
      </c>
      <c r="M336" s="16">
        <f t="shared" si="39"/>
        <v>0.57070712568050852</v>
      </c>
      <c r="N336" s="16">
        <f t="shared" si="37"/>
        <v>0.42929287431949148</v>
      </c>
      <c r="O336" s="16">
        <f t="shared" si="40"/>
        <v>-0.36724632016115744</v>
      </c>
      <c r="P336">
        <v>21</v>
      </c>
      <c r="Q336">
        <f t="shared" si="38"/>
        <v>0</v>
      </c>
      <c r="R336" s="16">
        <v>0</v>
      </c>
      <c r="S336" s="16">
        <v>1</v>
      </c>
      <c r="T336">
        <v>55.73</v>
      </c>
      <c r="U336">
        <v>0</v>
      </c>
      <c r="V336">
        <v>1</v>
      </c>
      <c r="W336" s="16">
        <v>43.89</v>
      </c>
      <c r="X336">
        <v>34.090000000000003</v>
      </c>
      <c r="Y336" s="16">
        <v>44.96</v>
      </c>
      <c r="Z336" s="16">
        <v>39.049999999999997</v>
      </c>
      <c r="AA336">
        <v>63.56</v>
      </c>
      <c r="AB336" s="16">
        <v>50.09</v>
      </c>
      <c r="AC336">
        <v>51.13</v>
      </c>
      <c r="AD336">
        <v>26.75</v>
      </c>
      <c r="AE336" s="23">
        <f t="shared" si="41"/>
        <v>0</v>
      </c>
    </row>
    <row r="337" spans="1:31" x14ac:dyDescent="0.25">
      <c r="A337" t="s">
        <v>351</v>
      </c>
      <c r="B337" t="s">
        <v>518</v>
      </c>
      <c r="C337" t="s">
        <v>521</v>
      </c>
      <c r="D337" t="s">
        <v>526</v>
      </c>
      <c r="E337" t="s">
        <v>527</v>
      </c>
      <c r="F337" t="s">
        <v>531</v>
      </c>
      <c r="G337">
        <v>65.959999999999994</v>
      </c>
      <c r="H337">
        <v>1</v>
      </c>
      <c r="I337">
        <v>0</v>
      </c>
      <c r="J337" t="s">
        <v>517</v>
      </c>
      <c r="K337">
        <f t="shared" si="35"/>
        <v>1</v>
      </c>
      <c r="L337" s="16">
        <f t="shared" si="36"/>
        <v>0.284736786602939</v>
      </c>
      <c r="M337" s="16">
        <f t="shared" si="39"/>
        <v>0.57070712568050852</v>
      </c>
      <c r="N337" s="16">
        <f t="shared" si="37"/>
        <v>0.57070712568050852</v>
      </c>
      <c r="O337" s="16">
        <f t="shared" si="40"/>
        <v>-0.24358670494463713</v>
      </c>
      <c r="P337">
        <v>20</v>
      </c>
      <c r="Q337">
        <f t="shared" si="38"/>
        <v>0</v>
      </c>
      <c r="R337" s="16">
        <v>0</v>
      </c>
      <c r="S337" s="16">
        <v>1</v>
      </c>
      <c r="T337">
        <v>52.77</v>
      </c>
      <c r="U337">
        <v>0</v>
      </c>
      <c r="V337">
        <v>0</v>
      </c>
      <c r="W337" s="16">
        <v>58.92</v>
      </c>
      <c r="X337">
        <v>50.08</v>
      </c>
      <c r="Y337" s="16">
        <v>55.9</v>
      </c>
      <c r="Z337" s="16">
        <v>45.67</v>
      </c>
      <c r="AA337">
        <v>31.58</v>
      </c>
      <c r="AB337" s="16">
        <v>64.53</v>
      </c>
      <c r="AC337">
        <v>53.56</v>
      </c>
      <c r="AD337">
        <v>63.57</v>
      </c>
      <c r="AE337" s="23">
        <f t="shared" si="41"/>
        <v>0</v>
      </c>
    </row>
    <row r="338" spans="1:31" x14ac:dyDescent="0.25">
      <c r="A338" t="s">
        <v>352</v>
      </c>
      <c r="B338" t="s">
        <v>520</v>
      </c>
      <c r="C338" t="s">
        <v>521</v>
      </c>
      <c r="D338" t="s">
        <v>525</v>
      </c>
      <c r="E338" t="s">
        <v>529</v>
      </c>
      <c r="F338" t="s">
        <v>531</v>
      </c>
      <c r="G338">
        <v>26.07</v>
      </c>
      <c r="H338">
        <v>1</v>
      </c>
      <c r="I338">
        <v>0</v>
      </c>
      <c r="J338" t="s">
        <v>516</v>
      </c>
      <c r="K338">
        <f t="shared" si="35"/>
        <v>1</v>
      </c>
      <c r="L338" s="16">
        <f t="shared" si="36"/>
        <v>2.0074674701649928</v>
      </c>
      <c r="M338" s="16">
        <f t="shared" si="39"/>
        <v>0.8815788876645434</v>
      </c>
      <c r="N338" s="16">
        <f t="shared" si="37"/>
        <v>0.8815788876645434</v>
      </c>
      <c r="O338" s="16">
        <f t="shared" si="40"/>
        <v>-5.4738818992039209E-2</v>
      </c>
      <c r="P338">
        <v>16</v>
      </c>
      <c r="Q338">
        <f t="shared" si="38"/>
        <v>1</v>
      </c>
      <c r="R338" s="16">
        <v>1</v>
      </c>
      <c r="S338" s="16">
        <v>0</v>
      </c>
      <c r="T338">
        <v>44.83</v>
      </c>
      <c r="U338">
        <v>0</v>
      </c>
      <c r="V338">
        <v>1</v>
      </c>
      <c r="W338" s="16">
        <v>73.47</v>
      </c>
      <c r="X338">
        <v>50.68</v>
      </c>
      <c r="Y338" s="16">
        <v>51.25</v>
      </c>
      <c r="Z338" s="16">
        <v>65.09</v>
      </c>
      <c r="AA338">
        <v>45.13</v>
      </c>
      <c r="AB338" s="16">
        <v>72.739999999999995</v>
      </c>
      <c r="AC338">
        <v>55.66</v>
      </c>
      <c r="AD338">
        <v>45.49</v>
      </c>
      <c r="AE338" s="23">
        <f t="shared" si="41"/>
        <v>1</v>
      </c>
    </row>
    <row r="339" spans="1:31" x14ac:dyDescent="0.25">
      <c r="A339" t="s">
        <v>353</v>
      </c>
      <c r="B339" t="s">
        <v>520</v>
      </c>
      <c r="C339" t="s">
        <v>521</v>
      </c>
      <c r="D339" t="s">
        <v>525</v>
      </c>
      <c r="E339" t="s">
        <v>528</v>
      </c>
      <c r="F339" t="s">
        <v>530</v>
      </c>
      <c r="G339">
        <v>36.090000000000003</v>
      </c>
      <c r="H339">
        <v>1</v>
      </c>
      <c r="I339">
        <v>0</v>
      </c>
      <c r="J339" t="s">
        <v>516</v>
      </c>
      <c r="K339">
        <f t="shared" si="35"/>
        <v>0</v>
      </c>
      <c r="L339" s="16">
        <f t="shared" si="36"/>
        <v>2.0074674701649928</v>
      </c>
      <c r="M339" s="16">
        <f t="shared" si="39"/>
        <v>0.8815788876645434</v>
      </c>
      <c r="N339" s="16">
        <f t="shared" si="37"/>
        <v>0.1184211123354566</v>
      </c>
      <c r="O339" s="16">
        <f t="shared" si="40"/>
        <v>-0.926570863884976</v>
      </c>
      <c r="P339">
        <v>17</v>
      </c>
      <c r="Q339">
        <f t="shared" si="38"/>
        <v>1</v>
      </c>
      <c r="R339" s="16">
        <v>1</v>
      </c>
      <c r="S339" s="16">
        <v>0</v>
      </c>
      <c r="T339">
        <v>73.709999999999994</v>
      </c>
      <c r="U339">
        <v>1</v>
      </c>
      <c r="V339">
        <v>0</v>
      </c>
      <c r="W339" s="16">
        <v>45.37</v>
      </c>
      <c r="X339">
        <v>71.5</v>
      </c>
      <c r="Y339" s="16">
        <v>40.03</v>
      </c>
      <c r="Z339" s="16">
        <v>55.08</v>
      </c>
      <c r="AA339">
        <v>58.91</v>
      </c>
      <c r="AB339" s="16">
        <v>35.01</v>
      </c>
      <c r="AC339">
        <v>43.96</v>
      </c>
      <c r="AD339">
        <v>62.32</v>
      </c>
      <c r="AE339" s="23">
        <f t="shared" si="41"/>
        <v>1</v>
      </c>
    </row>
    <row r="340" spans="1:31" x14ac:dyDescent="0.25">
      <c r="A340" t="s">
        <v>354</v>
      </c>
      <c r="B340" t="s">
        <v>520</v>
      </c>
      <c r="C340" t="s">
        <v>522</v>
      </c>
      <c r="D340" t="s">
        <v>526</v>
      </c>
      <c r="E340" t="s">
        <v>527</v>
      </c>
      <c r="F340" t="s">
        <v>530</v>
      </c>
      <c r="G340">
        <v>35.46</v>
      </c>
      <c r="H340">
        <v>0</v>
      </c>
      <c r="I340">
        <v>0</v>
      </c>
      <c r="J340" t="s">
        <v>517</v>
      </c>
      <c r="K340">
        <f t="shared" si="35"/>
        <v>0</v>
      </c>
      <c r="L340" s="16">
        <f t="shared" si="36"/>
        <v>0.284736786602939</v>
      </c>
      <c r="M340" s="16">
        <f t="shared" si="39"/>
        <v>0.57070712568050852</v>
      </c>
      <c r="N340" s="16">
        <f t="shared" si="37"/>
        <v>0.42929287431949148</v>
      </c>
      <c r="O340" s="16">
        <f t="shared" si="40"/>
        <v>-0.36724632016115744</v>
      </c>
      <c r="P340">
        <v>19</v>
      </c>
      <c r="Q340">
        <f t="shared" si="38"/>
        <v>0</v>
      </c>
      <c r="R340" s="16">
        <v>0</v>
      </c>
      <c r="S340" s="16">
        <v>1</v>
      </c>
      <c r="T340">
        <v>40.82</v>
      </c>
      <c r="U340">
        <v>0</v>
      </c>
      <c r="V340">
        <v>0</v>
      </c>
      <c r="W340" s="16">
        <v>38.119999999999997</v>
      </c>
      <c r="X340">
        <v>40.98</v>
      </c>
      <c r="Y340" s="16">
        <v>32.24</v>
      </c>
      <c r="Z340" s="16">
        <v>36.93</v>
      </c>
      <c r="AA340">
        <v>24.26</v>
      </c>
      <c r="AB340" s="16">
        <v>41.43</v>
      </c>
      <c r="AC340">
        <v>42.19</v>
      </c>
      <c r="AD340">
        <v>26.76</v>
      </c>
      <c r="AE340" s="23">
        <f t="shared" si="41"/>
        <v>0</v>
      </c>
    </row>
    <row r="341" spans="1:31" x14ac:dyDescent="0.25">
      <c r="A341" t="s">
        <v>355</v>
      </c>
      <c r="B341" t="s">
        <v>520</v>
      </c>
      <c r="C341" t="s">
        <v>522</v>
      </c>
      <c r="D341" t="s">
        <v>525</v>
      </c>
      <c r="E341" t="s">
        <v>527</v>
      </c>
      <c r="F341" t="s">
        <v>531</v>
      </c>
      <c r="G341">
        <v>65.2</v>
      </c>
      <c r="H341">
        <v>0</v>
      </c>
      <c r="I341">
        <v>0</v>
      </c>
      <c r="J341" t="s">
        <v>517</v>
      </c>
      <c r="K341">
        <f t="shared" si="35"/>
        <v>1</v>
      </c>
      <c r="L341" s="16">
        <f t="shared" si="36"/>
        <v>2.0074674701649928</v>
      </c>
      <c r="M341" s="16">
        <f t="shared" si="39"/>
        <v>0.8815788876645434</v>
      </c>
      <c r="N341" s="16">
        <f t="shared" si="37"/>
        <v>0.8815788876645434</v>
      </c>
      <c r="O341" s="16">
        <f t="shared" si="40"/>
        <v>-5.4738818992039209E-2</v>
      </c>
      <c r="P341">
        <v>16</v>
      </c>
      <c r="Q341">
        <f t="shared" si="38"/>
        <v>0</v>
      </c>
      <c r="R341" s="16">
        <v>1</v>
      </c>
      <c r="S341" s="16">
        <v>0</v>
      </c>
      <c r="T341">
        <v>64.709999999999994</v>
      </c>
      <c r="U341">
        <v>0</v>
      </c>
      <c r="V341">
        <v>0</v>
      </c>
      <c r="W341" s="16">
        <v>41.38</v>
      </c>
      <c r="X341">
        <v>44.52</v>
      </c>
      <c r="Y341" s="16">
        <v>47.03</v>
      </c>
      <c r="Z341" s="16">
        <v>60.09</v>
      </c>
      <c r="AA341">
        <v>44.44</v>
      </c>
      <c r="AB341" s="16">
        <v>41.85</v>
      </c>
      <c r="AC341">
        <v>54.96</v>
      </c>
      <c r="AD341">
        <v>52.42</v>
      </c>
      <c r="AE341" s="23">
        <f t="shared" si="41"/>
        <v>1</v>
      </c>
    </row>
    <row r="342" spans="1:31" x14ac:dyDescent="0.25">
      <c r="A342" t="s">
        <v>356</v>
      </c>
      <c r="B342" t="s">
        <v>520</v>
      </c>
      <c r="C342" t="s">
        <v>521</v>
      </c>
      <c r="D342" t="s">
        <v>524</v>
      </c>
      <c r="E342" t="s">
        <v>528</v>
      </c>
      <c r="F342" t="s">
        <v>530</v>
      </c>
      <c r="G342">
        <v>0</v>
      </c>
      <c r="H342">
        <v>1</v>
      </c>
      <c r="I342">
        <v>0</v>
      </c>
      <c r="J342" t="s">
        <v>516</v>
      </c>
      <c r="K342">
        <f t="shared" si="35"/>
        <v>0</v>
      </c>
      <c r="L342" s="16">
        <f t="shared" si="36"/>
        <v>0</v>
      </c>
      <c r="M342" s="16">
        <f t="shared" si="39"/>
        <v>0.5</v>
      </c>
      <c r="N342" s="16">
        <f t="shared" si="37"/>
        <v>0.5</v>
      </c>
      <c r="O342" s="16">
        <f t="shared" si="40"/>
        <v>-0.3010299956639812</v>
      </c>
      <c r="P342">
        <v>16</v>
      </c>
      <c r="Q342">
        <f t="shared" si="38"/>
        <v>1</v>
      </c>
      <c r="R342" s="16">
        <v>0</v>
      </c>
      <c r="S342" s="16">
        <v>0</v>
      </c>
      <c r="T342">
        <v>44.4</v>
      </c>
      <c r="U342">
        <v>1</v>
      </c>
      <c r="V342">
        <v>0</v>
      </c>
      <c r="W342" s="16">
        <v>24.42</v>
      </c>
      <c r="X342">
        <v>10.26</v>
      </c>
      <c r="Y342" s="16">
        <v>29.75</v>
      </c>
      <c r="Z342" s="16">
        <v>23.81</v>
      </c>
      <c r="AA342">
        <v>25.12</v>
      </c>
      <c r="AB342" s="16">
        <v>32.799999999999997</v>
      </c>
      <c r="AC342">
        <v>11.86</v>
      </c>
      <c r="AD342">
        <v>11.57</v>
      </c>
      <c r="AE342" s="23">
        <f t="shared" si="41"/>
        <v>0</v>
      </c>
    </row>
    <row r="343" spans="1:31" x14ac:dyDescent="0.25">
      <c r="A343" t="s">
        <v>357</v>
      </c>
      <c r="B343" t="s">
        <v>518</v>
      </c>
      <c r="C343" t="s">
        <v>521</v>
      </c>
      <c r="D343" t="s">
        <v>524</v>
      </c>
      <c r="E343" t="s">
        <v>527</v>
      </c>
      <c r="F343" t="s">
        <v>530</v>
      </c>
      <c r="G343">
        <v>37.14</v>
      </c>
      <c r="H343">
        <v>1</v>
      </c>
      <c r="I343">
        <v>0</v>
      </c>
      <c r="J343" t="s">
        <v>517</v>
      </c>
      <c r="K343">
        <f t="shared" si="35"/>
        <v>0</v>
      </c>
      <c r="L343" s="16">
        <f t="shared" si="36"/>
        <v>0</v>
      </c>
      <c r="M343" s="16">
        <f t="shared" si="39"/>
        <v>0.5</v>
      </c>
      <c r="N343" s="16">
        <f t="shared" si="37"/>
        <v>0.5</v>
      </c>
      <c r="O343" s="16">
        <f t="shared" si="40"/>
        <v>-0.3010299956639812</v>
      </c>
      <c r="P343">
        <v>25</v>
      </c>
      <c r="Q343">
        <f t="shared" si="38"/>
        <v>0</v>
      </c>
      <c r="R343" s="16">
        <v>0</v>
      </c>
      <c r="S343" s="16">
        <v>0</v>
      </c>
      <c r="T343">
        <v>64.31</v>
      </c>
      <c r="U343">
        <v>0</v>
      </c>
      <c r="V343">
        <v>0</v>
      </c>
      <c r="W343" s="16">
        <v>22.87</v>
      </c>
      <c r="X343">
        <v>33.340000000000003</v>
      </c>
      <c r="Y343" s="16">
        <v>55.67</v>
      </c>
      <c r="Z343" s="16">
        <v>32.69</v>
      </c>
      <c r="AA343">
        <v>39.54</v>
      </c>
      <c r="AB343" s="16">
        <v>18.579999999999998</v>
      </c>
      <c r="AC343">
        <v>50.98</v>
      </c>
      <c r="AD343">
        <v>27.35</v>
      </c>
      <c r="AE343" s="23">
        <f t="shared" si="41"/>
        <v>0</v>
      </c>
    </row>
    <row r="344" spans="1:31" x14ac:dyDescent="0.25">
      <c r="A344" t="s">
        <v>358</v>
      </c>
      <c r="B344" t="s">
        <v>520</v>
      </c>
      <c r="C344" t="s">
        <v>522</v>
      </c>
      <c r="D344" t="s">
        <v>524</v>
      </c>
      <c r="E344" t="s">
        <v>529</v>
      </c>
      <c r="F344" t="s">
        <v>530</v>
      </c>
      <c r="G344">
        <v>20.329999999999998</v>
      </c>
      <c r="H344">
        <v>0</v>
      </c>
      <c r="I344">
        <v>0</v>
      </c>
      <c r="J344" t="s">
        <v>516</v>
      </c>
      <c r="K344">
        <f t="shared" si="35"/>
        <v>0</v>
      </c>
      <c r="L344" s="16">
        <f t="shared" si="36"/>
        <v>0</v>
      </c>
      <c r="M344" s="16">
        <f t="shared" si="39"/>
        <v>0.5</v>
      </c>
      <c r="N344" s="16">
        <f t="shared" si="37"/>
        <v>0.5</v>
      </c>
      <c r="O344" s="16">
        <f t="shared" si="40"/>
        <v>-0.3010299956639812</v>
      </c>
      <c r="P344">
        <v>19</v>
      </c>
      <c r="Q344">
        <f t="shared" si="38"/>
        <v>1</v>
      </c>
      <c r="R344" s="16">
        <v>0</v>
      </c>
      <c r="S344" s="16">
        <v>0</v>
      </c>
      <c r="T344">
        <v>42.4</v>
      </c>
      <c r="U344">
        <v>0</v>
      </c>
      <c r="V344">
        <v>1</v>
      </c>
      <c r="W344" s="16">
        <v>8.66</v>
      </c>
      <c r="X344">
        <v>24.67</v>
      </c>
      <c r="Y344" s="16">
        <v>26.84</v>
      </c>
      <c r="Z344" s="16">
        <v>39.46</v>
      </c>
      <c r="AA344">
        <v>26.21</v>
      </c>
      <c r="AB344" s="16">
        <v>10.09</v>
      </c>
      <c r="AC344">
        <v>33.799999999999997</v>
      </c>
      <c r="AD344">
        <v>26.02</v>
      </c>
      <c r="AE344" s="23">
        <f t="shared" si="41"/>
        <v>0</v>
      </c>
    </row>
    <row r="345" spans="1:31" x14ac:dyDescent="0.25">
      <c r="A345" t="s">
        <v>359</v>
      </c>
      <c r="B345" t="s">
        <v>518</v>
      </c>
      <c r="C345" t="s">
        <v>522</v>
      </c>
      <c r="D345" t="s">
        <v>524</v>
      </c>
      <c r="E345" t="s">
        <v>527</v>
      </c>
      <c r="F345" t="s">
        <v>530</v>
      </c>
      <c r="G345">
        <v>21.84</v>
      </c>
      <c r="H345">
        <v>0</v>
      </c>
      <c r="I345">
        <v>0</v>
      </c>
      <c r="J345" t="s">
        <v>517</v>
      </c>
      <c r="K345">
        <f t="shared" si="35"/>
        <v>0</v>
      </c>
      <c r="L345" s="16">
        <f t="shared" si="36"/>
        <v>0</v>
      </c>
      <c r="M345" s="16">
        <f t="shared" si="39"/>
        <v>0.5</v>
      </c>
      <c r="N345" s="16">
        <f t="shared" si="37"/>
        <v>0.5</v>
      </c>
      <c r="O345" s="16">
        <f t="shared" si="40"/>
        <v>-0.3010299956639812</v>
      </c>
      <c r="P345">
        <v>20</v>
      </c>
      <c r="Q345">
        <f t="shared" si="38"/>
        <v>0</v>
      </c>
      <c r="R345" s="16">
        <v>0</v>
      </c>
      <c r="S345" s="16">
        <v>0</v>
      </c>
      <c r="T345">
        <v>90.11</v>
      </c>
      <c r="U345">
        <v>0</v>
      </c>
      <c r="V345">
        <v>0</v>
      </c>
      <c r="W345" s="16">
        <v>33.590000000000003</v>
      </c>
      <c r="X345">
        <v>21.51</v>
      </c>
      <c r="Y345" s="16">
        <v>35.729999999999997</v>
      </c>
      <c r="Z345" s="16">
        <v>27.71</v>
      </c>
      <c r="AA345">
        <v>55.08</v>
      </c>
      <c r="AB345" s="16">
        <v>32.07</v>
      </c>
      <c r="AC345">
        <v>41.47</v>
      </c>
      <c r="AD345">
        <v>39.14</v>
      </c>
      <c r="AE345" s="23">
        <f t="shared" si="41"/>
        <v>0</v>
      </c>
    </row>
    <row r="346" spans="1:31" x14ac:dyDescent="0.25">
      <c r="A346" t="s">
        <v>360</v>
      </c>
      <c r="B346" t="s">
        <v>519</v>
      </c>
      <c r="C346" t="s">
        <v>523</v>
      </c>
      <c r="D346" t="s">
        <v>526</v>
      </c>
      <c r="E346" t="s">
        <v>529</v>
      </c>
      <c r="F346" t="s">
        <v>531</v>
      </c>
      <c r="G346">
        <v>74.650000000000006</v>
      </c>
      <c r="H346">
        <v>0</v>
      </c>
      <c r="I346">
        <v>1</v>
      </c>
      <c r="J346" t="s">
        <v>516</v>
      </c>
      <c r="K346">
        <f t="shared" si="35"/>
        <v>1</v>
      </c>
      <c r="L346" s="16">
        <f t="shared" si="36"/>
        <v>0.284736786602939</v>
      </c>
      <c r="M346" s="16">
        <f t="shared" si="39"/>
        <v>0.57070712568050852</v>
      </c>
      <c r="N346" s="16">
        <f t="shared" si="37"/>
        <v>0.57070712568050852</v>
      </c>
      <c r="O346" s="16">
        <f t="shared" si="40"/>
        <v>-0.24358670494463713</v>
      </c>
      <c r="P346">
        <v>31</v>
      </c>
      <c r="Q346">
        <f t="shared" si="38"/>
        <v>1</v>
      </c>
      <c r="R346" s="16">
        <v>0</v>
      </c>
      <c r="S346" s="16">
        <v>1</v>
      </c>
      <c r="T346">
        <v>52.58</v>
      </c>
      <c r="U346">
        <v>0</v>
      </c>
      <c r="V346">
        <v>1</v>
      </c>
      <c r="W346" s="16">
        <v>69.180000000000007</v>
      </c>
      <c r="X346">
        <v>53.25</v>
      </c>
      <c r="Y346" s="16">
        <v>70.040000000000006</v>
      </c>
      <c r="Z346" s="16">
        <v>56.37</v>
      </c>
      <c r="AA346">
        <v>54.35</v>
      </c>
      <c r="AB346" s="16">
        <v>54.97</v>
      </c>
      <c r="AC346">
        <v>54.48</v>
      </c>
      <c r="AD346">
        <v>66.739999999999995</v>
      </c>
      <c r="AE346" s="23">
        <f t="shared" si="41"/>
        <v>0</v>
      </c>
    </row>
    <row r="347" spans="1:31" x14ac:dyDescent="0.25">
      <c r="A347" t="s">
        <v>361</v>
      </c>
      <c r="B347" t="s">
        <v>518</v>
      </c>
      <c r="C347" t="s">
        <v>523</v>
      </c>
      <c r="D347" t="s">
        <v>525</v>
      </c>
      <c r="E347" t="s">
        <v>529</v>
      </c>
      <c r="F347" t="s">
        <v>531</v>
      </c>
      <c r="G347">
        <v>46.86</v>
      </c>
      <c r="H347">
        <v>0</v>
      </c>
      <c r="I347">
        <v>1</v>
      </c>
      <c r="J347" t="s">
        <v>516</v>
      </c>
      <c r="K347">
        <f t="shared" si="35"/>
        <v>1</v>
      </c>
      <c r="L347" s="16">
        <f t="shared" si="36"/>
        <v>2.0074674701649928</v>
      </c>
      <c r="M347" s="16">
        <f t="shared" si="39"/>
        <v>0.8815788876645434</v>
      </c>
      <c r="N347" s="16">
        <f t="shared" si="37"/>
        <v>0.8815788876645434</v>
      </c>
      <c r="O347" s="16">
        <f t="shared" si="40"/>
        <v>-5.4738818992039209E-2</v>
      </c>
      <c r="P347">
        <v>22</v>
      </c>
      <c r="Q347">
        <f t="shared" si="38"/>
        <v>1</v>
      </c>
      <c r="R347" s="16">
        <v>1</v>
      </c>
      <c r="S347" s="16">
        <v>0</v>
      </c>
      <c r="T347">
        <v>59.7</v>
      </c>
      <c r="U347">
        <v>0</v>
      </c>
      <c r="V347">
        <v>1</v>
      </c>
      <c r="W347" s="16">
        <v>40.96</v>
      </c>
      <c r="X347">
        <v>60.6</v>
      </c>
      <c r="Y347" s="16">
        <v>54.3</v>
      </c>
      <c r="Z347" s="16">
        <v>56.65</v>
      </c>
      <c r="AA347">
        <v>63.86</v>
      </c>
      <c r="AB347" s="16">
        <v>78.650000000000006</v>
      </c>
      <c r="AC347">
        <v>57.11</v>
      </c>
      <c r="AD347">
        <v>43.66</v>
      </c>
      <c r="AE347" s="23">
        <f t="shared" si="41"/>
        <v>1</v>
      </c>
    </row>
    <row r="348" spans="1:31" x14ac:dyDescent="0.25">
      <c r="A348" t="s">
        <v>362</v>
      </c>
      <c r="B348" t="s">
        <v>518</v>
      </c>
      <c r="C348" t="s">
        <v>522</v>
      </c>
      <c r="D348" t="s">
        <v>524</v>
      </c>
      <c r="E348" t="s">
        <v>529</v>
      </c>
      <c r="F348" t="s">
        <v>530</v>
      </c>
      <c r="G348">
        <v>29.25</v>
      </c>
      <c r="H348">
        <v>0</v>
      </c>
      <c r="I348">
        <v>0</v>
      </c>
      <c r="J348" t="s">
        <v>516</v>
      </c>
      <c r="K348">
        <f t="shared" si="35"/>
        <v>0</v>
      </c>
      <c r="L348" s="16">
        <f t="shared" si="36"/>
        <v>0</v>
      </c>
      <c r="M348" s="16">
        <f t="shared" si="39"/>
        <v>0.5</v>
      </c>
      <c r="N348" s="16">
        <f t="shared" si="37"/>
        <v>0.5</v>
      </c>
      <c r="O348" s="16">
        <f t="shared" si="40"/>
        <v>-0.3010299956639812</v>
      </c>
      <c r="P348">
        <v>29</v>
      </c>
      <c r="Q348">
        <f t="shared" si="38"/>
        <v>1</v>
      </c>
      <c r="R348" s="16">
        <v>0</v>
      </c>
      <c r="S348" s="16">
        <v>0</v>
      </c>
      <c r="T348">
        <v>92.2</v>
      </c>
      <c r="U348">
        <v>0</v>
      </c>
      <c r="V348">
        <v>1</v>
      </c>
      <c r="W348" s="16">
        <v>50.08</v>
      </c>
      <c r="X348">
        <v>33.46</v>
      </c>
      <c r="Y348" s="16">
        <v>35.880000000000003</v>
      </c>
      <c r="Z348" s="16">
        <v>31.22</v>
      </c>
      <c r="AA348">
        <v>39.299999999999997</v>
      </c>
      <c r="AB348" s="16">
        <v>48.85</v>
      </c>
      <c r="AC348">
        <v>47.57</v>
      </c>
      <c r="AD348">
        <v>36.99</v>
      </c>
      <c r="AE348" s="23">
        <f t="shared" si="41"/>
        <v>0</v>
      </c>
    </row>
    <row r="349" spans="1:31" x14ac:dyDescent="0.25">
      <c r="A349" t="s">
        <v>363</v>
      </c>
      <c r="B349" t="s">
        <v>520</v>
      </c>
      <c r="C349" t="s">
        <v>521</v>
      </c>
      <c r="D349" t="s">
        <v>524</v>
      </c>
      <c r="E349" t="s">
        <v>527</v>
      </c>
      <c r="F349" t="s">
        <v>530</v>
      </c>
      <c r="G349">
        <v>17.39</v>
      </c>
      <c r="H349">
        <v>1</v>
      </c>
      <c r="I349">
        <v>0</v>
      </c>
      <c r="J349" t="s">
        <v>517</v>
      </c>
      <c r="K349">
        <f t="shared" si="35"/>
        <v>0</v>
      </c>
      <c r="L349" s="16">
        <f t="shared" si="36"/>
        <v>0</v>
      </c>
      <c r="M349" s="16">
        <f t="shared" si="39"/>
        <v>0.5</v>
      </c>
      <c r="N349" s="16">
        <f t="shared" si="37"/>
        <v>0.5</v>
      </c>
      <c r="O349" s="16">
        <f t="shared" si="40"/>
        <v>-0.3010299956639812</v>
      </c>
      <c r="P349">
        <v>17</v>
      </c>
      <c r="Q349">
        <f t="shared" si="38"/>
        <v>0</v>
      </c>
      <c r="R349" s="16">
        <v>0</v>
      </c>
      <c r="S349" s="16">
        <v>0</v>
      </c>
      <c r="T349">
        <v>84.78</v>
      </c>
      <c r="U349">
        <v>0</v>
      </c>
      <c r="V349">
        <v>0</v>
      </c>
      <c r="W349" s="16">
        <v>25.95</v>
      </c>
      <c r="X349">
        <v>6.56</v>
      </c>
      <c r="Y349" s="16">
        <v>32.17</v>
      </c>
      <c r="Z349" s="16">
        <v>22.49</v>
      </c>
      <c r="AA349">
        <v>11.71</v>
      </c>
      <c r="AB349" s="16">
        <v>11.95</v>
      </c>
      <c r="AC349">
        <v>27.64</v>
      </c>
      <c r="AD349">
        <v>13.9</v>
      </c>
      <c r="AE349" s="23">
        <f t="shared" si="41"/>
        <v>0</v>
      </c>
    </row>
    <row r="350" spans="1:31" x14ac:dyDescent="0.25">
      <c r="A350" t="s">
        <v>364</v>
      </c>
      <c r="B350" t="s">
        <v>520</v>
      </c>
      <c r="C350" t="s">
        <v>521</v>
      </c>
      <c r="D350" t="s">
        <v>526</v>
      </c>
      <c r="E350" t="s">
        <v>529</v>
      </c>
      <c r="F350" t="s">
        <v>530</v>
      </c>
      <c r="G350">
        <v>36.9</v>
      </c>
      <c r="H350">
        <v>1</v>
      </c>
      <c r="I350">
        <v>0</v>
      </c>
      <c r="J350" t="s">
        <v>517</v>
      </c>
      <c r="K350">
        <f t="shared" si="35"/>
        <v>0</v>
      </c>
      <c r="L350" s="16">
        <f t="shared" si="36"/>
        <v>0.284736786602939</v>
      </c>
      <c r="M350" s="16">
        <f t="shared" si="39"/>
        <v>0.57070712568050852</v>
      </c>
      <c r="N350" s="16">
        <f t="shared" si="37"/>
        <v>0.42929287431949148</v>
      </c>
      <c r="O350" s="16">
        <f t="shared" si="40"/>
        <v>-0.36724632016115744</v>
      </c>
      <c r="P350">
        <v>17</v>
      </c>
      <c r="Q350">
        <f t="shared" si="38"/>
        <v>0</v>
      </c>
      <c r="R350" s="16">
        <v>0</v>
      </c>
      <c r="S350" s="16">
        <v>1</v>
      </c>
      <c r="T350">
        <v>53.14</v>
      </c>
      <c r="U350">
        <v>0</v>
      </c>
      <c r="V350">
        <v>1</v>
      </c>
      <c r="W350" s="16">
        <v>47.88</v>
      </c>
      <c r="X350">
        <v>42.26</v>
      </c>
      <c r="Y350" s="16">
        <v>24.17</v>
      </c>
      <c r="Z350" s="16">
        <v>54.76</v>
      </c>
      <c r="AA350">
        <v>38.71</v>
      </c>
      <c r="AB350" s="16">
        <v>40.380000000000003</v>
      </c>
      <c r="AC350">
        <v>32.409999999999997</v>
      </c>
      <c r="AD350">
        <v>49.47</v>
      </c>
      <c r="AE350" s="23">
        <f t="shared" si="41"/>
        <v>0</v>
      </c>
    </row>
    <row r="351" spans="1:31" x14ac:dyDescent="0.25">
      <c r="A351" t="s">
        <v>365</v>
      </c>
      <c r="B351" t="s">
        <v>520</v>
      </c>
      <c r="C351" t="s">
        <v>521</v>
      </c>
      <c r="D351" t="s">
        <v>525</v>
      </c>
      <c r="E351" t="s">
        <v>527</v>
      </c>
      <c r="F351" t="s">
        <v>531</v>
      </c>
      <c r="G351">
        <v>62.74</v>
      </c>
      <c r="H351">
        <v>1</v>
      </c>
      <c r="I351">
        <v>0</v>
      </c>
      <c r="J351" t="s">
        <v>516</v>
      </c>
      <c r="K351">
        <f t="shared" si="35"/>
        <v>1</v>
      </c>
      <c r="L351" s="16">
        <f t="shared" si="36"/>
        <v>2.0074674701649928</v>
      </c>
      <c r="M351" s="16">
        <f t="shared" si="39"/>
        <v>0.8815788876645434</v>
      </c>
      <c r="N351" s="16">
        <f t="shared" si="37"/>
        <v>0.8815788876645434</v>
      </c>
      <c r="O351" s="16">
        <f t="shared" si="40"/>
        <v>-5.4738818992039209E-2</v>
      </c>
      <c r="P351">
        <v>19</v>
      </c>
      <c r="Q351">
        <f t="shared" si="38"/>
        <v>1</v>
      </c>
      <c r="R351" s="16">
        <v>1</v>
      </c>
      <c r="S351" s="16">
        <v>0</v>
      </c>
      <c r="T351">
        <v>44.31</v>
      </c>
      <c r="U351">
        <v>0</v>
      </c>
      <c r="V351">
        <v>0</v>
      </c>
      <c r="W351" s="16">
        <v>49.25</v>
      </c>
      <c r="X351">
        <v>66.06</v>
      </c>
      <c r="Y351" s="16">
        <v>63.42</v>
      </c>
      <c r="Z351" s="16">
        <v>44.27</v>
      </c>
      <c r="AA351">
        <v>37.93</v>
      </c>
      <c r="AB351" s="16">
        <v>40.43</v>
      </c>
      <c r="AC351">
        <v>36.799999999999997</v>
      </c>
      <c r="AD351">
        <v>67.28</v>
      </c>
      <c r="AE351" s="23">
        <f t="shared" si="41"/>
        <v>1</v>
      </c>
    </row>
    <row r="352" spans="1:31" x14ac:dyDescent="0.25">
      <c r="A352" t="s">
        <v>366</v>
      </c>
      <c r="B352" t="s">
        <v>520</v>
      </c>
      <c r="C352" t="s">
        <v>521</v>
      </c>
      <c r="D352" t="s">
        <v>526</v>
      </c>
      <c r="E352" t="s">
        <v>528</v>
      </c>
      <c r="F352" t="s">
        <v>530</v>
      </c>
      <c r="G352">
        <v>36.590000000000003</v>
      </c>
      <c r="H352">
        <v>1</v>
      </c>
      <c r="I352">
        <v>0</v>
      </c>
      <c r="J352" t="s">
        <v>517</v>
      </c>
      <c r="K352">
        <f t="shared" si="35"/>
        <v>0</v>
      </c>
      <c r="L352" s="16">
        <f t="shared" si="36"/>
        <v>0.284736786602939</v>
      </c>
      <c r="M352" s="16">
        <f t="shared" si="39"/>
        <v>0.57070712568050852</v>
      </c>
      <c r="N352" s="16">
        <f t="shared" si="37"/>
        <v>0.42929287431949148</v>
      </c>
      <c r="O352" s="16">
        <f t="shared" si="40"/>
        <v>-0.36724632016115744</v>
      </c>
      <c r="P352">
        <v>17</v>
      </c>
      <c r="Q352">
        <f t="shared" si="38"/>
        <v>0</v>
      </c>
      <c r="R352" s="16">
        <v>0</v>
      </c>
      <c r="S352" s="16">
        <v>1</v>
      </c>
      <c r="T352">
        <v>82.94</v>
      </c>
      <c r="U352">
        <v>1</v>
      </c>
      <c r="V352">
        <v>0</v>
      </c>
      <c r="W352" s="16">
        <v>26.18</v>
      </c>
      <c r="X352">
        <v>47.98</v>
      </c>
      <c r="Y352" s="16">
        <v>20.99</v>
      </c>
      <c r="Z352" s="16">
        <v>46.73</v>
      </c>
      <c r="AA352">
        <v>53.56</v>
      </c>
      <c r="AB352" s="16">
        <v>40.78</v>
      </c>
      <c r="AC352">
        <v>52.33</v>
      </c>
      <c r="AD352">
        <v>60.41</v>
      </c>
      <c r="AE352" s="23">
        <f t="shared" si="41"/>
        <v>0</v>
      </c>
    </row>
    <row r="353" spans="1:31" x14ac:dyDescent="0.25">
      <c r="A353" t="s">
        <v>367</v>
      </c>
      <c r="B353" t="s">
        <v>518</v>
      </c>
      <c r="C353" t="s">
        <v>523</v>
      </c>
      <c r="D353" t="s">
        <v>526</v>
      </c>
      <c r="E353" t="s">
        <v>527</v>
      </c>
      <c r="F353" t="s">
        <v>531</v>
      </c>
      <c r="G353">
        <v>60.06</v>
      </c>
      <c r="H353">
        <v>0</v>
      </c>
      <c r="I353">
        <v>1</v>
      </c>
      <c r="J353" t="s">
        <v>516</v>
      </c>
      <c r="K353">
        <f t="shared" si="35"/>
        <v>1</v>
      </c>
      <c r="L353" s="16">
        <f t="shared" si="36"/>
        <v>0.284736786602939</v>
      </c>
      <c r="M353" s="16">
        <f t="shared" si="39"/>
        <v>0.57070712568050852</v>
      </c>
      <c r="N353" s="16">
        <f t="shared" si="37"/>
        <v>0.57070712568050852</v>
      </c>
      <c r="O353" s="16">
        <f t="shared" si="40"/>
        <v>-0.24358670494463713</v>
      </c>
      <c r="P353">
        <v>29</v>
      </c>
      <c r="Q353">
        <f t="shared" si="38"/>
        <v>1</v>
      </c>
      <c r="R353" s="16">
        <v>0</v>
      </c>
      <c r="S353" s="16">
        <v>1</v>
      </c>
      <c r="T353">
        <v>63.44</v>
      </c>
      <c r="U353">
        <v>0</v>
      </c>
      <c r="V353">
        <v>0</v>
      </c>
      <c r="W353" s="16">
        <v>45.96</v>
      </c>
      <c r="X353">
        <v>51.49</v>
      </c>
      <c r="Y353" s="16">
        <v>56.86</v>
      </c>
      <c r="Z353" s="16">
        <v>57.84</v>
      </c>
      <c r="AA353">
        <v>43.93</v>
      </c>
      <c r="AB353" s="16">
        <v>43.33</v>
      </c>
      <c r="AC353">
        <v>47.81</v>
      </c>
      <c r="AD353">
        <v>51.69</v>
      </c>
      <c r="AE353" s="23">
        <f t="shared" si="41"/>
        <v>0</v>
      </c>
    </row>
    <row r="354" spans="1:31" x14ac:dyDescent="0.25">
      <c r="A354" t="s">
        <v>368</v>
      </c>
      <c r="B354" t="s">
        <v>520</v>
      </c>
      <c r="C354" t="s">
        <v>522</v>
      </c>
      <c r="D354" t="s">
        <v>524</v>
      </c>
      <c r="E354" t="s">
        <v>528</v>
      </c>
      <c r="F354" t="s">
        <v>530</v>
      </c>
      <c r="G354">
        <v>30.36</v>
      </c>
      <c r="H354">
        <v>0</v>
      </c>
      <c r="I354">
        <v>0</v>
      </c>
      <c r="J354" t="s">
        <v>516</v>
      </c>
      <c r="K354">
        <f t="shared" si="35"/>
        <v>0</v>
      </c>
      <c r="L354" s="16">
        <f t="shared" si="36"/>
        <v>0</v>
      </c>
      <c r="M354" s="16">
        <f t="shared" si="39"/>
        <v>0.5</v>
      </c>
      <c r="N354" s="16">
        <f t="shared" si="37"/>
        <v>0.5</v>
      </c>
      <c r="O354" s="16">
        <f t="shared" si="40"/>
        <v>-0.3010299956639812</v>
      </c>
      <c r="P354">
        <v>19</v>
      </c>
      <c r="Q354">
        <f t="shared" si="38"/>
        <v>1</v>
      </c>
      <c r="R354" s="16">
        <v>0</v>
      </c>
      <c r="S354" s="16">
        <v>0</v>
      </c>
      <c r="T354">
        <v>85.96</v>
      </c>
      <c r="U354">
        <v>1</v>
      </c>
      <c r="V354">
        <v>0</v>
      </c>
      <c r="W354" s="16">
        <v>39.54</v>
      </c>
      <c r="X354">
        <v>30.09</v>
      </c>
      <c r="Y354" s="16">
        <v>41.05</v>
      </c>
      <c r="Z354" s="16">
        <v>26.33</v>
      </c>
      <c r="AA354">
        <v>10.89</v>
      </c>
      <c r="AB354" s="16">
        <v>36.450000000000003</v>
      </c>
      <c r="AC354">
        <v>22.83</v>
      </c>
      <c r="AD354">
        <v>22.16</v>
      </c>
      <c r="AE354" s="23">
        <f t="shared" si="41"/>
        <v>0</v>
      </c>
    </row>
    <row r="355" spans="1:31" x14ac:dyDescent="0.25">
      <c r="A355" t="s">
        <v>369</v>
      </c>
      <c r="B355" t="s">
        <v>520</v>
      </c>
      <c r="C355" t="s">
        <v>521</v>
      </c>
      <c r="D355" t="s">
        <v>524</v>
      </c>
      <c r="E355" t="s">
        <v>527</v>
      </c>
      <c r="F355" t="s">
        <v>530</v>
      </c>
      <c r="G355">
        <v>41.48</v>
      </c>
      <c r="H355">
        <v>1</v>
      </c>
      <c r="I355">
        <v>0</v>
      </c>
      <c r="J355" t="s">
        <v>517</v>
      </c>
      <c r="K355">
        <f t="shared" si="35"/>
        <v>0</v>
      </c>
      <c r="L355" s="16">
        <f t="shared" si="36"/>
        <v>0</v>
      </c>
      <c r="M355" s="16">
        <f t="shared" si="39"/>
        <v>0.5</v>
      </c>
      <c r="N355" s="16">
        <f t="shared" si="37"/>
        <v>0.5</v>
      </c>
      <c r="O355" s="16">
        <f t="shared" si="40"/>
        <v>-0.3010299956639812</v>
      </c>
      <c r="P355">
        <v>19</v>
      </c>
      <c r="Q355">
        <f t="shared" si="38"/>
        <v>0</v>
      </c>
      <c r="R355" s="16">
        <v>0</v>
      </c>
      <c r="S355" s="16">
        <v>0</v>
      </c>
      <c r="T355">
        <v>66.72</v>
      </c>
      <c r="U355">
        <v>0</v>
      </c>
      <c r="V355">
        <v>0</v>
      </c>
      <c r="W355" s="16">
        <v>28.39</v>
      </c>
      <c r="X355">
        <v>22.82</v>
      </c>
      <c r="Y355" s="16">
        <v>32.049999999999997</v>
      </c>
      <c r="Z355" s="16">
        <v>18.690000000000001</v>
      </c>
      <c r="AA355">
        <v>5.66</v>
      </c>
      <c r="AB355" s="16">
        <v>41.59</v>
      </c>
      <c r="AC355">
        <v>21.04</v>
      </c>
      <c r="AD355">
        <v>35.9</v>
      </c>
      <c r="AE355" s="23">
        <f t="shared" si="41"/>
        <v>0</v>
      </c>
    </row>
    <row r="356" spans="1:31" x14ac:dyDescent="0.25">
      <c r="A356" t="s">
        <v>370</v>
      </c>
      <c r="B356" t="s">
        <v>520</v>
      </c>
      <c r="C356" t="s">
        <v>523</v>
      </c>
      <c r="D356" t="s">
        <v>525</v>
      </c>
      <c r="E356" t="s">
        <v>527</v>
      </c>
      <c r="F356" t="s">
        <v>531</v>
      </c>
      <c r="G356">
        <v>59.5</v>
      </c>
      <c r="H356">
        <v>0</v>
      </c>
      <c r="I356">
        <v>1</v>
      </c>
      <c r="J356" t="s">
        <v>517</v>
      </c>
      <c r="K356">
        <f t="shared" si="35"/>
        <v>1</v>
      </c>
      <c r="L356" s="16">
        <f t="shared" si="36"/>
        <v>2.0074674701649928</v>
      </c>
      <c r="M356" s="16">
        <f t="shared" si="39"/>
        <v>0.8815788876645434</v>
      </c>
      <c r="N356" s="16">
        <f t="shared" si="37"/>
        <v>0.8815788876645434</v>
      </c>
      <c r="O356" s="16">
        <f t="shared" si="40"/>
        <v>-5.4738818992039209E-2</v>
      </c>
      <c r="P356">
        <v>16</v>
      </c>
      <c r="Q356">
        <f t="shared" si="38"/>
        <v>0</v>
      </c>
      <c r="R356" s="16">
        <v>1</v>
      </c>
      <c r="S356" s="16">
        <v>0</v>
      </c>
      <c r="T356">
        <v>60.76</v>
      </c>
      <c r="U356">
        <v>0</v>
      </c>
      <c r="V356">
        <v>0</v>
      </c>
      <c r="W356" s="16">
        <v>34.909999999999997</v>
      </c>
      <c r="X356">
        <v>34.590000000000003</v>
      </c>
      <c r="Y356" s="16">
        <v>66.22</v>
      </c>
      <c r="Z356" s="16">
        <v>45.31</v>
      </c>
      <c r="AA356">
        <v>47.81</v>
      </c>
      <c r="AB356" s="16">
        <v>61.98</v>
      </c>
      <c r="AC356">
        <v>51.49</v>
      </c>
      <c r="AD356">
        <v>57.2</v>
      </c>
      <c r="AE356" s="23">
        <f t="shared" si="41"/>
        <v>1</v>
      </c>
    </row>
    <row r="357" spans="1:31" x14ac:dyDescent="0.25">
      <c r="A357" t="s">
        <v>371</v>
      </c>
      <c r="B357" t="s">
        <v>518</v>
      </c>
      <c r="C357" t="s">
        <v>521</v>
      </c>
      <c r="D357" t="s">
        <v>525</v>
      </c>
      <c r="E357" t="s">
        <v>528</v>
      </c>
      <c r="F357" t="s">
        <v>531</v>
      </c>
      <c r="G357">
        <v>53.15</v>
      </c>
      <c r="H357">
        <v>1</v>
      </c>
      <c r="I357">
        <v>0</v>
      </c>
      <c r="J357" t="s">
        <v>516</v>
      </c>
      <c r="K357">
        <f t="shared" si="35"/>
        <v>1</v>
      </c>
      <c r="L357" s="16">
        <f t="shared" si="36"/>
        <v>2.0074674701649928</v>
      </c>
      <c r="M357" s="16">
        <f t="shared" si="39"/>
        <v>0.8815788876645434</v>
      </c>
      <c r="N357" s="16">
        <f t="shared" si="37"/>
        <v>0.8815788876645434</v>
      </c>
      <c r="O357" s="16">
        <f t="shared" si="40"/>
        <v>-5.4738818992039209E-2</v>
      </c>
      <c r="P357">
        <v>29</v>
      </c>
      <c r="Q357">
        <f t="shared" si="38"/>
        <v>1</v>
      </c>
      <c r="R357" s="16">
        <v>1</v>
      </c>
      <c r="S357" s="16">
        <v>0</v>
      </c>
      <c r="T357">
        <v>67.069999999999993</v>
      </c>
      <c r="U357">
        <v>1</v>
      </c>
      <c r="V357">
        <v>0</v>
      </c>
      <c r="W357" s="16">
        <v>48.91</v>
      </c>
      <c r="X357">
        <v>45.17</v>
      </c>
      <c r="Y357" s="16">
        <v>41.4</v>
      </c>
      <c r="Z357" s="16">
        <v>55.25</v>
      </c>
      <c r="AA357">
        <v>74.03</v>
      </c>
      <c r="AB357" s="16">
        <v>64.819999999999993</v>
      </c>
      <c r="AC357">
        <v>79.66</v>
      </c>
      <c r="AD357">
        <v>64.209999999999994</v>
      </c>
      <c r="AE357" s="23">
        <f t="shared" si="41"/>
        <v>1</v>
      </c>
    </row>
    <row r="358" spans="1:31" x14ac:dyDescent="0.25">
      <c r="A358" t="s">
        <v>372</v>
      </c>
      <c r="B358" t="s">
        <v>518</v>
      </c>
      <c r="C358" t="s">
        <v>522</v>
      </c>
      <c r="D358" t="s">
        <v>524</v>
      </c>
      <c r="E358" t="s">
        <v>529</v>
      </c>
      <c r="F358" t="s">
        <v>530</v>
      </c>
      <c r="G358">
        <v>23</v>
      </c>
      <c r="H358">
        <v>0</v>
      </c>
      <c r="I358">
        <v>0</v>
      </c>
      <c r="J358" t="s">
        <v>517</v>
      </c>
      <c r="K358">
        <f t="shared" si="35"/>
        <v>0</v>
      </c>
      <c r="L358" s="16">
        <f t="shared" si="36"/>
        <v>0</v>
      </c>
      <c r="M358" s="16">
        <f t="shared" si="39"/>
        <v>0.5</v>
      </c>
      <c r="N358" s="16">
        <f t="shared" si="37"/>
        <v>0.5</v>
      </c>
      <c r="O358" s="16">
        <f t="shared" si="40"/>
        <v>-0.3010299956639812</v>
      </c>
      <c r="P358">
        <v>23</v>
      </c>
      <c r="Q358">
        <f t="shared" si="38"/>
        <v>0</v>
      </c>
      <c r="R358" s="16">
        <v>0</v>
      </c>
      <c r="S358" s="16">
        <v>0</v>
      </c>
      <c r="T358">
        <v>84.91</v>
      </c>
      <c r="U358">
        <v>0</v>
      </c>
      <c r="V358">
        <v>1</v>
      </c>
      <c r="W358" s="16">
        <v>19.059999999999999</v>
      </c>
      <c r="X358">
        <v>33.92</v>
      </c>
      <c r="Y358" s="16">
        <v>44.37</v>
      </c>
      <c r="Z358" s="16">
        <v>49.13</v>
      </c>
      <c r="AA358">
        <v>25.08</v>
      </c>
      <c r="AB358" s="16">
        <v>29.38</v>
      </c>
      <c r="AC358">
        <v>38.53</v>
      </c>
      <c r="AD358">
        <v>37.25</v>
      </c>
      <c r="AE358" s="23">
        <f t="shared" si="41"/>
        <v>0</v>
      </c>
    </row>
    <row r="359" spans="1:31" x14ac:dyDescent="0.25">
      <c r="A359" t="s">
        <v>373</v>
      </c>
      <c r="B359" t="s">
        <v>518</v>
      </c>
      <c r="C359" t="s">
        <v>523</v>
      </c>
      <c r="D359" t="s">
        <v>525</v>
      </c>
      <c r="E359" t="s">
        <v>529</v>
      </c>
      <c r="F359" t="s">
        <v>531</v>
      </c>
      <c r="G359">
        <v>47.2</v>
      </c>
      <c r="H359">
        <v>0</v>
      </c>
      <c r="I359">
        <v>1</v>
      </c>
      <c r="J359" t="s">
        <v>517</v>
      </c>
      <c r="K359">
        <f t="shared" si="35"/>
        <v>1</v>
      </c>
      <c r="L359" s="16">
        <f t="shared" si="36"/>
        <v>2.0074674701649928</v>
      </c>
      <c r="M359" s="16">
        <f t="shared" si="39"/>
        <v>0.8815788876645434</v>
      </c>
      <c r="N359" s="16">
        <f t="shared" si="37"/>
        <v>0.8815788876645434</v>
      </c>
      <c r="O359" s="16">
        <f t="shared" si="40"/>
        <v>-5.4738818992039209E-2</v>
      </c>
      <c r="P359">
        <v>27</v>
      </c>
      <c r="Q359">
        <f t="shared" si="38"/>
        <v>0</v>
      </c>
      <c r="R359" s="16">
        <v>1</v>
      </c>
      <c r="S359" s="16">
        <v>0</v>
      </c>
      <c r="T359">
        <v>94.13</v>
      </c>
      <c r="U359">
        <v>0</v>
      </c>
      <c r="V359">
        <v>1</v>
      </c>
      <c r="W359" s="16">
        <v>69.150000000000006</v>
      </c>
      <c r="X359">
        <v>50.57</v>
      </c>
      <c r="Y359" s="16">
        <v>72.319999999999993</v>
      </c>
      <c r="Z359" s="16">
        <v>60.24</v>
      </c>
      <c r="AA359">
        <v>65.83</v>
      </c>
      <c r="AB359" s="16">
        <v>77.69</v>
      </c>
      <c r="AC359">
        <v>58.81</v>
      </c>
      <c r="AD359">
        <v>67.08</v>
      </c>
      <c r="AE359" s="23">
        <f t="shared" si="41"/>
        <v>1</v>
      </c>
    </row>
    <row r="360" spans="1:31" x14ac:dyDescent="0.25">
      <c r="A360" t="s">
        <v>374</v>
      </c>
      <c r="B360" t="s">
        <v>518</v>
      </c>
      <c r="C360" t="s">
        <v>522</v>
      </c>
      <c r="D360" t="s">
        <v>526</v>
      </c>
      <c r="E360" t="s">
        <v>527</v>
      </c>
      <c r="F360" t="s">
        <v>530</v>
      </c>
      <c r="G360">
        <v>52.54</v>
      </c>
      <c r="H360">
        <v>0</v>
      </c>
      <c r="I360">
        <v>0</v>
      </c>
      <c r="J360" t="s">
        <v>516</v>
      </c>
      <c r="K360">
        <f t="shared" si="35"/>
        <v>0</v>
      </c>
      <c r="L360" s="16">
        <f t="shared" si="36"/>
        <v>0.284736786602939</v>
      </c>
      <c r="M360" s="16">
        <f t="shared" si="39"/>
        <v>0.57070712568050852</v>
      </c>
      <c r="N360" s="16">
        <f t="shared" si="37"/>
        <v>0.42929287431949148</v>
      </c>
      <c r="O360" s="16">
        <f t="shared" si="40"/>
        <v>-0.36724632016115744</v>
      </c>
      <c r="P360">
        <v>28</v>
      </c>
      <c r="Q360">
        <f t="shared" si="38"/>
        <v>1</v>
      </c>
      <c r="R360" s="16">
        <v>0</v>
      </c>
      <c r="S360" s="16">
        <v>1</v>
      </c>
      <c r="T360">
        <v>42.99</v>
      </c>
      <c r="U360">
        <v>0</v>
      </c>
      <c r="V360">
        <v>0</v>
      </c>
      <c r="W360" s="16">
        <v>54.81</v>
      </c>
      <c r="X360">
        <v>46.18</v>
      </c>
      <c r="Y360" s="16">
        <v>35.03</v>
      </c>
      <c r="Z360" s="16">
        <v>42.92</v>
      </c>
      <c r="AA360">
        <v>51</v>
      </c>
      <c r="AB360" s="16">
        <v>42.39</v>
      </c>
      <c r="AC360">
        <v>70.92</v>
      </c>
      <c r="AD360">
        <v>43.01</v>
      </c>
      <c r="AE360" s="23">
        <f t="shared" si="41"/>
        <v>0</v>
      </c>
    </row>
    <row r="361" spans="1:31" x14ac:dyDescent="0.25">
      <c r="A361" t="s">
        <v>375</v>
      </c>
      <c r="B361" t="s">
        <v>518</v>
      </c>
      <c r="C361" t="s">
        <v>522</v>
      </c>
      <c r="D361" t="s">
        <v>525</v>
      </c>
      <c r="E361" t="s">
        <v>527</v>
      </c>
      <c r="F361" t="s">
        <v>531</v>
      </c>
      <c r="G361">
        <v>67.56</v>
      </c>
      <c r="H361">
        <v>0</v>
      </c>
      <c r="I361">
        <v>0</v>
      </c>
      <c r="J361" t="s">
        <v>516</v>
      </c>
      <c r="K361">
        <f t="shared" si="35"/>
        <v>1</v>
      </c>
      <c r="L361" s="16">
        <f t="shared" si="36"/>
        <v>2.0074674701649928</v>
      </c>
      <c r="M361" s="16">
        <f t="shared" si="39"/>
        <v>0.8815788876645434</v>
      </c>
      <c r="N361" s="16">
        <f t="shared" si="37"/>
        <v>0.8815788876645434</v>
      </c>
      <c r="O361" s="16">
        <f t="shared" si="40"/>
        <v>-5.4738818992039209E-2</v>
      </c>
      <c r="P361">
        <v>27</v>
      </c>
      <c r="Q361">
        <f t="shared" si="38"/>
        <v>1</v>
      </c>
      <c r="R361" s="16">
        <v>1</v>
      </c>
      <c r="S361" s="16">
        <v>0</v>
      </c>
      <c r="T361">
        <v>71.45</v>
      </c>
      <c r="U361">
        <v>0</v>
      </c>
      <c r="V361">
        <v>0</v>
      </c>
      <c r="W361" s="16">
        <v>45.67</v>
      </c>
      <c r="X361">
        <v>67.23</v>
      </c>
      <c r="Y361" s="16">
        <v>80.28</v>
      </c>
      <c r="Z361" s="16">
        <v>48.72</v>
      </c>
      <c r="AA361">
        <v>44.33</v>
      </c>
      <c r="AB361" s="16">
        <v>66.73</v>
      </c>
      <c r="AC361">
        <v>66.33</v>
      </c>
      <c r="AD361">
        <v>77.989999999999995</v>
      </c>
      <c r="AE361" s="23">
        <f t="shared" si="41"/>
        <v>1</v>
      </c>
    </row>
    <row r="362" spans="1:31" x14ac:dyDescent="0.25">
      <c r="A362" t="s">
        <v>376</v>
      </c>
      <c r="B362" t="s">
        <v>520</v>
      </c>
      <c r="C362" t="s">
        <v>523</v>
      </c>
      <c r="D362" t="s">
        <v>526</v>
      </c>
      <c r="E362" t="s">
        <v>528</v>
      </c>
      <c r="F362" t="s">
        <v>530</v>
      </c>
      <c r="G362">
        <v>44.14</v>
      </c>
      <c r="H362">
        <v>0</v>
      </c>
      <c r="I362">
        <v>1</v>
      </c>
      <c r="J362" t="s">
        <v>517</v>
      </c>
      <c r="K362">
        <f t="shared" si="35"/>
        <v>0</v>
      </c>
      <c r="L362" s="16">
        <f t="shared" si="36"/>
        <v>0.284736786602939</v>
      </c>
      <c r="M362" s="16">
        <f t="shared" si="39"/>
        <v>0.57070712568050852</v>
      </c>
      <c r="N362" s="16">
        <f t="shared" si="37"/>
        <v>0.42929287431949148</v>
      </c>
      <c r="O362" s="16">
        <f t="shared" si="40"/>
        <v>-0.36724632016115744</v>
      </c>
      <c r="P362">
        <v>18</v>
      </c>
      <c r="Q362">
        <f t="shared" si="38"/>
        <v>0</v>
      </c>
      <c r="R362" s="16">
        <v>0</v>
      </c>
      <c r="S362" s="16">
        <v>1</v>
      </c>
      <c r="T362">
        <v>41.97</v>
      </c>
      <c r="U362">
        <v>1</v>
      </c>
      <c r="V362">
        <v>0</v>
      </c>
      <c r="W362" s="16">
        <v>46.29</v>
      </c>
      <c r="X362">
        <v>33.090000000000003</v>
      </c>
      <c r="Y362" s="16">
        <v>29.66</v>
      </c>
      <c r="Z362" s="16">
        <v>21.85</v>
      </c>
      <c r="AA362">
        <v>24.34</v>
      </c>
      <c r="AB362" s="16">
        <v>53.97</v>
      </c>
      <c r="AC362">
        <v>29.18</v>
      </c>
      <c r="AD362">
        <v>37.06</v>
      </c>
      <c r="AE362" s="23">
        <f t="shared" si="41"/>
        <v>0</v>
      </c>
    </row>
    <row r="363" spans="1:31" x14ac:dyDescent="0.25">
      <c r="A363" t="s">
        <v>377</v>
      </c>
      <c r="B363" t="s">
        <v>519</v>
      </c>
      <c r="C363" t="s">
        <v>523</v>
      </c>
      <c r="D363" t="s">
        <v>526</v>
      </c>
      <c r="E363" t="s">
        <v>528</v>
      </c>
      <c r="F363" t="s">
        <v>531</v>
      </c>
      <c r="G363">
        <v>55.76</v>
      </c>
      <c r="H363">
        <v>0</v>
      </c>
      <c r="I363">
        <v>1</v>
      </c>
      <c r="J363" t="s">
        <v>516</v>
      </c>
      <c r="K363">
        <f t="shared" si="35"/>
        <v>1</v>
      </c>
      <c r="L363" s="16">
        <f t="shared" si="36"/>
        <v>0.284736786602939</v>
      </c>
      <c r="M363" s="16">
        <f t="shared" si="39"/>
        <v>0.57070712568050852</v>
      </c>
      <c r="N363" s="16">
        <f t="shared" si="37"/>
        <v>0.57070712568050852</v>
      </c>
      <c r="O363" s="16">
        <f t="shared" si="40"/>
        <v>-0.24358670494463713</v>
      </c>
      <c r="P363">
        <v>40</v>
      </c>
      <c r="Q363">
        <f t="shared" si="38"/>
        <v>1</v>
      </c>
      <c r="R363" s="16">
        <v>0</v>
      </c>
      <c r="S363" s="16">
        <v>1</v>
      </c>
      <c r="T363">
        <v>68.099999999999994</v>
      </c>
      <c r="U363">
        <v>1</v>
      </c>
      <c r="V363">
        <v>0</v>
      </c>
      <c r="W363" s="16">
        <v>57.75</v>
      </c>
      <c r="X363">
        <v>53.3</v>
      </c>
      <c r="Y363" s="16">
        <v>60.6</v>
      </c>
      <c r="Z363" s="16">
        <v>50.49</v>
      </c>
      <c r="AA363">
        <v>61.75</v>
      </c>
      <c r="AB363" s="16">
        <v>72.180000000000007</v>
      </c>
      <c r="AC363">
        <v>40.32</v>
      </c>
      <c r="AD363">
        <v>52.59</v>
      </c>
      <c r="AE363" s="23">
        <f t="shared" si="41"/>
        <v>0</v>
      </c>
    </row>
    <row r="364" spans="1:31" x14ac:dyDescent="0.25">
      <c r="A364" t="s">
        <v>378</v>
      </c>
      <c r="B364" t="s">
        <v>518</v>
      </c>
      <c r="C364" t="s">
        <v>523</v>
      </c>
      <c r="D364" t="s">
        <v>526</v>
      </c>
      <c r="E364" t="s">
        <v>527</v>
      </c>
      <c r="F364" t="s">
        <v>531</v>
      </c>
      <c r="G364">
        <v>65.42</v>
      </c>
      <c r="H364">
        <v>0</v>
      </c>
      <c r="I364">
        <v>1</v>
      </c>
      <c r="J364" t="s">
        <v>516</v>
      </c>
      <c r="K364">
        <f t="shared" si="35"/>
        <v>1</v>
      </c>
      <c r="L364" s="16">
        <f t="shared" si="36"/>
        <v>0.284736786602939</v>
      </c>
      <c r="M364" s="16">
        <f t="shared" si="39"/>
        <v>0.57070712568050852</v>
      </c>
      <c r="N364" s="16">
        <f t="shared" si="37"/>
        <v>0.57070712568050852</v>
      </c>
      <c r="O364" s="16">
        <f t="shared" si="40"/>
        <v>-0.24358670494463713</v>
      </c>
      <c r="P364">
        <v>21</v>
      </c>
      <c r="Q364">
        <f t="shared" si="38"/>
        <v>1</v>
      </c>
      <c r="R364" s="16">
        <v>0</v>
      </c>
      <c r="S364" s="16">
        <v>1</v>
      </c>
      <c r="T364">
        <v>93.12</v>
      </c>
      <c r="U364">
        <v>0</v>
      </c>
      <c r="V364">
        <v>0</v>
      </c>
      <c r="W364" s="16">
        <v>49.66</v>
      </c>
      <c r="X364">
        <v>44.7</v>
      </c>
      <c r="Y364" s="16">
        <v>65.95</v>
      </c>
      <c r="Z364" s="16">
        <v>50.52</v>
      </c>
      <c r="AA364">
        <v>55.53</v>
      </c>
      <c r="AB364" s="16">
        <v>52.86</v>
      </c>
      <c r="AC364">
        <v>63.64</v>
      </c>
      <c r="AD364">
        <v>64.489999999999995</v>
      </c>
      <c r="AE364" s="23">
        <f t="shared" si="41"/>
        <v>0</v>
      </c>
    </row>
    <row r="365" spans="1:31" x14ac:dyDescent="0.25">
      <c r="A365" t="s">
        <v>379</v>
      </c>
      <c r="B365" t="s">
        <v>520</v>
      </c>
      <c r="C365" t="s">
        <v>523</v>
      </c>
      <c r="D365" t="s">
        <v>526</v>
      </c>
      <c r="E365" t="s">
        <v>527</v>
      </c>
      <c r="F365" t="s">
        <v>530</v>
      </c>
      <c r="G365">
        <v>42.11</v>
      </c>
      <c r="H365">
        <v>0</v>
      </c>
      <c r="I365">
        <v>1</v>
      </c>
      <c r="J365" t="s">
        <v>517</v>
      </c>
      <c r="K365">
        <f t="shared" si="35"/>
        <v>0</v>
      </c>
      <c r="L365" s="16">
        <f t="shared" si="36"/>
        <v>0.284736786602939</v>
      </c>
      <c r="M365" s="16">
        <f t="shared" si="39"/>
        <v>0.57070712568050852</v>
      </c>
      <c r="N365" s="16">
        <f t="shared" si="37"/>
        <v>0.42929287431949148</v>
      </c>
      <c r="O365" s="16">
        <f t="shared" si="40"/>
        <v>-0.36724632016115744</v>
      </c>
      <c r="P365">
        <v>17</v>
      </c>
      <c r="Q365">
        <f t="shared" si="38"/>
        <v>0</v>
      </c>
      <c r="R365" s="16">
        <v>0</v>
      </c>
      <c r="S365" s="16">
        <v>1</v>
      </c>
      <c r="T365">
        <v>61.7</v>
      </c>
      <c r="U365">
        <v>0</v>
      </c>
      <c r="V365">
        <v>0</v>
      </c>
      <c r="W365" s="16">
        <v>36.04</v>
      </c>
      <c r="X365">
        <v>26.98</v>
      </c>
      <c r="Y365" s="16">
        <v>41.7</v>
      </c>
      <c r="Z365" s="16">
        <v>32.64</v>
      </c>
      <c r="AA365">
        <v>31.33</v>
      </c>
      <c r="AB365" s="16">
        <v>45.09</v>
      </c>
      <c r="AC365">
        <v>45.45</v>
      </c>
      <c r="AD365">
        <v>49.95</v>
      </c>
      <c r="AE365" s="23">
        <f t="shared" si="41"/>
        <v>0</v>
      </c>
    </row>
    <row r="366" spans="1:31" x14ac:dyDescent="0.25">
      <c r="A366" t="s">
        <v>380</v>
      </c>
      <c r="B366" t="s">
        <v>519</v>
      </c>
      <c r="C366" t="s">
        <v>523</v>
      </c>
      <c r="D366" t="s">
        <v>524</v>
      </c>
      <c r="E366" t="s">
        <v>527</v>
      </c>
      <c r="F366" t="s">
        <v>530</v>
      </c>
      <c r="G366">
        <v>56.19</v>
      </c>
      <c r="H366">
        <v>0</v>
      </c>
      <c r="I366">
        <v>1</v>
      </c>
      <c r="J366" t="s">
        <v>516</v>
      </c>
      <c r="K366">
        <f t="shared" si="35"/>
        <v>0</v>
      </c>
      <c r="L366" s="16">
        <f t="shared" si="36"/>
        <v>0</v>
      </c>
      <c r="M366" s="16">
        <f t="shared" si="39"/>
        <v>0.5</v>
      </c>
      <c r="N366" s="16">
        <f t="shared" si="37"/>
        <v>0.5</v>
      </c>
      <c r="O366" s="16">
        <f t="shared" si="40"/>
        <v>-0.3010299956639812</v>
      </c>
      <c r="P366">
        <v>36</v>
      </c>
      <c r="Q366">
        <f t="shared" si="38"/>
        <v>1</v>
      </c>
      <c r="R366" s="16">
        <v>0</v>
      </c>
      <c r="S366" s="16">
        <v>0</v>
      </c>
      <c r="T366">
        <v>95.95</v>
      </c>
      <c r="U366">
        <v>0</v>
      </c>
      <c r="V366">
        <v>0</v>
      </c>
      <c r="W366" s="16">
        <v>13.14</v>
      </c>
      <c r="X366">
        <v>30.82</v>
      </c>
      <c r="Y366" s="16">
        <v>30.53</v>
      </c>
      <c r="Z366" s="16">
        <v>39.94</v>
      </c>
      <c r="AA366">
        <v>26.7</v>
      </c>
      <c r="AB366" s="16">
        <v>33.700000000000003</v>
      </c>
      <c r="AC366">
        <v>72.48</v>
      </c>
      <c r="AD366">
        <v>30.52</v>
      </c>
      <c r="AE366" s="23">
        <f t="shared" si="41"/>
        <v>0</v>
      </c>
    </row>
    <row r="367" spans="1:31" x14ac:dyDescent="0.25">
      <c r="A367" t="s">
        <v>381</v>
      </c>
      <c r="B367" t="s">
        <v>519</v>
      </c>
      <c r="C367" t="s">
        <v>523</v>
      </c>
      <c r="D367" t="s">
        <v>524</v>
      </c>
      <c r="E367" t="s">
        <v>528</v>
      </c>
      <c r="F367" t="s">
        <v>530</v>
      </c>
      <c r="G367">
        <v>47.43</v>
      </c>
      <c r="H367">
        <v>0</v>
      </c>
      <c r="I367">
        <v>1</v>
      </c>
      <c r="J367" t="s">
        <v>516</v>
      </c>
      <c r="K367">
        <f t="shared" si="35"/>
        <v>0</v>
      </c>
      <c r="L367" s="16">
        <f t="shared" si="36"/>
        <v>0</v>
      </c>
      <c r="M367" s="16">
        <f t="shared" si="39"/>
        <v>0.5</v>
      </c>
      <c r="N367" s="16">
        <f t="shared" si="37"/>
        <v>0.5</v>
      </c>
      <c r="O367" s="16">
        <f t="shared" si="40"/>
        <v>-0.3010299956639812</v>
      </c>
      <c r="P367">
        <v>47</v>
      </c>
      <c r="Q367">
        <f t="shared" si="38"/>
        <v>1</v>
      </c>
      <c r="R367" s="16">
        <v>0</v>
      </c>
      <c r="S367" s="16">
        <v>0</v>
      </c>
      <c r="T367">
        <v>77.84</v>
      </c>
      <c r="U367">
        <v>1</v>
      </c>
      <c r="V367">
        <v>0</v>
      </c>
      <c r="W367" s="16">
        <v>58.97</v>
      </c>
      <c r="X367">
        <v>38.01</v>
      </c>
      <c r="Y367" s="16">
        <v>52.08</v>
      </c>
      <c r="Z367" s="16">
        <v>27.86</v>
      </c>
      <c r="AA367">
        <v>41.53</v>
      </c>
      <c r="AB367" s="16">
        <v>45.39</v>
      </c>
      <c r="AC367">
        <v>27.01</v>
      </c>
      <c r="AD367">
        <v>32.32</v>
      </c>
      <c r="AE367" s="23">
        <f t="shared" si="41"/>
        <v>0</v>
      </c>
    </row>
    <row r="368" spans="1:31" x14ac:dyDescent="0.25">
      <c r="A368" t="s">
        <v>382</v>
      </c>
      <c r="B368" t="s">
        <v>520</v>
      </c>
      <c r="C368" t="s">
        <v>523</v>
      </c>
      <c r="D368" t="s">
        <v>526</v>
      </c>
      <c r="E368" t="s">
        <v>528</v>
      </c>
      <c r="F368" t="s">
        <v>530</v>
      </c>
      <c r="G368">
        <v>34.92</v>
      </c>
      <c r="H368">
        <v>0</v>
      </c>
      <c r="I368">
        <v>1</v>
      </c>
      <c r="J368" t="s">
        <v>517</v>
      </c>
      <c r="K368">
        <f t="shared" si="35"/>
        <v>0</v>
      </c>
      <c r="L368" s="16">
        <f t="shared" si="36"/>
        <v>0.284736786602939</v>
      </c>
      <c r="M368" s="16">
        <f t="shared" si="39"/>
        <v>0.57070712568050852</v>
      </c>
      <c r="N368" s="16">
        <f t="shared" si="37"/>
        <v>0.42929287431949148</v>
      </c>
      <c r="O368" s="16">
        <f t="shared" si="40"/>
        <v>-0.36724632016115744</v>
      </c>
      <c r="P368">
        <v>19</v>
      </c>
      <c r="Q368">
        <f t="shared" si="38"/>
        <v>0</v>
      </c>
      <c r="R368" s="16">
        <v>0</v>
      </c>
      <c r="S368" s="16">
        <v>1</v>
      </c>
      <c r="T368">
        <v>96.05</v>
      </c>
      <c r="U368">
        <v>1</v>
      </c>
      <c r="V368">
        <v>0</v>
      </c>
      <c r="W368" s="16">
        <v>30.74</v>
      </c>
      <c r="X368">
        <v>38.130000000000003</v>
      </c>
      <c r="Y368" s="16">
        <v>28.74</v>
      </c>
      <c r="Z368" s="16">
        <v>51.14</v>
      </c>
      <c r="AA368">
        <v>31.21</v>
      </c>
      <c r="AB368" s="16">
        <v>40.590000000000003</v>
      </c>
      <c r="AC368">
        <v>37.520000000000003</v>
      </c>
      <c r="AD368">
        <v>45.8</v>
      </c>
      <c r="AE368" s="23">
        <f t="shared" si="41"/>
        <v>0</v>
      </c>
    </row>
    <row r="369" spans="1:31" x14ac:dyDescent="0.25">
      <c r="A369" t="s">
        <v>383</v>
      </c>
      <c r="B369" t="s">
        <v>518</v>
      </c>
      <c r="C369" t="s">
        <v>521</v>
      </c>
      <c r="D369" t="s">
        <v>525</v>
      </c>
      <c r="E369" t="s">
        <v>528</v>
      </c>
      <c r="F369" t="s">
        <v>531</v>
      </c>
      <c r="G369">
        <v>41.24</v>
      </c>
      <c r="H369">
        <v>1</v>
      </c>
      <c r="I369">
        <v>0</v>
      </c>
      <c r="J369" t="s">
        <v>517</v>
      </c>
      <c r="K369">
        <f t="shared" si="35"/>
        <v>1</v>
      </c>
      <c r="L369" s="16">
        <f t="shared" si="36"/>
        <v>2.0074674701649928</v>
      </c>
      <c r="M369" s="16">
        <f t="shared" si="39"/>
        <v>0.8815788876645434</v>
      </c>
      <c r="N369" s="16">
        <f t="shared" si="37"/>
        <v>0.8815788876645434</v>
      </c>
      <c r="O369" s="16">
        <f t="shared" si="40"/>
        <v>-5.4738818992039209E-2</v>
      </c>
      <c r="P369">
        <v>21</v>
      </c>
      <c r="Q369">
        <f t="shared" si="38"/>
        <v>0</v>
      </c>
      <c r="R369" s="16">
        <v>1</v>
      </c>
      <c r="S369" s="16">
        <v>0</v>
      </c>
      <c r="T369">
        <v>85.43</v>
      </c>
      <c r="U369">
        <v>1</v>
      </c>
      <c r="V369">
        <v>0</v>
      </c>
      <c r="W369" s="16">
        <v>52.87</v>
      </c>
      <c r="X369">
        <v>70.98</v>
      </c>
      <c r="Y369" s="16">
        <v>56.42</v>
      </c>
      <c r="Z369" s="16">
        <v>43.16</v>
      </c>
      <c r="AA369">
        <v>45.46</v>
      </c>
      <c r="AB369" s="16">
        <v>48.29</v>
      </c>
      <c r="AC369">
        <v>48</v>
      </c>
      <c r="AD369">
        <v>48.73</v>
      </c>
      <c r="AE369" s="23">
        <f t="shared" si="41"/>
        <v>1</v>
      </c>
    </row>
    <row r="370" spans="1:31" x14ac:dyDescent="0.25">
      <c r="A370" t="s">
        <v>384</v>
      </c>
      <c r="B370" t="s">
        <v>519</v>
      </c>
      <c r="C370" t="s">
        <v>522</v>
      </c>
      <c r="D370" t="s">
        <v>524</v>
      </c>
      <c r="E370" t="s">
        <v>527</v>
      </c>
      <c r="F370" t="s">
        <v>530</v>
      </c>
      <c r="G370">
        <v>27.64</v>
      </c>
      <c r="H370">
        <v>0</v>
      </c>
      <c r="I370">
        <v>0</v>
      </c>
      <c r="J370" t="s">
        <v>516</v>
      </c>
      <c r="K370">
        <f t="shared" si="35"/>
        <v>0</v>
      </c>
      <c r="L370" s="16">
        <f t="shared" si="36"/>
        <v>0</v>
      </c>
      <c r="M370" s="16">
        <f t="shared" si="39"/>
        <v>0.5</v>
      </c>
      <c r="N370" s="16">
        <f t="shared" si="37"/>
        <v>0.5</v>
      </c>
      <c r="O370" s="16">
        <f t="shared" si="40"/>
        <v>-0.3010299956639812</v>
      </c>
      <c r="P370">
        <v>45</v>
      </c>
      <c r="Q370">
        <f t="shared" si="38"/>
        <v>1</v>
      </c>
      <c r="R370" s="16">
        <v>0</v>
      </c>
      <c r="S370" s="16">
        <v>0</v>
      </c>
      <c r="T370">
        <v>46.21</v>
      </c>
      <c r="U370">
        <v>0</v>
      </c>
      <c r="V370">
        <v>0</v>
      </c>
      <c r="W370" s="16">
        <v>41.73</v>
      </c>
      <c r="X370">
        <v>45.22</v>
      </c>
      <c r="Y370" s="16">
        <v>34.409999999999997</v>
      </c>
      <c r="Z370" s="16">
        <v>38.159999999999997</v>
      </c>
      <c r="AA370">
        <v>46.78</v>
      </c>
      <c r="AB370" s="16">
        <v>41.43</v>
      </c>
      <c r="AC370">
        <v>31.64</v>
      </c>
      <c r="AD370">
        <v>24.5</v>
      </c>
      <c r="AE370" s="23">
        <f t="shared" si="41"/>
        <v>0</v>
      </c>
    </row>
    <row r="371" spans="1:31" x14ac:dyDescent="0.25">
      <c r="A371" t="s">
        <v>385</v>
      </c>
      <c r="B371" t="s">
        <v>519</v>
      </c>
      <c r="C371" t="s">
        <v>523</v>
      </c>
      <c r="D371" t="s">
        <v>526</v>
      </c>
      <c r="E371" t="s">
        <v>528</v>
      </c>
      <c r="F371" t="s">
        <v>531</v>
      </c>
      <c r="G371">
        <v>37.25</v>
      </c>
      <c r="H371">
        <v>0</v>
      </c>
      <c r="I371">
        <v>1</v>
      </c>
      <c r="J371" t="s">
        <v>516</v>
      </c>
      <c r="K371">
        <f t="shared" si="35"/>
        <v>1</v>
      </c>
      <c r="L371" s="16">
        <f t="shared" si="36"/>
        <v>0.284736786602939</v>
      </c>
      <c r="M371" s="16">
        <f t="shared" si="39"/>
        <v>0.57070712568050852</v>
      </c>
      <c r="N371" s="16">
        <f t="shared" si="37"/>
        <v>0.57070712568050852</v>
      </c>
      <c r="O371" s="16">
        <f t="shared" si="40"/>
        <v>-0.24358670494463713</v>
      </c>
      <c r="P371">
        <v>50</v>
      </c>
      <c r="Q371">
        <f t="shared" si="38"/>
        <v>1</v>
      </c>
      <c r="R371" s="16">
        <v>0</v>
      </c>
      <c r="S371" s="16">
        <v>1</v>
      </c>
      <c r="T371">
        <v>53.87</v>
      </c>
      <c r="U371">
        <v>1</v>
      </c>
      <c r="V371">
        <v>0</v>
      </c>
      <c r="W371" s="16">
        <v>54.98</v>
      </c>
      <c r="X371">
        <v>59.53</v>
      </c>
      <c r="Y371" s="16">
        <v>56.91</v>
      </c>
      <c r="Z371" s="16">
        <v>54.9</v>
      </c>
      <c r="AA371">
        <v>51.92</v>
      </c>
      <c r="AB371" s="16">
        <v>58.5</v>
      </c>
      <c r="AC371">
        <v>65.5</v>
      </c>
      <c r="AD371">
        <v>35.85</v>
      </c>
      <c r="AE371" s="23">
        <f t="shared" si="41"/>
        <v>0</v>
      </c>
    </row>
    <row r="372" spans="1:31" x14ac:dyDescent="0.25">
      <c r="A372" t="s">
        <v>386</v>
      </c>
      <c r="B372" t="s">
        <v>520</v>
      </c>
      <c r="C372" t="s">
        <v>521</v>
      </c>
      <c r="D372" t="s">
        <v>525</v>
      </c>
      <c r="E372" t="s">
        <v>527</v>
      </c>
      <c r="F372" t="s">
        <v>531</v>
      </c>
      <c r="G372">
        <v>47.21</v>
      </c>
      <c r="H372">
        <v>1</v>
      </c>
      <c r="I372">
        <v>0</v>
      </c>
      <c r="J372" t="s">
        <v>517</v>
      </c>
      <c r="K372">
        <f t="shared" si="35"/>
        <v>1</v>
      </c>
      <c r="L372" s="16">
        <f t="shared" si="36"/>
        <v>2.0074674701649928</v>
      </c>
      <c r="M372" s="16">
        <f t="shared" si="39"/>
        <v>0.8815788876645434</v>
      </c>
      <c r="N372" s="16">
        <f t="shared" si="37"/>
        <v>0.8815788876645434</v>
      </c>
      <c r="O372" s="16">
        <f t="shared" si="40"/>
        <v>-5.4738818992039209E-2</v>
      </c>
      <c r="P372">
        <v>19</v>
      </c>
      <c r="Q372">
        <f t="shared" si="38"/>
        <v>0</v>
      </c>
      <c r="R372" s="16">
        <v>1</v>
      </c>
      <c r="S372" s="16">
        <v>0</v>
      </c>
      <c r="T372">
        <v>63.65</v>
      </c>
      <c r="U372">
        <v>0</v>
      </c>
      <c r="V372">
        <v>0</v>
      </c>
      <c r="W372" s="16">
        <v>45.89</v>
      </c>
      <c r="X372">
        <v>42.14</v>
      </c>
      <c r="Y372" s="16">
        <v>49.18</v>
      </c>
      <c r="Z372" s="16">
        <v>40.17</v>
      </c>
      <c r="AA372">
        <v>49.06</v>
      </c>
      <c r="AB372" s="16">
        <v>40.98</v>
      </c>
      <c r="AC372">
        <v>44.64</v>
      </c>
      <c r="AD372">
        <v>44.65</v>
      </c>
      <c r="AE372" s="23">
        <f t="shared" si="41"/>
        <v>1</v>
      </c>
    </row>
    <row r="373" spans="1:31" x14ac:dyDescent="0.25">
      <c r="A373" t="s">
        <v>387</v>
      </c>
      <c r="B373" t="s">
        <v>518</v>
      </c>
      <c r="C373" t="s">
        <v>521</v>
      </c>
      <c r="D373" t="s">
        <v>524</v>
      </c>
      <c r="E373" t="s">
        <v>527</v>
      </c>
      <c r="F373" t="s">
        <v>530</v>
      </c>
      <c r="G373">
        <v>23.54</v>
      </c>
      <c r="H373">
        <v>1</v>
      </c>
      <c r="I373">
        <v>0</v>
      </c>
      <c r="J373" t="s">
        <v>517</v>
      </c>
      <c r="K373">
        <f t="shared" si="35"/>
        <v>0</v>
      </c>
      <c r="L373" s="16">
        <f t="shared" si="36"/>
        <v>0</v>
      </c>
      <c r="M373" s="16">
        <f t="shared" si="39"/>
        <v>0.5</v>
      </c>
      <c r="N373" s="16">
        <f t="shared" si="37"/>
        <v>0.5</v>
      </c>
      <c r="O373" s="16">
        <f t="shared" si="40"/>
        <v>-0.3010299956639812</v>
      </c>
      <c r="P373">
        <v>21</v>
      </c>
      <c r="Q373">
        <f t="shared" si="38"/>
        <v>0</v>
      </c>
      <c r="R373" s="16">
        <v>0</v>
      </c>
      <c r="S373" s="16">
        <v>0</v>
      </c>
      <c r="T373">
        <v>50.21</v>
      </c>
      <c r="U373">
        <v>0</v>
      </c>
      <c r="V373">
        <v>0</v>
      </c>
      <c r="W373" s="16">
        <v>18.66</v>
      </c>
      <c r="X373">
        <v>23.82</v>
      </c>
      <c r="Y373" s="16">
        <v>39.369999999999997</v>
      </c>
      <c r="Z373" s="16">
        <v>40.67</v>
      </c>
      <c r="AA373">
        <v>43.28</v>
      </c>
      <c r="AB373" s="16">
        <v>24.07</v>
      </c>
      <c r="AC373">
        <v>13.54</v>
      </c>
      <c r="AD373">
        <v>15.11</v>
      </c>
      <c r="AE373" s="23">
        <f t="shared" si="41"/>
        <v>0</v>
      </c>
    </row>
    <row r="374" spans="1:31" x14ac:dyDescent="0.25">
      <c r="A374" t="s">
        <v>388</v>
      </c>
      <c r="B374" t="s">
        <v>518</v>
      </c>
      <c r="C374" t="s">
        <v>521</v>
      </c>
      <c r="D374" t="s">
        <v>526</v>
      </c>
      <c r="E374" t="s">
        <v>528</v>
      </c>
      <c r="F374" t="s">
        <v>531</v>
      </c>
      <c r="G374">
        <v>43.8</v>
      </c>
      <c r="H374">
        <v>1</v>
      </c>
      <c r="I374">
        <v>0</v>
      </c>
      <c r="J374" t="s">
        <v>517</v>
      </c>
      <c r="K374">
        <f t="shared" si="35"/>
        <v>1</v>
      </c>
      <c r="L374" s="16">
        <f t="shared" si="36"/>
        <v>0.284736786602939</v>
      </c>
      <c r="M374" s="16">
        <f t="shared" si="39"/>
        <v>0.57070712568050852</v>
      </c>
      <c r="N374" s="16">
        <f t="shared" si="37"/>
        <v>0.57070712568050852</v>
      </c>
      <c r="O374" s="16">
        <f t="shared" si="40"/>
        <v>-0.24358670494463713</v>
      </c>
      <c r="P374">
        <v>26</v>
      </c>
      <c r="Q374">
        <f t="shared" si="38"/>
        <v>0</v>
      </c>
      <c r="R374" s="16">
        <v>0</v>
      </c>
      <c r="S374" s="16">
        <v>1</v>
      </c>
      <c r="T374">
        <v>69.69</v>
      </c>
      <c r="U374">
        <v>1</v>
      </c>
      <c r="V374">
        <v>0</v>
      </c>
      <c r="W374" s="16">
        <v>42.51</v>
      </c>
      <c r="X374">
        <v>59.29</v>
      </c>
      <c r="Y374" s="16">
        <v>52.22</v>
      </c>
      <c r="Z374" s="16">
        <v>43.6</v>
      </c>
      <c r="AA374">
        <v>44.16</v>
      </c>
      <c r="AB374" s="16">
        <v>47.01</v>
      </c>
      <c r="AC374">
        <v>53.82</v>
      </c>
      <c r="AD374">
        <v>32.08</v>
      </c>
      <c r="AE374" s="23">
        <f t="shared" si="41"/>
        <v>0</v>
      </c>
    </row>
    <row r="375" spans="1:31" x14ac:dyDescent="0.25">
      <c r="A375" t="s">
        <v>389</v>
      </c>
      <c r="B375" t="s">
        <v>518</v>
      </c>
      <c r="C375" t="s">
        <v>522</v>
      </c>
      <c r="D375" t="s">
        <v>526</v>
      </c>
      <c r="E375" t="s">
        <v>529</v>
      </c>
      <c r="F375" t="s">
        <v>531</v>
      </c>
      <c r="G375">
        <v>30.87</v>
      </c>
      <c r="H375">
        <v>0</v>
      </c>
      <c r="I375">
        <v>0</v>
      </c>
      <c r="J375" t="s">
        <v>517</v>
      </c>
      <c r="K375">
        <f t="shared" si="35"/>
        <v>1</v>
      </c>
      <c r="L375" s="16">
        <f t="shared" si="36"/>
        <v>0.284736786602939</v>
      </c>
      <c r="M375" s="16">
        <f t="shared" si="39"/>
        <v>0.57070712568050852</v>
      </c>
      <c r="N375" s="16">
        <f t="shared" si="37"/>
        <v>0.57070712568050852</v>
      </c>
      <c r="O375" s="16">
        <f t="shared" si="40"/>
        <v>-0.24358670494463713</v>
      </c>
      <c r="P375">
        <v>21</v>
      </c>
      <c r="Q375">
        <f t="shared" si="38"/>
        <v>0</v>
      </c>
      <c r="R375" s="16">
        <v>0</v>
      </c>
      <c r="S375" s="16">
        <v>1</v>
      </c>
      <c r="T375">
        <v>68.28</v>
      </c>
      <c r="U375">
        <v>0</v>
      </c>
      <c r="V375">
        <v>1</v>
      </c>
      <c r="W375" s="16">
        <v>57.84</v>
      </c>
      <c r="X375">
        <v>38.43</v>
      </c>
      <c r="Y375" s="16">
        <v>51.88</v>
      </c>
      <c r="Z375" s="16">
        <v>38.880000000000003</v>
      </c>
      <c r="AA375">
        <v>49.94</v>
      </c>
      <c r="AB375" s="16">
        <v>52.09</v>
      </c>
      <c r="AC375">
        <v>44.32</v>
      </c>
      <c r="AD375">
        <v>37.75</v>
      </c>
      <c r="AE375" s="23">
        <f t="shared" si="41"/>
        <v>0</v>
      </c>
    </row>
    <row r="376" spans="1:31" x14ac:dyDescent="0.25">
      <c r="A376" t="s">
        <v>390</v>
      </c>
      <c r="B376" t="s">
        <v>518</v>
      </c>
      <c r="C376" t="s">
        <v>523</v>
      </c>
      <c r="D376" t="s">
        <v>525</v>
      </c>
      <c r="E376" t="s">
        <v>528</v>
      </c>
      <c r="F376" t="s">
        <v>530</v>
      </c>
      <c r="G376">
        <v>60.98</v>
      </c>
      <c r="H376">
        <v>0</v>
      </c>
      <c r="I376">
        <v>1</v>
      </c>
      <c r="J376" t="s">
        <v>516</v>
      </c>
      <c r="K376">
        <f t="shared" si="35"/>
        <v>0</v>
      </c>
      <c r="L376" s="16">
        <f t="shared" si="36"/>
        <v>2.0074674701649928</v>
      </c>
      <c r="M376" s="16">
        <f t="shared" si="39"/>
        <v>0.8815788876645434</v>
      </c>
      <c r="N376" s="16">
        <f t="shared" si="37"/>
        <v>0.1184211123354566</v>
      </c>
      <c r="O376" s="16">
        <f t="shared" si="40"/>
        <v>-0.926570863884976</v>
      </c>
      <c r="P376">
        <v>22</v>
      </c>
      <c r="Q376">
        <f t="shared" si="38"/>
        <v>1</v>
      </c>
      <c r="R376" s="16">
        <v>1</v>
      </c>
      <c r="S376" s="16">
        <v>0</v>
      </c>
      <c r="T376">
        <v>97.38</v>
      </c>
      <c r="U376">
        <v>1</v>
      </c>
      <c r="V376">
        <v>0</v>
      </c>
      <c r="W376" s="16">
        <v>63.73</v>
      </c>
      <c r="X376">
        <v>52.2</v>
      </c>
      <c r="Y376" s="16">
        <v>81.150000000000006</v>
      </c>
      <c r="Z376" s="16">
        <v>42.23</v>
      </c>
      <c r="AA376">
        <v>63.31</v>
      </c>
      <c r="AB376" s="16">
        <v>50.14</v>
      </c>
      <c r="AC376">
        <v>72.319999999999993</v>
      </c>
      <c r="AD376">
        <v>48.62</v>
      </c>
      <c r="AE376" s="23">
        <f t="shared" si="41"/>
        <v>1</v>
      </c>
    </row>
    <row r="377" spans="1:31" x14ac:dyDescent="0.25">
      <c r="A377" t="s">
        <v>391</v>
      </c>
      <c r="B377" t="s">
        <v>518</v>
      </c>
      <c r="C377" t="s">
        <v>521</v>
      </c>
      <c r="D377" t="s">
        <v>524</v>
      </c>
      <c r="E377" t="s">
        <v>529</v>
      </c>
      <c r="F377" t="s">
        <v>530</v>
      </c>
      <c r="G377">
        <v>35.65</v>
      </c>
      <c r="H377">
        <v>1</v>
      </c>
      <c r="I377">
        <v>0</v>
      </c>
      <c r="J377" t="s">
        <v>517</v>
      </c>
      <c r="K377">
        <f t="shared" si="35"/>
        <v>0</v>
      </c>
      <c r="L377" s="16">
        <f t="shared" si="36"/>
        <v>0</v>
      </c>
      <c r="M377" s="16">
        <f t="shared" si="39"/>
        <v>0.5</v>
      </c>
      <c r="N377" s="16">
        <f t="shared" si="37"/>
        <v>0.5</v>
      </c>
      <c r="O377" s="16">
        <f t="shared" si="40"/>
        <v>-0.3010299956639812</v>
      </c>
      <c r="P377">
        <v>24</v>
      </c>
      <c r="Q377">
        <f t="shared" si="38"/>
        <v>0</v>
      </c>
      <c r="R377" s="16">
        <v>0</v>
      </c>
      <c r="S377" s="16">
        <v>0</v>
      </c>
      <c r="T377">
        <v>66.02</v>
      </c>
      <c r="U377">
        <v>0</v>
      </c>
      <c r="V377">
        <v>1</v>
      </c>
      <c r="W377" s="16">
        <v>41.66</v>
      </c>
      <c r="X377">
        <v>55.79</v>
      </c>
      <c r="Y377" s="16">
        <v>8.26</v>
      </c>
      <c r="Z377" s="16">
        <v>21.25</v>
      </c>
      <c r="AA377">
        <v>30.85</v>
      </c>
      <c r="AB377" s="16">
        <v>39.270000000000003</v>
      </c>
      <c r="AC377">
        <v>14.92</v>
      </c>
      <c r="AD377">
        <v>45.74</v>
      </c>
      <c r="AE377" s="23">
        <f t="shared" si="41"/>
        <v>0</v>
      </c>
    </row>
    <row r="378" spans="1:31" x14ac:dyDescent="0.25">
      <c r="A378" t="s">
        <v>392</v>
      </c>
      <c r="B378" t="s">
        <v>518</v>
      </c>
      <c r="C378" t="s">
        <v>522</v>
      </c>
      <c r="D378" t="s">
        <v>526</v>
      </c>
      <c r="E378" t="s">
        <v>528</v>
      </c>
      <c r="F378" t="s">
        <v>530</v>
      </c>
      <c r="G378">
        <v>51.44</v>
      </c>
      <c r="H378">
        <v>0</v>
      </c>
      <c r="I378">
        <v>0</v>
      </c>
      <c r="J378" t="s">
        <v>517</v>
      </c>
      <c r="K378">
        <f t="shared" si="35"/>
        <v>0</v>
      </c>
      <c r="L378" s="16">
        <f t="shared" si="36"/>
        <v>0.284736786602939</v>
      </c>
      <c r="M378" s="16">
        <f t="shared" si="39"/>
        <v>0.57070712568050852</v>
      </c>
      <c r="N378" s="16">
        <f t="shared" si="37"/>
        <v>0.42929287431949148</v>
      </c>
      <c r="O378" s="16">
        <f t="shared" si="40"/>
        <v>-0.36724632016115744</v>
      </c>
      <c r="P378">
        <v>20</v>
      </c>
      <c r="Q378">
        <f t="shared" si="38"/>
        <v>0</v>
      </c>
      <c r="R378" s="16">
        <v>0</v>
      </c>
      <c r="S378" s="16">
        <v>1</v>
      </c>
      <c r="T378">
        <v>87.14</v>
      </c>
      <c r="U378">
        <v>1</v>
      </c>
      <c r="V378">
        <v>0</v>
      </c>
      <c r="W378" s="16">
        <v>50.68</v>
      </c>
      <c r="X378">
        <v>57.5</v>
      </c>
      <c r="Y378" s="16">
        <v>70.2</v>
      </c>
      <c r="Z378" s="16">
        <v>55.03</v>
      </c>
      <c r="AA378">
        <v>41.61</v>
      </c>
      <c r="AB378" s="16">
        <v>54.89</v>
      </c>
      <c r="AC378">
        <v>51.68</v>
      </c>
      <c r="AD378">
        <v>65.61</v>
      </c>
      <c r="AE378" s="23">
        <f t="shared" si="41"/>
        <v>0</v>
      </c>
    </row>
    <row r="379" spans="1:31" x14ac:dyDescent="0.25">
      <c r="A379" t="s">
        <v>393</v>
      </c>
      <c r="B379" t="s">
        <v>519</v>
      </c>
      <c r="C379" t="s">
        <v>522</v>
      </c>
      <c r="D379" t="s">
        <v>525</v>
      </c>
      <c r="E379" t="s">
        <v>527</v>
      </c>
      <c r="F379" t="s">
        <v>531</v>
      </c>
      <c r="G379">
        <v>62.34</v>
      </c>
      <c r="H379">
        <v>0</v>
      </c>
      <c r="I379">
        <v>0</v>
      </c>
      <c r="J379" t="s">
        <v>516</v>
      </c>
      <c r="K379">
        <f t="shared" si="35"/>
        <v>1</v>
      </c>
      <c r="L379" s="16">
        <f t="shared" si="36"/>
        <v>2.0074674701649928</v>
      </c>
      <c r="M379" s="16">
        <f t="shared" si="39"/>
        <v>0.8815788876645434</v>
      </c>
      <c r="N379" s="16">
        <f t="shared" si="37"/>
        <v>0.8815788876645434</v>
      </c>
      <c r="O379" s="16">
        <f t="shared" si="40"/>
        <v>-5.4738818992039209E-2</v>
      </c>
      <c r="P379">
        <v>43</v>
      </c>
      <c r="Q379">
        <f t="shared" si="38"/>
        <v>1</v>
      </c>
      <c r="R379" s="16">
        <v>1</v>
      </c>
      <c r="S379" s="16">
        <v>0</v>
      </c>
      <c r="T379">
        <v>96.51</v>
      </c>
      <c r="U379">
        <v>0</v>
      </c>
      <c r="V379">
        <v>0</v>
      </c>
      <c r="W379" s="16">
        <v>64.22</v>
      </c>
      <c r="X379">
        <v>39.68</v>
      </c>
      <c r="Y379" s="16">
        <v>66.06</v>
      </c>
      <c r="Z379" s="16">
        <v>53.65</v>
      </c>
      <c r="AA379">
        <v>60.88</v>
      </c>
      <c r="AB379" s="16">
        <v>79.48</v>
      </c>
      <c r="AC379">
        <v>85.21</v>
      </c>
      <c r="AD379">
        <v>78.16</v>
      </c>
      <c r="AE379" s="23">
        <f t="shared" si="41"/>
        <v>1</v>
      </c>
    </row>
    <row r="380" spans="1:31" x14ac:dyDescent="0.25">
      <c r="A380" t="s">
        <v>394</v>
      </c>
      <c r="B380" t="s">
        <v>520</v>
      </c>
      <c r="C380" t="s">
        <v>522</v>
      </c>
      <c r="D380" t="s">
        <v>525</v>
      </c>
      <c r="E380" t="s">
        <v>527</v>
      </c>
      <c r="F380" t="s">
        <v>531</v>
      </c>
      <c r="G380">
        <v>66.16</v>
      </c>
      <c r="H380">
        <v>0</v>
      </c>
      <c r="I380">
        <v>0</v>
      </c>
      <c r="J380" t="s">
        <v>517</v>
      </c>
      <c r="K380">
        <f t="shared" si="35"/>
        <v>1</v>
      </c>
      <c r="L380" s="16">
        <f t="shared" si="36"/>
        <v>2.0074674701649928</v>
      </c>
      <c r="M380" s="16">
        <f t="shared" si="39"/>
        <v>0.8815788876645434</v>
      </c>
      <c r="N380" s="16">
        <f t="shared" si="37"/>
        <v>0.8815788876645434</v>
      </c>
      <c r="O380" s="16">
        <f t="shared" si="40"/>
        <v>-5.4738818992039209E-2</v>
      </c>
      <c r="P380">
        <v>19</v>
      </c>
      <c r="Q380">
        <f t="shared" si="38"/>
        <v>0</v>
      </c>
      <c r="R380" s="16">
        <v>1</v>
      </c>
      <c r="S380" s="16">
        <v>0</v>
      </c>
      <c r="T380">
        <v>92.62</v>
      </c>
      <c r="U380">
        <v>0</v>
      </c>
      <c r="V380">
        <v>0</v>
      </c>
      <c r="W380" s="16">
        <v>59.91</v>
      </c>
      <c r="X380">
        <v>38.520000000000003</v>
      </c>
      <c r="Y380" s="16">
        <v>46.2</v>
      </c>
      <c r="Z380" s="16">
        <v>50.15</v>
      </c>
      <c r="AA380">
        <v>48.99</v>
      </c>
      <c r="AB380" s="16">
        <v>54.49</v>
      </c>
      <c r="AC380">
        <v>40.69</v>
      </c>
      <c r="AD380">
        <v>45.83</v>
      </c>
      <c r="AE380" s="23">
        <f t="shared" si="41"/>
        <v>1</v>
      </c>
    </row>
    <row r="381" spans="1:31" x14ac:dyDescent="0.25">
      <c r="A381" t="s">
        <v>395</v>
      </c>
      <c r="B381" t="s">
        <v>518</v>
      </c>
      <c r="C381" t="s">
        <v>521</v>
      </c>
      <c r="D381" t="s">
        <v>526</v>
      </c>
      <c r="E381" t="s">
        <v>527</v>
      </c>
      <c r="F381" t="s">
        <v>531</v>
      </c>
      <c r="G381">
        <v>63.92</v>
      </c>
      <c r="H381">
        <v>1</v>
      </c>
      <c r="I381">
        <v>0</v>
      </c>
      <c r="J381" t="s">
        <v>516</v>
      </c>
      <c r="K381">
        <f t="shared" si="35"/>
        <v>1</v>
      </c>
      <c r="L381" s="16">
        <f t="shared" si="36"/>
        <v>0.284736786602939</v>
      </c>
      <c r="M381" s="16">
        <f t="shared" si="39"/>
        <v>0.57070712568050852</v>
      </c>
      <c r="N381" s="16">
        <f t="shared" si="37"/>
        <v>0.57070712568050852</v>
      </c>
      <c r="O381" s="16">
        <f t="shared" si="40"/>
        <v>-0.24358670494463713</v>
      </c>
      <c r="P381">
        <v>22</v>
      </c>
      <c r="Q381">
        <f t="shared" si="38"/>
        <v>1</v>
      </c>
      <c r="R381" s="16">
        <v>0</v>
      </c>
      <c r="S381" s="16">
        <v>1</v>
      </c>
      <c r="T381">
        <v>52.52</v>
      </c>
      <c r="U381">
        <v>0</v>
      </c>
      <c r="V381">
        <v>0</v>
      </c>
      <c r="W381" s="16">
        <v>37.799999999999997</v>
      </c>
      <c r="X381">
        <v>19.7</v>
      </c>
      <c r="Y381" s="16">
        <v>70.17</v>
      </c>
      <c r="Z381" s="16">
        <v>58.46</v>
      </c>
      <c r="AA381">
        <v>55.23</v>
      </c>
      <c r="AB381" s="16">
        <v>43.21</v>
      </c>
      <c r="AC381">
        <v>48.94</v>
      </c>
      <c r="AD381">
        <v>44.14</v>
      </c>
      <c r="AE381" s="23">
        <f t="shared" si="41"/>
        <v>0</v>
      </c>
    </row>
    <row r="382" spans="1:31" x14ac:dyDescent="0.25">
      <c r="A382" t="s">
        <v>396</v>
      </c>
      <c r="B382" t="s">
        <v>519</v>
      </c>
      <c r="C382" t="s">
        <v>523</v>
      </c>
      <c r="D382" t="s">
        <v>526</v>
      </c>
      <c r="E382" t="s">
        <v>527</v>
      </c>
      <c r="F382" t="s">
        <v>531</v>
      </c>
      <c r="G382">
        <v>51.77</v>
      </c>
      <c r="H382">
        <v>0</v>
      </c>
      <c r="I382">
        <v>1</v>
      </c>
      <c r="J382" t="s">
        <v>517</v>
      </c>
      <c r="K382">
        <f t="shared" si="35"/>
        <v>1</v>
      </c>
      <c r="L382" s="16">
        <f t="shared" si="36"/>
        <v>0.284736786602939</v>
      </c>
      <c r="M382" s="16">
        <f t="shared" si="39"/>
        <v>0.57070712568050852</v>
      </c>
      <c r="N382" s="16">
        <f t="shared" si="37"/>
        <v>0.57070712568050852</v>
      </c>
      <c r="O382" s="16">
        <f t="shared" si="40"/>
        <v>-0.24358670494463713</v>
      </c>
      <c r="P382">
        <v>43</v>
      </c>
      <c r="Q382">
        <f t="shared" si="38"/>
        <v>0</v>
      </c>
      <c r="R382" s="16">
        <v>0</v>
      </c>
      <c r="S382" s="16">
        <v>1</v>
      </c>
      <c r="T382">
        <v>69.760000000000005</v>
      </c>
      <c r="U382">
        <v>0</v>
      </c>
      <c r="V382">
        <v>0</v>
      </c>
      <c r="W382" s="16">
        <v>41.85</v>
      </c>
      <c r="X382">
        <v>63.51</v>
      </c>
      <c r="Y382" s="16">
        <v>54.37</v>
      </c>
      <c r="Z382" s="16">
        <v>53.46</v>
      </c>
      <c r="AA382">
        <v>71.23</v>
      </c>
      <c r="AB382" s="16">
        <v>66.64</v>
      </c>
      <c r="AC382">
        <v>53.8</v>
      </c>
      <c r="AD382">
        <v>42.01</v>
      </c>
      <c r="AE382" s="23">
        <f t="shared" si="41"/>
        <v>0</v>
      </c>
    </row>
    <row r="383" spans="1:31" x14ac:dyDescent="0.25">
      <c r="A383" t="s">
        <v>397</v>
      </c>
      <c r="B383" t="s">
        <v>519</v>
      </c>
      <c r="C383" t="s">
        <v>521</v>
      </c>
      <c r="D383" t="s">
        <v>526</v>
      </c>
      <c r="E383" t="s">
        <v>527</v>
      </c>
      <c r="F383" t="s">
        <v>531</v>
      </c>
      <c r="G383">
        <v>57.29</v>
      </c>
      <c r="H383">
        <v>1</v>
      </c>
      <c r="I383">
        <v>0</v>
      </c>
      <c r="J383" t="s">
        <v>517</v>
      </c>
      <c r="K383">
        <f t="shared" si="35"/>
        <v>1</v>
      </c>
      <c r="L383" s="16">
        <f t="shared" si="36"/>
        <v>0.284736786602939</v>
      </c>
      <c r="M383" s="16">
        <f t="shared" si="39"/>
        <v>0.57070712568050852</v>
      </c>
      <c r="N383" s="16">
        <f t="shared" si="37"/>
        <v>0.57070712568050852</v>
      </c>
      <c r="O383" s="16">
        <f t="shared" si="40"/>
        <v>-0.24358670494463713</v>
      </c>
      <c r="P383">
        <v>47</v>
      </c>
      <c r="Q383">
        <f t="shared" si="38"/>
        <v>0</v>
      </c>
      <c r="R383" s="16">
        <v>0</v>
      </c>
      <c r="S383" s="16">
        <v>1</v>
      </c>
      <c r="T383">
        <v>60.86</v>
      </c>
      <c r="U383">
        <v>0</v>
      </c>
      <c r="V383">
        <v>0</v>
      </c>
      <c r="W383" s="16">
        <v>75.650000000000006</v>
      </c>
      <c r="X383">
        <v>55.4</v>
      </c>
      <c r="Y383" s="16">
        <v>59.32</v>
      </c>
      <c r="Z383" s="16">
        <v>64.27</v>
      </c>
      <c r="AA383">
        <v>65.84</v>
      </c>
      <c r="AB383" s="16">
        <v>51.72</v>
      </c>
      <c r="AC383">
        <v>46.02</v>
      </c>
      <c r="AD383">
        <v>49.69</v>
      </c>
      <c r="AE383" s="23">
        <f t="shared" si="41"/>
        <v>0</v>
      </c>
    </row>
    <row r="384" spans="1:31" x14ac:dyDescent="0.25">
      <c r="A384" t="s">
        <v>398</v>
      </c>
      <c r="B384" t="s">
        <v>518</v>
      </c>
      <c r="C384" t="s">
        <v>521</v>
      </c>
      <c r="D384" t="s">
        <v>525</v>
      </c>
      <c r="E384" t="s">
        <v>527</v>
      </c>
      <c r="F384" t="s">
        <v>531</v>
      </c>
      <c r="G384">
        <v>53.74</v>
      </c>
      <c r="H384">
        <v>1</v>
      </c>
      <c r="I384">
        <v>0</v>
      </c>
      <c r="J384" t="s">
        <v>517</v>
      </c>
      <c r="K384">
        <f t="shared" si="35"/>
        <v>1</v>
      </c>
      <c r="L384" s="16">
        <f t="shared" si="36"/>
        <v>2.0074674701649928</v>
      </c>
      <c r="M384" s="16">
        <f t="shared" si="39"/>
        <v>0.8815788876645434</v>
      </c>
      <c r="N384" s="16">
        <f t="shared" si="37"/>
        <v>0.8815788876645434</v>
      </c>
      <c r="O384" s="16">
        <f t="shared" si="40"/>
        <v>-5.4738818992039209E-2</v>
      </c>
      <c r="P384">
        <v>28</v>
      </c>
      <c r="Q384">
        <f t="shared" si="38"/>
        <v>0</v>
      </c>
      <c r="R384" s="16">
        <v>1</v>
      </c>
      <c r="S384" s="16">
        <v>0</v>
      </c>
      <c r="T384">
        <v>63.99</v>
      </c>
      <c r="U384">
        <v>0</v>
      </c>
      <c r="V384">
        <v>0</v>
      </c>
      <c r="W384" s="16">
        <v>73.97</v>
      </c>
      <c r="X384">
        <v>53.01</v>
      </c>
      <c r="Y384" s="16">
        <v>66.19</v>
      </c>
      <c r="Z384" s="16">
        <v>61.73</v>
      </c>
      <c r="AA384">
        <v>49.46</v>
      </c>
      <c r="AB384" s="16">
        <v>49.87</v>
      </c>
      <c r="AC384">
        <v>44.51</v>
      </c>
      <c r="AD384">
        <v>57.3</v>
      </c>
      <c r="AE384" s="23">
        <f t="shared" si="41"/>
        <v>1</v>
      </c>
    </row>
    <row r="385" spans="1:31" x14ac:dyDescent="0.25">
      <c r="A385" t="s">
        <v>399</v>
      </c>
      <c r="B385" t="s">
        <v>518</v>
      </c>
      <c r="C385" t="s">
        <v>523</v>
      </c>
      <c r="D385" t="s">
        <v>526</v>
      </c>
      <c r="E385" t="s">
        <v>529</v>
      </c>
      <c r="F385" t="s">
        <v>531</v>
      </c>
      <c r="G385">
        <v>35.67</v>
      </c>
      <c r="H385">
        <v>0</v>
      </c>
      <c r="I385">
        <v>1</v>
      </c>
      <c r="J385" t="s">
        <v>516</v>
      </c>
      <c r="K385">
        <f t="shared" si="35"/>
        <v>1</v>
      </c>
      <c r="L385" s="16">
        <f t="shared" si="36"/>
        <v>0.284736786602939</v>
      </c>
      <c r="M385" s="16">
        <f t="shared" si="39"/>
        <v>0.57070712568050852</v>
      </c>
      <c r="N385" s="16">
        <f t="shared" si="37"/>
        <v>0.57070712568050852</v>
      </c>
      <c r="O385" s="16">
        <f t="shared" si="40"/>
        <v>-0.24358670494463713</v>
      </c>
      <c r="P385">
        <v>23</v>
      </c>
      <c r="Q385">
        <f t="shared" si="38"/>
        <v>1</v>
      </c>
      <c r="R385" s="16">
        <v>0</v>
      </c>
      <c r="S385" s="16">
        <v>1</v>
      </c>
      <c r="T385">
        <v>61.65</v>
      </c>
      <c r="U385">
        <v>0</v>
      </c>
      <c r="V385">
        <v>1</v>
      </c>
      <c r="W385" s="16">
        <v>39.450000000000003</v>
      </c>
      <c r="X385">
        <v>34.090000000000003</v>
      </c>
      <c r="Y385" s="16">
        <v>41.77</v>
      </c>
      <c r="Z385" s="16">
        <v>47.78</v>
      </c>
      <c r="AA385">
        <v>54.8</v>
      </c>
      <c r="AB385" s="16">
        <v>56.52</v>
      </c>
      <c r="AC385">
        <v>53.61</v>
      </c>
      <c r="AD385">
        <v>30.93</v>
      </c>
      <c r="AE385" s="23">
        <f t="shared" si="41"/>
        <v>0</v>
      </c>
    </row>
    <row r="386" spans="1:31" x14ac:dyDescent="0.25">
      <c r="A386" t="s">
        <v>400</v>
      </c>
      <c r="B386" t="s">
        <v>520</v>
      </c>
      <c r="C386" t="s">
        <v>523</v>
      </c>
      <c r="D386" t="s">
        <v>524</v>
      </c>
      <c r="E386" t="s">
        <v>529</v>
      </c>
      <c r="F386" t="s">
        <v>530</v>
      </c>
      <c r="G386">
        <v>25.88</v>
      </c>
      <c r="H386">
        <v>0</v>
      </c>
      <c r="I386">
        <v>1</v>
      </c>
      <c r="J386" t="s">
        <v>516</v>
      </c>
      <c r="K386">
        <f t="shared" ref="K386:K449" si="42">IF(F386="Yes",1,0)</f>
        <v>0</v>
      </c>
      <c r="L386" s="16">
        <f t="shared" ref="L386:L449" si="43">$AG$5+$AH$5*R386+$AI$5*S386+$AJ$5*W386+$AK$5*Y386+$AL$5*Z386+$AM$5*AB386</f>
        <v>0</v>
      </c>
      <c r="M386" s="16">
        <f t="shared" si="39"/>
        <v>0.5</v>
      </c>
      <c r="N386" s="16">
        <f t="shared" ref="N386:N449" si="44">IF(K386=1,M386,(1-M386))</f>
        <v>0.5</v>
      </c>
      <c r="O386" s="16">
        <f t="shared" si="40"/>
        <v>-0.3010299956639812</v>
      </c>
      <c r="P386">
        <v>17</v>
      </c>
      <c r="Q386">
        <f t="shared" ref="Q386:Q449" si="45">IF(J386="Male",1,0)</f>
        <v>1</v>
      </c>
      <c r="R386" s="16">
        <v>0</v>
      </c>
      <c r="S386" s="16">
        <v>0</v>
      </c>
      <c r="T386">
        <v>89.58</v>
      </c>
      <c r="U386">
        <v>0</v>
      </c>
      <c r="V386">
        <v>1</v>
      </c>
      <c r="W386" s="16">
        <v>46.3</v>
      </c>
      <c r="X386">
        <v>20.62</v>
      </c>
      <c r="Y386" s="16">
        <v>32.369999999999997</v>
      </c>
      <c r="Z386" s="16">
        <v>10.59</v>
      </c>
      <c r="AA386">
        <v>25.52</v>
      </c>
      <c r="AB386" s="16">
        <v>36.729999999999997</v>
      </c>
      <c r="AC386">
        <v>10.47</v>
      </c>
      <c r="AD386">
        <v>21.51</v>
      </c>
      <c r="AE386" s="23">
        <f t="shared" si="41"/>
        <v>0</v>
      </c>
    </row>
    <row r="387" spans="1:31" x14ac:dyDescent="0.25">
      <c r="A387" t="s">
        <v>401</v>
      </c>
      <c r="B387" t="s">
        <v>518</v>
      </c>
      <c r="C387" t="s">
        <v>523</v>
      </c>
      <c r="D387" t="s">
        <v>525</v>
      </c>
      <c r="E387" t="s">
        <v>529</v>
      </c>
      <c r="F387" t="s">
        <v>531</v>
      </c>
      <c r="G387">
        <v>49.59</v>
      </c>
      <c r="H387">
        <v>0</v>
      </c>
      <c r="I387">
        <v>1</v>
      </c>
      <c r="J387" t="s">
        <v>517</v>
      </c>
      <c r="K387">
        <f t="shared" si="42"/>
        <v>1</v>
      </c>
      <c r="L387" s="16">
        <f t="shared" si="43"/>
        <v>2.0074674701649928</v>
      </c>
      <c r="M387" s="16">
        <f t="shared" ref="M387:M450" si="46">EXP(L387)/(1+EXP(L387))</f>
        <v>0.8815788876645434</v>
      </c>
      <c r="N387" s="16">
        <f t="shared" si="44"/>
        <v>0.8815788876645434</v>
      </c>
      <c r="O387" s="16">
        <f t="shared" ref="O387:O450" si="47">LOG(N387)</f>
        <v>-5.4738818992039209E-2</v>
      </c>
      <c r="P387">
        <v>25</v>
      </c>
      <c r="Q387">
        <f t="shared" si="45"/>
        <v>0</v>
      </c>
      <c r="R387" s="16">
        <v>1</v>
      </c>
      <c r="S387" s="16">
        <v>0</v>
      </c>
      <c r="T387">
        <v>67.13</v>
      </c>
      <c r="U387">
        <v>0</v>
      </c>
      <c r="V387">
        <v>1</v>
      </c>
      <c r="W387" s="16">
        <v>58.14</v>
      </c>
      <c r="X387">
        <v>59.25</v>
      </c>
      <c r="Y387" s="16">
        <v>48.98</v>
      </c>
      <c r="Z387" s="16">
        <v>60.17</v>
      </c>
      <c r="AA387">
        <v>62.69</v>
      </c>
      <c r="AB387" s="16">
        <v>36.700000000000003</v>
      </c>
      <c r="AC387">
        <v>71.13</v>
      </c>
      <c r="AD387">
        <v>60.53</v>
      </c>
      <c r="AE387" s="23">
        <f t="shared" ref="AE387:AE450" si="48">IF(M387&gt;$AK$10,1,0)</f>
        <v>1</v>
      </c>
    </row>
    <row r="388" spans="1:31" x14ac:dyDescent="0.25">
      <c r="A388" t="s">
        <v>402</v>
      </c>
      <c r="B388" t="s">
        <v>518</v>
      </c>
      <c r="C388" t="s">
        <v>522</v>
      </c>
      <c r="D388" t="s">
        <v>526</v>
      </c>
      <c r="E388" t="s">
        <v>527</v>
      </c>
      <c r="F388" t="s">
        <v>531</v>
      </c>
      <c r="G388">
        <v>48.04</v>
      </c>
      <c r="H388">
        <v>0</v>
      </c>
      <c r="I388">
        <v>0</v>
      </c>
      <c r="J388" t="s">
        <v>516</v>
      </c>
      <c r="K388">
        <f t="shared" si="42"/>
        <v>1</v>
      </c>
      <c r="L388" s="16">
        <f t="shared" si="43"/>
        <v>0.284736786602939</v>
      </c>
      <c r="M388" s="16">
        <f t="shared" si="46"/>
        <v>0.57070712568050852</v>
      </c>
      <c r="N388" s="16">
        <f t="shared" si="44"/>
        <v>0.57070712568050852</v>
      </c>
      <c r="O388" s="16">
        <f t="shared" si="47"/>
        <v>-0.24358670494463713</v>
      </c>
      <c r="P388">
        <v>20</v>
      </c>
      <c r="Q388">
        <f t="shared" si="45"/>
        <v>1</v>
      </c>
      <c r="R388" s="16">
        <v>0</v>
      </c>
      <c r="S388" s="16">
        <v>1</v>
      </c>
      <c r="T388">
        <v>71.42</v>
      </c>
      <c r="U388">
        <v>0</v>
      </c>
      <c r="V388">
        <v>0</v>
      </c>
      <c r="W388" s="16">
        <v>40.07</v>
      </c>
      <c r="X388">
        <v>49.99</v>
      </c>
      <c r="Y388" s="16">
        <v>64.45</v>
      </c>
      <c r="Z388" s="16">
        <v>50.85</v>
      </c>
      <c r="AA388">
        <v>45.31</v>
      </c>
      <c r="AB388" s="16">
        <v>62.73</v>
      </c>
      <c r="AC388">
        <v>44.74</v>
      </c>
      <c r="AD388">
        <v>54.31</v>
      </c>
      <c r="AE388" s="23">
        <f t="shared" si="48"/>
        <v>0</v>
      </c>
    </row>
    <row r="389" spans="1:31" x14ac:dyDescent="0.25">
      <c r="A389" t="s">
        <v>403</v>
      </c>
      <c r="B389" t="s">
        <v>518</v>
      </c>
      <c r="C389" t="s">
        <v>523</v>
      </c>
      <c r="D389" t="s">
        <v>526</v>
      </c>
      <c r="E389" t="s">
        <v>528</v>
      </c>
      <c r="F389" t="s">
        <v>531</v>
      </c>
      <c r="G389">
        <v>48.7</v>
      </c>
      <c r="H389">
        <v>0</v>
      </c>
      <c r="I389">
        <v>1</v>
      </c>
      <c r="J389" t="s">
        <v>516</v>
      </c>
      <c r="K389">
        <f t="shared" si="42"/>
        <v>1</v>
      </c>
      <c r="L389" s="16">
        <f t="shared" si="43"/>
        <v>0.284736786602939</v>
      </c>
      <c r="M389" s="16">
        <f t="shared" si="46"/>
        <v>0.57070712568050852</v>
      </c>
      <c r="N389" s="16">
        <f t="shared" si="44"/>
        <v>0.57070712568050852</v>
      </c>
      <c r="O389" s="16">
        <f t="shared" si="47"/>
        <v>-0.24358670494463713</v>
      </c>
      <c r="P389">
        <v>27</v>
      </c>
      <c r="Q389">
        <f t="shared" si="45"/>
        <v>1</v>
      </c>
      <c r="R389" s="16">
        <v>0</v>
      </c>
      <c r="S389" s="16">
        <v>1</v>
      </c>
      <c r="T389">
        <v>98.95</v>
      </c>
      <c r="U389">
        <v>1</v>
      </c>
      <c r="V389">
        <v>0</v>
      </c>
      <c r="W389" s="16">
        <v>49.61</v>
      </c>
      <c r="X389">
        <v>45.62</v>
      </c>
      <c r="Y389" s="16">
        <v>56.08</v>
      </c>
      <c r="Z389" s="16">
        <v>40.54</v>
      </c>
      <c r="AA389">
        <v>59.55</v>
      </c>
      <c r="AB389" s="16">
        <v>64.069999999999993</v>
      </c>
      <c r="AC389">
        <v>52.42</v>
      </c>
      <c r="AD389">
        <v>46.93</v>
      </c>
      <c r="AE389" s="23">
        <f t="shared" si="48"/>
        <v>0</v>
      </c>
    </row>
    <row r="390" spans="1:31" x14ac:dyDescent="0.25">
      <c r="A390" t="s">
        <v>404</v>
      </c>
      <c r="B390" t="s">
        <v>518</v>
      </c>
      <c r="C390" t="s">
        <v>521</v>
      </c>
      <c r="D390" t="s">
        <v>524</v>
      </c>
      <c r="E390" t="s">
        <v>528</v>
      </c>
      <c r="F390" t="s">
        <v>530</v>
      </c>
      <c r="G390">
        <v>30.14</v>
      </c>
      <c r="H390">
        <v>1</v>
      </c>
      <c r="I390">
        <v>0</v>
      </c>
      <c r="J390" t="s">
        <v>516</v>
      </c>
      <c r="K390">
        <f t="shared" si="42"/>
        <v>0</v>
      </c>
      <c r="L390" s="16">
        <f t="shared" si="43"/>
        <v>0</v>
      </c>
      <c r="M390" s="16">
        <f t="shared" si="46"/>
        <v>0.5</v>
      </c>
      <c r="N390" s="16">
        <f t="shared" si="44"/>
        <v>0.5</v>
      </c>
      <c r="O390" s="16">
        <f t="shared" si="47"/>
        <v>-0.3010299956639812</v>
      </c>
      <c r="P390">
        <v>28</v>
      </c>
      <c r="Q390">
        <f t="shared" si="45"/>
        <v>1</v>
      </c>
      <c r="R390" s="16">
        <v>0</v>
      </c>
      <c r="S390" s="16">
        <v>0</v>
      </c>
      <c r="T390">
        <v>43.6</v>
      </c>
      <c r="U390">
        <v>1</v>
      </c>
      <c r="V390">
        <v>0</v>
      </c>
      <c r="W390" s="16">
        <v>69.69</v>
      </c>
      <c r="X390">
        <v>67.95</v>
      </c>
      <c r="Y390" s="16">
        <v>36</v>
      </c>
      <c r="Z390" s="16">
        <v>24.27</v>
      </c>
      <c r="AA390">
        <v>45.68</v>
      </c>
      <c r="AB390" s="16">
        <v>28.76</v>
      </c>
      <c r="AC390">
        <v>29.91</v>
      </c>
      <c r="AD390">
        <v>23.96</v>
      </c>
      <c r="AE390" s="23">
        <f t="shared" si="48"/>
        <v>0</v>
      </c>
    </row>
    <row r="391" spans="1:31" x14ac:dyDescent="0.25">
      <c r="A391" t="s">
        <v>405</v>
      </c>
      <c r="B391" t="s">
        <v>518</v>
      </c>
      <c r="C391" t="s">
        <v>523</v>
      </c>
      <c r="D391" t="s">
        <v>526</v>
      </c>
      <c r="E391" t="s">
        <v>527</v>
      </c>
      <c r="F391" t="s">
        <v>531</v>
      </c>
      <c r="G391">
        <v>46.75</v>
      </c>
      <c r="H391">
        <v>0</v>
      </c>
      <c r="I391">
        <v>1</v>
      </c>
      <c r="J391" t="s">
        <v>516</v>
      </c>
      <c r="K391">
        <f t="shared" si="42"/>
        <v>1</v>
      </c>
      <c r="L391" s="16">
        <f t="shared" si="43"/>
        <v>0.284736786602939</v>
      </c>
      <c r="M391" s="16">
        <f t="shared" si="46"/>
        <v>0.57070712568050852</v>
      </c>
      <c r="N391" s="16">
        <f t="shared" si="44"/>
        <v>0.57070712568050852</v>
      </c>
      <c r="O391" s="16">
        <f t="shared" si="47"/>
        <v>-0.24358670494463713</v>
      </c>
      <c r="P391">
        <v>22</v>
      </c>
      <c r="Q391">
        <f t="shared" si="45"/>
        <v>1</v>
      </c>
      <c r="R391" s="16">
        <v>0</v>
      </c>
      <c r="S391" s="16">
        <v>1</v>
      </c>
      <c r="T391">
        <v>69.28</v>
      </c>
      <c r="U391">
        <v>0</v>
      </c>
      <c r="V391">
        <v>0</v>
      </c>
      <c r="W391" s="16">
        <v>45.12</v>
      </c>
      <c r="X391">
        <v>19.98</v>
      </c>
      <c r="Y391" s="16">
        <v>34.07</v>
      </c>
      <c r="Z391" s="16">
        <v>46.38</v>
      </c>
      <c r="AA391">
        <v>52.11</v>
      </c>
      <c r="AB391" s="16">
        <v>49.19</v>
      </c>
      <c r="AC391">
        <v>60.63</v>
      </c>
      <c r="AD391">
        <v>45.29</v>
      </c>
      <c r="AE391" s="23">
        <f t="shared" si="48"/>
        <v>0</v>
      </c>
    </row>
    <row r="392" spans="1:31" x14ac:dyDescent="0.25">
      <c r="A392" t="s">
        <v>406</v>
      </c>
      <c r="B392" t="s">
        <v>520</v>
      </c>
      <c r="C392" t="s">
        <v>521</v>
      </c>
      <c r="D392" t="s">
        <v>526</v>
      </c>
      <c r="E392" t="s">
        <v>527</v>
      </c>
      <c r="F392" t="s">
        <v>531</v>
      </c>
      <c r="G392">
        <v>53.4</v>
      </c>
      <c r="H392">
        <v>1</v>
      </c>
      <c r="I392">
        <v>0</v>
      </c>
      <c r="J392" t="s">
        <v>516</v>
      </c>
      <c r="K392">
        <f t="shared" si="42"/>
        <v>1</v>
      </c>
      <c r="L392" s="16">
        <f t="shared" si="43"/>
        <v>0.284736786602939</v>
      </c>
      <c r="M392" s="16">
        <f t="shared" si="46"/>
        <v>0.57070712568050852</v>
      </c>
      <c r="N392" s="16">
        <f t="shared" si="44"/>
        <v>0.57070712568050852</v>
      </c>
      <c r="O392" s="16">
        <f t="shared" si="47"/>
        <v>-0.24358670494463713</v>
      </c>
      <c r="P392">
        <v>19</v>
      </c>
      <c r="Q392">
        <f t="shared" si="45"/>
        <v>1</v>
      </c>
      <c r="R392" s="16">
        <v>0</v>
      </c>
      <c r="S392" s="16">
        <v>1</v>
      </c>
      <c r="T392">
        <v>86.44</v>
      </c>
      <c r="U392">
        <v>0</v>
      </c>
      <c r="V392">
        <v>0</v>
      </c>
      <c r="W392" s="16">
        <v>30.25</v>
      </c>
      <c r="X392">
        <v>40</v>
      </c>
      <c r="Y392" s="16">
        <v>38.04</v>
      </c>
      <c r="Z392" s="16">
        <v>50.79</v>
      </c>
      <c r="AA392">
        <v>48.61</v>
      </c>
      <c r="AB392" s="16">
        <v>36.35</v>
      </c>
      <c r="AC392">
        <v>54.99</v>
      </c>
      <c r="AD392">
        <v>53.5</v>
      </c>
      <c r="AE392" s="23">
        <f t="shared" si="48"/>
        <v>0</v>
      </c>
    </row>
    <row r="393" spans="1:31" x14ac:dyDescent="0.25">
      <c r="A393" t="s">
        <v>407</v>
      </c>
      <c r="B393" t="s">
        <v>518</v>
      </c>
      <c r="C393" t="s">
        <v>522</v>
      </c>
      <c r="D393" t="s">
        <v>526</v>
      </c>
      <c r="E393" t="s">
        <v>528</v>
      </c>
      <c r="F393" t="s">
        <v>531</v>
      </c>
      <c r="G393">
        <v>52.03</v>
      </c>
      <c r="H393">
        <v>0</v>
      </c>
      <c r="I393">
        <v>0</v>
      </c>
      <c r="J393" t="s">
        <v>516</v>
      </c>
      <c r="K393">
        <f t="shared" si="42"/>
        <v>1</v>
      </c>
      <c r="L393" s="16">
        <f t="shared" si="43"/>
        <v>0.284736786602939</v>
      </c>
      <c r="M393" s="16">
        <f t="shared" si="46"/>
        <v>0.57070712568050852</v>
      </c>
      <c r="N393" s="16">
        <f t="shared" si="44"/>
        <v>0.57070712568050852</v>
      </c>
      <c r="O393" s="16">
        <f t="shared" si="47"/>
        <v>-0.24358670494463713</v>
      </c>
      <c r="P393">
        <v>27</v>
      </c>
      <c r="Q393">
        <f t="shared" si="45"/>
        <v>1</v>
      </c>
      <c r="R393" s="16">
        <v>0</v>
      </c>
      <c r="S393" s="16">
        <v>1</v>
      </c>
      <c r="T393">
        <v>49.07</v>
      </c>
      <c r="U393">
        <v>1</v>
      </c>
      <c r="V393">
        <v>0</v>
      </c>
      <c r="W393" s="16">
        <v>47.15</v>
      </c>
      <c r="X393">
        <v>52.82</v>
      </c>
      <c r="Y393" s="16">
        <v>48.61</v>
      </c>
      <c r="Z393" s="16">
        <v>44.69</v>
      </c>
      <c r="AA393">
        <v>66.040000000000006</v>
      </c>
      <c r="AB393" s="16">
        <v>50.02</v>
      </c>
      <c r="AC393">
        <v>44.18</v>
      </c>
      <c r="AD393">
        <v>39.36</v>
      </c>
      <c r="AE393" s="23">
        <f t="shared" si="48"/>
        <v>0</v>
      </c>
    </row>
    <row r="394" spans="1:31" x14ac:dyDescent="0.25">
      <c r="A394" t="s">
        <v>408</v>
      </c>
      <c r="B394" t="s">
        <v>518</v>
      </c>
      <c r="C394" t="s">
        <v>521</v>
      </c>
      <c r="D394" t="s">
        <v>524</v>
      </c>
      <c r="E394" t="s">
        <v>527</v>
      </c>
      <c r="F394" t="s">
        <v>530</v>
      </c>
      <c r="G394">
        <v>49.62</v>
      </c>
      <c r="H394">
        <v>1</v>
      </c>
      <c r="I394">
        <v>0</v>
      </c>
      <c r="J394" t="s">
        <v>517</v>
      </c>
      <c r="K394">
        <f t="shared" si="42"/>
        <v>0</v>
      </c>
      <c r="L394" s="16">
        <f t="shared" si="43"/>
        <v>0</v>
      </c>
      <c r="M394" s="16">
        <f t="shared" si="46"/>
        <v>0.5</v>
      </c>
      <c r="N394" s="16">
        <f t="shared" si="44"/>
        <v>0.5</v>
      </c>
      <c r="O394" s="16">
        <f t="shared" si="47"/>
        <v>-0.3010299956639812</v>
      </c>
      <c r="P394">
        <v>25</v>
      </c>
      <c r="Q394">
        <f t="shared" si="45"/>
        <v>0</v>
      </c>
      <c r="R394" s="16">
        <v>0</v>
      </c>
      <c r="S394" s="16">
        <v>0</v>
      </c>
      <c r="T394">
        <v>76.69</v>
      </c>
      <c r="U394">
        <v>0</v>
      </c>
      <c r="V394">
        <v>0</v>
      </c>
      <c r="W394" s="16">
        <v>40.61</v>
      </c>
      <c r="X394">
        <v>24.28</v>
      </c>
      <c r="Y394" s="16">
        <v>30.79</v>
      </c>
      <c r="Z394" s="16">
        <v>48.17</v>
      </c>
      <c r="AA394">
        <v>22.22</v>
      </c>
      <c r="AB394" s="16">
        <v>32.799999999999997</v>
      </c>
      <c r="AC394">
        <v>22.52</v>
      </c>
      <c r="AD394">
        <v>43.98</v>
      </c>
      <c r="AE394" s="23">
        <f t="shared" si="48"/>
        <v>0</v>
      </c>
    </row>
    <row r="395" spans="1:31" x14ac:dyDescent="0.25">
      <c r="A395" t="s">
        <v>409</v>
      </c>
      <c r="B395" t="s">
        <v>518</v>
      </c>
      <c r="C395" t="s">
        <v>521</v>
      </c>
      <c r="D395" t="s">
        <v>526</v>
      </c>
      <c r="E395" t="s">
        <v>527</v>
      </c>
      <c r="F395" t="s">
        <v>530</v>
      </c>
      <c r="G395">
        <v>36.25</v>
      </c>
      <c r="H395">
        <v>1</v>
      </c>
      <c r="I395">
        <v>0</v>
      </c>
      <c r="J395" t="s">
        <v>517</v>
      </c>
      <c r="K395">
        <f t="shared" si="42"/>
        <v>0</v>
      </c>
      <c r="L395" s="16">
        <f t="shared" si="43"/>
        <v>0.284736786602939</v>
      </c>
      <c r="M395" s="16">
        <f t="shared" si="46"/>
        <v>0.57070712568050852</v>
      </c>
      <c r="N395" s="16">
        <f t="shared" si="44"/>
        <v>0.42929287431949148</v>
      </c>
      <c r="O395" s="16">
        <f t="shared" si="47"/>
        <v>-0.36724632016115744</v>
      </c>
      <c r="P395">
        <v>24</v>
      </c>
      <c r="Q395">
        <f t="shared" si="45"/>
        <v>0</v>
      </c>
      <c r="R395" s="16">
        <v>0</v>
      </c>
      <c r="S395" s="16">
        <v>1</v>
      </c>
      <c r="T395">
        <v>54.37</v>
      </c>
      <c r="U395">
        <v>0</v>
      </c>
      <c r="V395">
        <v>0</v>
      </c>
      <c r="W395" s="16">
        <v>53.84</v>
      </c>
      <c r="X395">
        <v>54.74</v>
      </c>
      <c r="Y395" s="16">
        <v>59.94</v>
      </c>
      <c r="Z395" s="16">
        <v>45.66</v>
      </c>
      <c r="AA395">
        <v>56.72</v>
      </c>
      <c r="AB395" s="16">
        <v>37.299999999999997</v>
      </c>
      <c r="AC395">
        <v>41.37</v>
      </c>
      <c r="AD395">
        <v>39.119999999999997</v>
      </c>
      <c r="AE395" s="23">
        <f t="shared" si="48"/>
        <v>0</v>
      </c>
    </row>
    <row r="396" spans="1:31" x14ac:dyDescent="0.25">
      <c r="A396" t="s">
        <v>410</v>
      </c>
      <c r="B396" t="s">
        <v>520</v>
      </c>
      <c r="C396" t="s">
        <v>523</v>
      </c>
      <c r="D396" t="s">
        <v>525</v>
      </c>
      <c r="E396" t="s">
        <v>527</v>
      </c>
      <c r="F396" t="s">
        <v>531</v>
      </c>
      <c r="G396">
        <v>67.680000000000007</v>
      </c>
      <c r="H396">
        <v>0</v>
      </c>
      <c r="I396">
        <v>1</v>
      </c>
      <c r="J396" t="s">
        <v>516</v>
      </c>
      <c r="K396">
        <f t="shared" si="42"/>
        <v>1</v>
      </c>
      <c r="L396" s="16">
        <f t="shared" si="43"/>
        <v>2.0074674701649928</v>
      </c>
      <c r="M396" s="16">
        <f t="shared" si="46"/>
        <v>0.8815788876645434</v>
      </c>
      <c r="N396" s="16">
        <f t="shared" si="44"/>
        <v>0.8815788876645434</v>
      </c>
      <c r="O396" s="16">
        <f t="shared" si="47"/>
        <v>-5.4738818992039209E-2</v>
      </c>
      <c r="P396">
        <v>18</v>
      </c>
      <c r="Q396">
        <f t="shared" si="45"/>
        <v>1</v>
      </c>
      <c r="R396" s="16">
        <v>1</v>
      </c>
      <c r="S396" s="16">
        <v>0</v>
      </c>
      <c r="T396">
        <v>92.04</v>
      </c>
      <c r="U396">
        <v>0</v>
      </c>
      <c r="V396">
        <v>0</v>
      </c>
      <c r="W396" s="16">
        <v>55.37</v>
      </c>
      <c r="X396">
        <v>43.21</v>
      </c>
      <c r="Y396" s="16">
        <v>44.47</v>
      </c>
      <c r="Z396" s="16">
        <v>72.8</v>
      </c>
      <c r="AA396">
        <v>41.74</v>
      </c>
      <c r="AB396" s="16">
        <v>63.86</v>
      </c>
      <c r="AC396">
        <v>34.28</v>
      </c>
      <c r="AD396">
        <v>37.01</v>
      </c>
      <c r="AE396" s="23">
        <f t="shared" si="48"/>
        <v>1</v>
      </c>
    </row>
    <row r="397" spans="1:31" x14ac:dyDescent="0.25">
      <c r="A397" t="s">
        <v>411</v>
      </c>
      <c r="B397" t="s">
        <v>519</v>
      </c>
      <c r="C397" t="s">
        <v>523</v>
      </c>
      <c r="D397" t="s">
        <v>524</v>
      </c>
      <c r="E397" t="s">
        <v>529</v>
      </c>
      <c r="F397" t="s">
        <v>530</v>
      </c>
      <c r="G397">
        <v>48.45</v>
      </c>
      <c r="H397">
        <v>0</v>
      </c>
      <c r="I397">
        <v>1</v>
      </c>
      <c r="J397" t="s">
        <v>517</v>
      </c>
      <c r="K397">
        <f t="shared" si="42"/>
        <v>0</v>
      </c>
      <c r="L397" s="16">
        <f t="shared" si="43"/>
        <v>0</v>
      </c>
      <c r="M397" s="16">
        <f t="shared" si="46"/>
        <v>0.5</v>
      </c>
      <c r="N397" s="16">
        <f t="shared" si="44"/>
        <v>0.5</v>
      </c>
      <c r="O397" s="16">
        <f t="shared" si="47"/>
        <v>-0.3010299956639812</v>
      </c>
      <c r="P397">
        <v>34</v>
      </c>
      <c r="Q397">
        <f t="shared" si="45"/>
        <v>0</v>
      </c>
      <c r="R397" s="16">
        <v>0</v>
      </c>
      <c r="S397" s="16">
        <v>0</v>
      </c>
      <c r="T397">
        <v>59.63</v>
      </c>
      <c r="U397">
        <v>0</v>
      </c>
      <c r="V397">
        <v>1</v>
      </c>
      <c r="W397" s="16">
        <v>44.77</v>
      </c>
      <c r="X397">
        <v>18.09</v>
      </c>
      <c r="Y397" s="16">
        <v>56.57</v>
      </c>
      <c r="Z397" s="16">
        <v>46.02</v>
      </c>
      <c r="AA397">
        <v>46.07</v>
      </c>
      <c r="AB397" s="16">
        <v>30.86</v>
      </c>
      <c r="AC397">
        <v>36.979999999999997</v>
      </c>
      <c r="AD397">
        <v>34.479999999999997</v>
      </c>
      <c r="AE397" s="23">
        <f t="shared" si="48"/>
        <v>0</v>
      </c>
    </row>
    <row r="398" spans="1:31" x14ac:dyDescent="0.25">
      <c r="A398" t="s">
        <v>412</v>
      </c>
      <c r="B398" t="s">
        <v>518</v>
      </c>
      <c r="C398" t="s">
        <v>521</v>
      </c>
      <c r="D398" t="s">
        <v>525</v>
      </c>
      <c r="E398" t="s">
        <v>529</v>
      </c>
      <c r="F398" t="s">
        <v>531</v>
      </c>
      <c r="G398">
        <v>50.98</v>
      </c>
      <c r="H398">
        <v>1</v>
      </c>
      <c r="I398">
        <v>0</v>
      </c>
      <c r="J398" t="s">
        <v>517</v>
      </c>
      <c r="K398">
        <f t="shared" si="42"/>
        <v>1</v>
      </c>
      <c r="L398" s="16">
        <f t="shared" si="43"/>
        <v>2.0074674701649928</v>
      </c>
      <c r="M398" s="16">
        <f t="shared" si="46"/>
        <v>0.8815788876645434</v>
      </c>
      <c r="N398" s="16">
        <f t="shared" si="44"/>
        <v>0.8815788876645434</v>
      </c>
      <c r="O398" s="16">
        <f t="shared" si="47"/>
        <v>-5.4738818992039209E-2</v>
      </c>
      <c r="P398">
        <v>25</v>
      </c>
      <c r="Q398">
        <f t="shared" si="45"/>
        <v>0</v>
      </c>
      <c r="R398" s="16">
        <v>1</v>
      </c>
      <c r="S398" s="16">
        <v>0</v>
      </c>
      <c r="T398">
        <v>59.74</v>
      </c>
      <c r="U398">
        <v>0</v>
      </c>
      <c r="V398">
        <v>1</v>
      </c>
      <c r="W398" s="16">
        <v>55.57</v>
      </c>
      <c r="X398">
        <v>43.22</v>
      </c>
      <c r="Y398" s="16">
        <v>69.84</v>
      </c>
      <c r="Z398" s="16">
        <v>38.36</v>
      </c>
      <c r="AA398">
        <v>52.76</v>
      </c>
      <c r="AB398" s="16">
        <v>60.17</v>
      </c>
      <c r="AC398">
        <v>63.1</v>
      </c>
      <c r="AD398">
        <v>29.11</v>
      </c>
      <c r="AE398" s="23">
        <f t="shared" si="48"/>
        <v>1</v>
      </c>
    </row>
    <row r="399" spans="1:31" x14ac:dyDescent="0.25">
      <c r="A399" t="s">
        <v>413</v>
      </c>
      <c r="B399" t="s">
        <v>518</v>
      </c>
      <c r="C399" t="s">
        <v>523</v>
      </c>
      <c r="D399" t="s">
        <v>526</v>
      </c>
      <c r="E399" t="s">
        <v>529</v>
      </c>
      <c r="F399" t="s">
        <v>531</v>
      </c>
      <c r="G399">
        <v>47.37</v>
      </c>
      <c r="H399">
        <v>0</v>
      </c>
      <c r="I399">
        <v>1</v>
      </c>
      <c r="J399" t="s">
        <v>517</v>
      </c>
      <c r="K399">
        <f t="shared" si="42"/>
        <v>1</v>
      </c>
      <c r="L399" s="16">
        <f t="shared" si="43"/>
        <v>0.284736786602939</v>
      </c>
      <c r="M399" s="16">
        <f t="shared" si="46"/>
        <v>0.57070712568050852</v>
      </c>
      <c r="N399" s="16">
        <f t="shared" si="44"/>
        <v>0.57070712568050852</v>
      </c>
      <c r="O399" s="16">
        <f t="shared" si="47"/>
        <v>-0.24358670494463713</v>
      </c>
      <c r="P399">
        <v>25</v>
      </c>
      <c r="Q399">
        <f t="shared" si="45"/>
        <v>0</v>
      </c>
      <c r="R399" s="16">
        <v>0</v>
      </c>
      <c r="S399" s="16">
        <v>1</v>
      </c>
      <c r="T399">
        <v>75.89</v>
      </c>
      <c r="U399">
        <v>0</v>
      </c>
      <c r="V399">
        <v>1</v>
      </c>
      <c r="W399" s="16">
        <v>57.39</v>
      </c>
      <c r="X399">
        <v>34.15</v>
      </c>
      <c r="Y399" s="16">
        <v>44.93</v>
      </c>
      <c r="Z399" s="16">
        <v>49.49</v>
      </c>
      <c r="AA399">
        <v>29.5</v>
      </c>
      <c r="AB399" s="16">
        <v>54.86</v>
      </c>
      <c r="AC399">
        <v>66.989999999999995</v>
      </c>
      <c r="AD399">
        <v>47.34</v>
      </c>
      <c r="AE399" s="23">
        <f t="shared" si="48"/>
        <v>0</v>
      </c>
    </row>
    <row r="400" spans="1:31" x14ac:dyDescent="0.25">
      <c r="A400" t="s">
        <v>414</v>
      </c>
      <c r="B400" t="s">
        <v>519</v>
      </c>
      <c r="C400" t="s">
        <v>522</v>
      </c>
      <c r="D400" t="s">
        <v>525</v>
      </c>
      <c r="E400" t="s">
        <v>527</v>
      </c>
      <c r="F400" t="s">
        <v>531</v>
      </c>
      <c r="G400">
        <v>66.739999999999995</v>
      </c>
      <c r="H400">
        <v>0</v>
      </c>
      <c r="I400">
        <v>0</v>
      </c>
      <c r="J400" t="s">
        <v>517</v>
      </c>
      <c r="K400">
        <f t="shared" si="42"/>
        <v>1</v>
      </c>
      <c r="L400" s="16">
        <f t="shared" si="43"/>
        <v>2.0074674701649928</v>
      </c>
      <c r="M400" s="16">
        <f t="shared" si="46"/>
        <v>0.8815788876645434</v>
      </c>
      <c r="N400" s="16">
        <f t="shared" si="44"/>
        <v>0.8815788876645434</v>
      </c>
      <c r="O400" s="16">
        <f t="shared" si="47"/>
        <v>-5.4738818992039209E-2</v>
      </c>
      <c r="P400">
        <v>31</v>
      </c>
      <c r="Q400">
        <f t="shared" si="45"/>
        <v>0</v>
      </c>
      <c r="R400" s="16">
        <v>1</v>
      </c>
      <c r="S400" s="16">
        <v>0</v>
      </c>
      <c r="T400">
        <v>51.01</v>
      </c>
      <c r="U400">
        <v>0</v>
      </c>
      <c r="V400">
        <v>0</v>
      </c>
      <c r="W400" s="16">
        <v>76.849999999999994</v>
      </c>
      <c r="X400">
        <v>53.97</v>
      </c>
      <c r="Y400" s="16">
        <v>72.959999999999994</v>
      </c>
      <c r="Z400" s="16">
        <v>72.67</v>
      </c>
      <c r="AA400">
        <v>76.36</v>
      </c>
      <c r="AB400" s="16">
        <v>57.39</v>
      </c>
      <c r="AC400">
        <v>65.78</v>
      </c>
      <c r="AD400">
        <v>77.25</v>
      </c>
      <c r="AE400" s="23">
        <f t="shared" si="48"/>
        <v>1</v>
      </c>
    </row>
    <row r="401" spans="1:31" x14ac:dyDescent="0.25">
      <c r="A401" t="s">
        <v>415</v>
      </c>
      <c r="B401" t="s">
        <v>518</v>
      </c>
      <c r="C401" t="s">
        <v>522</v>
      </c>
      <c r="D401" t="s">
        <v>525</v>
      </c>
      <c r="E401" t="s">
        <v>529</v>
      </c>
      <c r="F401" t="s">
        <v>531</v>
      </c>
      <c r="G401">
        <v>80.290000000000006</v>
      </c>
      <c r="H401">
        <v>0</v>
      </c>
      <c r="I401">
        <v>0</v>
      </c>
      <c r="J401" t="s">
        <v>516</v>
      </c>
      <c r="K401">
        <f t="shared" si="42"/>
        <v>1</v>
      </c>
      <c r="L401" s="16">
        <f t="shared" si="43"/>
        <v>2.0074674701649928</v>
      </c>
      <c r="M401" s="16">
        <f t="shared" si="46"/>
        <v>0.8815788876645434</v>
      </c>
      <c r="N401" s="16">
        <f t="shared" si="44"/>
        <v>0.8815788876645434</v>
      </c>
      <c r="O401" s="16">
        <f t="shared" si="47"/>
        <v>-5.4738818992039209E-2</v>
      </c>
      <c r="P401">
        <v>23</v>
      </c>
      <c r="Q401">
        <f t="shared" si="45"/>
        <v>1</v>
      </c>
      <c r="R401" s="16">
        <v>1</v>
      </c>
      <c r="S401" s="16">
        <v>0</v>
      </c>
      <c r="T401">
        <v>57.09</v>
      </c>
      <c r="U401">
        <v>0</v>
      </c>
      <c r="V401">
        <v>1</v>
      </c>
      <c r="W401" s="16">
        <v>54.28</v>
      </c>
      <c r="X401">
        <v>62.2</v>
      </c>
      <c r="Y401" s="16">
        <v>54.3</v>
      </c>
      <c r="Z401" s="16">
        <v>70.209999999999994</v>
      </c>
      <c r="AA401">
        <v>73.790000000000006</v>
      </c>
      <c r="AB401" s="16">
        <v>64.97</v>
      </c>
      <c r="AC401">
        <v>63.03</v>
      </c>
      <c r="AD401">
        <v>76.47</v>
      </c>
      <c r="AE401" s="23">
        <f t="shared" si="48"/>
        <v>1</v>
      </c>
    </row>
    <row r="402" spans="1:31" x14ac:dyDescent="0.25">
      <c r="A402" t="s">
        <v>416</v>
      </c>
      <c r="B402" t="s">
        <v>520</v>
      </c>
      <c r="C402" t="s">
        <v>523</v>
      </c>
      <c r="D402" t="s">
        <v>526</v>
      </c>
      <c r="E402" t="s">
        <v>529</v>
      </c>
      <c r="F402" t="s">
        <v>530</v>
      </c>
      <c r="G402">
        <v>36.94</v>
      </c>
      <c r="H402">
        <v>0</v>
      </c>
      <c r="I402">
        <v>1</v>
      </c>
      <c r="J402" t="s">
        <v>517</v>
      </c>
      <c r="K402">
        <f t="shared" si="42"/>
        <v>0</v>
      </c>
      <c r="L402" s="16">
        <f t="shared" si="43"/>
        <v>0.284736786602939</v>
      </c>
      <c r="M402" s="16">
        <f t="shared" si="46"/>
        <v>0.57070712568050852</v>
      </c>
      <c r="N402" s="16">
        <f t="shared" si="44"/>
        <v>0.42929287431949148</v>
      </c>
      <c r="O402" s="16">
        <f t="shared" si="47"/>
        <v>-0.36724632016115744</v>
      </c>
      <c r="P402">
        <v>19</v>
      </c>
      <c r="Q402">
        <f t="shared" si="45"/>
        <v>0</v>
      </c>
      <c r="R402" s="16">
        <v>0</v>
      </c>
      <c r="S402" s="16">
        <v>1</v>
      </c>
      <c r="T402">
        <v>65</v>
      </c>
      <c r="U402">
        <v>0</v>
      </c>
      <c r="V402">
        <v>1</v>
      </c>
      <c r="W402" s="16">
        <v>42.4</v>
      </c>
      <c r="X402">
        <v>47.58</v>
      </c>
      <c r="Y402" s="16">
        <v>25.07</v>
      </c>
      <c r="Z402" s="16">
        <v>39.94</v>
      </c>
      <c r="AA402">
        <v>32.93</v>
      </c>
      <c r="AB402" s="16">
        <v>46.66</v>
      </c>
      <c r="AC402">
        <v>49.96</v>
      </c>
      <c r="AD402">
        <v>43.4</v>
      </c>
      <c r="AE402" s="23">
        <f t="shared" si="48"/>
        <v>0</v>
      </c>
    </row>
    <row r="403" spans="1:31" x14ac:dyDescent="0.25">
      <c r="A403" t="s">
        <v>417</v>
      </c>
      <c r="B403" t="s">
        <v>518</v>
      </c>
      <c r="C403" t="s">
        <v>522</v>
      </c>
      <c r="D403" t="s">
        <v>525</v>
      </c>
      <c r="E403" t="s">
        <v>527</v>
      </c>
      <c r="F403" t="s">
        <v>531</v>
      </c>
      <c r="G403">
        <v>83.62</v>
      </c>
      <c r="H403">
        <v>0</v>
      </c>
      <c r="I403">
        <v>0</v>
      </c>
      <c r="J403" t="s">
        <v>517</v>
      </c>
      <c r="K403">
        <f t="shared" si="42"/>
        <v>1</v>
      </c>
      <c r="L403" s="16">
        <f t="shared" si="43"/>
        <v>2.0074674701649928</v>
      </c>
      <c r="M403" s="16">
        <f t="shared" si="46"/>
        <v>0.8815788876645434</v>
      </c>
      <c r="N403" s="16">
        <f t="shared" si="44"/>
        <v>0.8815788876645434</v>
      </c>
      <c r="O403" s="16">
        <f t="shared" si="47"/>
        <v>-5.4738818992039209E-2</v>
      </c>
      <c r="P403">
        <v>22</v>
      </c>
      <c r="Q403">
        <f t="shared" si="45"/>
        <v>0</v>
      </c>
      <c r="R403" s="16">
        <v>1</v>
      </c>
      <c r="S403" s="16">
        <v>0</v>
      </c>
      <c r="T403">
        <v>61.22</v>
      </c>
      <c r="U403">
        <v>0</v>
      </c>
      <c r="V403">
        <v>0</v>
      </c>
      <c r="W403" s="16">
        <v>55.38</v>
      </c>
      <c r="X403">
        <v>69.12</v>
      </c>
      <c r="Y403" s="16">
        <v>58.69</v>
      </c>
      <c r="Z403" s="16">
        <v>65.5</v>
      </c>
      <c r="AA403">
        <v>35.409999999999997</v>
      </c>
      <c r="AB403" s="16">
        <v>65.180000000000007</v>
      </c>
      <c r="AC403">
        <v>68.790000000000006</v>
      </c>
      <c r="AD403">
        <v>69.040000000000006</v>
      </c>
      <c r="AE403" s="23">
        <f t="shared" si="48"/>
        <v>1</v>
      </c>
    </row>
    <row r="404" spans="1:31" x14ac:dyDescent="0.25">
      <c r="A404" t="s">
        <v>418</v>
      </c>
      <c r="B404" t="s">
        <v>518</v>
      </c>
      <c r="C404" t="s">
        <v>523</v>
      </c>
      <c r="D404" t="s">
        <v>525</v>
      </c>
      <c r="E404" t="s">
        <v>529</v>
      </c>
      <c r="F404" t="s">
        <v>531</v>
      </c>
      <c r="G404">
        <v>53.73</v>
      </c>
      <c r="H404">
        <v>0</v>
      </c>
      <c r="I404">
        <v>1</v>
      </c>
      <c r="J404" t="s">
        <v>516</v>
      </c>
      <c r="K404">
        <f t="shared" si="42"/>
        <v>1</v>
      </c>
      <c r="L404" s="16">
        <f t="shared" si="43"/>
        <v>2.0074674701649928</v>
      </c>
      <c r="M404" s="16">
        <f t="shared" si="46"/>
        <v>0.8815788876645434</v>
      </c>
      <c r="N404" s="16">
        <f t="shared" si="44"/>
        <v>0.8815788876645434</v>
      </c>
      <c r="O404" s="16">
        <f t="shared" si="47"/>
        <v>-5.4738818992039209E-2</v>
      </c>
      <c r="P404">
        <v>24</v>
      </c>
      <c r="Q404">
        <f t="shared" si="45"/>
        <v>1</v>
      </c>
      <c r="R404" s="16">
        <v>1</v>
      </c>
      <c r="S404" s="16">
        <v>0</v>
      </c>
      <c r="T404">
        <v>71.489999999999995</v>
      </c>
      <c r="U404">
        <v>0</v>
      </c>
      <c r="V404">
        <v>1</v>
      </c>
      <c r="W404" s="16">
        <v>69.989999999999995</v>
      </c>
      <c r="X404">
        <v>63.01</v>
      </c>
      <c r="Y404" s="16">
        <v>59.27</v>
      </c>
      <c r="Z404" s="16">
        <v>60.61</v>
      </c>
      <c r="AA404">
        <v>57.9</v>
      </c>
      <c r="AB404" s="16">
        <v>56.87</v>
      </c>
      <c r="AC404">
        <v>72.42</v>
      </c>
      <c r="AD404">
        <v>37.369999999999997</v>
      </c>
      <c r="AE404" s="23">
        <f t="shared" si="48"/>
        <v>1</v>
      </c>
    </row>
    <row r="405" spans="1:31" x14ac:dyDescent="0.25">
      <c r="A405" t="s">
        <v>419</v>
      </c>
      <c r="B405" t="s">
        <v>519</v>
      </c>
      <c r="C405" t="s">
        <v>521</v>
      </c>
      <c r="D405" t="s">
        <v>526</v>
      </c>
      <c r="E405" t="s">
        <v>529</v>
      </c>
      <c r="F405" t="s">
        <v>531</v>
      </c>
      <c r="G405">
        <v>47.33</v>
      </c>
      <c r="H405">
        <v>1</v>
      </c>
      <c r="I405">
        <v>0</v>
      </c>
      <c r="J405" t="s">
        <v>516</v>
      </c>
      <c r="K405">
        <f t="shared" si="42"/>
        <v>1</v>
      </c>
      <c r="L405" s="16">
        <f t="shared" si="43"/>
        <v>0.284736786602939</v>
      </c>
      <c r="M405" s="16">
        <f t="shared" si="46"/>
        <v>0.57070712568050852</v>
      </c>
      <c r="N405" s="16">
        <f t="shared" si="44"/>
        <v>0.57070712568050852</v>
      </c>
      <c r="O405" s="16">
        <f t="shared" si="47"/>
        <v>-0.24358670494463713</v>
      </c>
      <c r="P405">
        <v>43</v>
      </c>
      <c r="Q405">
        <f t="shared" si="45"/>
        <v>1</v>
      </c>
      <c r="R405" s="16">
        <v>0</v>
      </c>
      <c r="S405" s="16">
        <v>1</v>
      </c>
      <c r="T405">
        <v>75.98</v>
      </c>
      <c r="U405">
        <v>0</v>
      </c>
      <c r="V405">
        <v>1</v>
      </c>
      <c r="W405" s="16">
        <v>55.16</v>
      </c>
      <c r="X405">
        <v>83.41</v>
      </c>
      <c r="Y405" s="16">
        <v>45.99</v>
      </c>
      <c r="Z405" s="16">
        <v>52.74</v>
      </c>
      <c r="AA405">
        <v>60.19</v>
      </c>
      <c r="AB405" s="16">
        <v>31.66</v>
      </c>
      <c r="AC405">
        <v>47.01</v>
      </c>
      <c r="AD405">
        <v>69.97</v>
      </c>
      <c r="AE405" s="23">
        <f t="shared" si="48"/>
        <v>0</v>
      </c>
    </row>
    <row r="406" spans="1:31" x14ac:dyDescent="0.25">
      <c r="A406" t="s">
        <v>420</v>
      </c>
      <c r="B406" t="s">
        <v>518</v>
      </c>
      <c r="C406" t="s">
        <v>521</v>
      </c>
      <c r="D406" t="s">
        <v>526</v>
      </c>
      <c r="E406" t="s">
        <v>528</v>
      </c>
      <c r="F406" t="s">
        <v>531</v>
      </c>
      <c r="G406">
        <v>51.23</v>
      </c>
      <c r="H406">
        <v>1</v>
      </c>
      <c r="I406">
        <v>0</v>
      </c>
      <c r="J406" t="s">
        <v>517</v>
      </c>
      <c r="K406">
        <f t="shared" si="42"/>
        <v>1</v>
      </c>
      <c r="L406" s="16">
        <f t="shared" si="43"/>
        <v>0.284736786602939</v>
      </c>
      <c r="M406" s="16">
        <f t="shared" si="46"/>
        <v>0.57070712568050852</v>
      </c>
      <c r="N406" s="16">
        <f t="shared" si="44"/>
        <v>0.57070712568050852</v>
      </c>
      <c r="O406" s="16">
        <f t="shared" si="47"/>
        <v>-0.24358670494463713</v>
      </c>
      <c r="P406">
        <v>28</v>
      </c>
      <c r="Q406">
        <f t="shared" si="45"/>
        <v>0</v>
      </c>
      <c r="R406" s="16">
        <v>0</v>
      </c>
      <c r="S406" s="16">
        <v>1</v>
      </c>
      <c r="T406">
        <v>74</v>
      </c>
      <c r="U406">
        <v>1</v>
      </c>
      <c r="V406">
        <v>0</v>
      </c>
      <c r="W406" s="16">
        <v>43.13</v>
      </c>
      <c r="X406">
        <v>45.07</v>
      </c>
      <c r="Y406" s="16">
        <v>63.51</v>
      </c>
      <c r="Z406" s="16">
        <v>37.81</v>
      </c>
      <c r="AA406">
        <v>41.74</v>
      </c>
      <c r="AB406" s="16">
        <v>48.58</v>
      </c>
      <c r="AC406">
        <v>49.89</v>
      </c>
      <c r="AD406">
        <v>41.67</v>
      </c>
      <c r="AE406" s="23">
        <f t="shared" si="48"/>
        <v>0</v>
      </c>
    </row>
    <row r="407" spans="1:31" x14ac:dyDescent="0.25">
      <c r="A407" t="s">
        <v>421</v>
      </c>
      <c r="B407" t="s">
        <v>520</v>
      </c>
      <c r="C407" t="s">
        <v>522</v>
      </c>
      <c r="D407" t="s">
        <v>526</v>
      </c>
      <c r="E407" t="s">
        <v>529</v>
      </c>
      <c r="F407" t="s">
        <v>531</v>
      </c>
      <c r="G407">
        <v>48.54</v>
      </c>
      <c r="H407">
        <v>0</v>
      </c>
      <c r="I407">
        <v>0</v>
      </c>
      <c r="J407" t="s">
        <v>517</v>
      </c>
      <c r="K407">
        <f t="shared" si="42"/>
        <v>1</v>
      </c>
      <c r="L407" s="16">
        <f t="shared" si="43"/>
        <v>0.284736786602939</v>
      </c>
      <c r="M407" s="16">
        <f t="shared" si="46"/>
        <v>0.57070712568050852</v>
      </c>
      <c r="N407" s="16">
        <f t="shared" si="44"/>
        <v>0.57070712568050852</v>
      </c>
      <c r="O407" s="16">
        <f t="shared" si="47"/>
        <v>-0.24358670494463713</v>
      </c>
      <c r="P407">
        <v>17</v>
      </c>
      <c r="Q407">
        <f t="shared" si="45"/>
        <v>0</v>
      </c>
      <c r="R407" s="16">
        <v>0</v>
      </c>
      <c r="S407" s="16">
        <v>1</v>
      </c>
      <c r="T407">
        <v>79.25</v>
      </c>
      <c r="U407">
        <v>0</v>
      </c>
      <c r="V407">
        <v>1</v>
      </c>
      <c r="W407" s="16">
        <v>59.89</v>
      </c>
      <c r="X407">
        <v>23.41</v>
      </c>
      <c r="Y407" s="16">
        <v>45.38</v>
      </c>
      <c r="Z407" s="16">
        <v>44.19</v>
      </c>
      <c r="AA407">
        <v>74.36</v>
      </c>
      <c r="AB407" s="16">
        <v>37.49</v>
      </c>
      <c r="AC407">
        <v>36.31</v>
      </c>
      <c r="AD407">
        <v>55.36</v>
      </c>
      <c r="AE407" s="23">
        <f t="shared" si="48"/>
        <v>0</v>
      </c>
    </row>
    <row r="408" spans="1:31" x14ac:dyDescent="0.25">
      <c r="A408" t="s">
        <v>422</v>
      </c>
      <c r="B408" t="s">
        <v>518</v>
      </c>
      <c r="C408" t="s">
        <v>523</v>
      </c>
      <c r="D408" t="s">
        <v>525</v>
      </c>
      <c r="E408" t="s">
        <v>527</v>
      </c>
      <c r="F408" t="s">
        <v>531</v>
      </c>
      <c r="G408">
        <v>60.55</v>
      </c>
      <c r="H408">
        <v>0</v>
      </c>
      <c r="I408">
        <v>1</v>
      </c>
      <c r="J408" t="s">
        <v>517</v>
      </c>
      <c r="K408">
        <f t="shared" si="42"/>
        <v>1</v>
      </c>
      <c r="L408" s="16">
        <f t="shared" si="43"/>
        <v>2.0074674701649928</v>
      </c>
      <c r="M408" s="16">
        <f t="shared" si="46"/>
        <v>0.8815788876645434</v>
      </c>
      <c r="N408" s="16">
        <f t="shared" si="44"/>
        <v>0.8815788876645434</v>
      </c>
      <c r="O408" s="16">
        <f t="shared" si="47"/>
        <v>-5.4738818992039209E-2</v>
      </c>
      <c r="P408">
        <v>21</v>
      </c>
      <c r="Q408">
        <f t="shared" si="45"/>
        <v>0</v>
      </c>
      <c r="R408" s="16">
        <v>1</v>
      </c>
      <c r="S408" s="16">
        <v>0</v>
      </c>
      <c r="T408">
        <v>58.46</v>
      </c>
      <c r="U408">
        <v>0</v>
      </c>
      <c r="V408">
        <v>0</v>
      </c>
      <c r="W408" s="16">
        <v>73.209999999999994</v>
      </c>
      <c r="X408">
        <v>63.22</v>
      </c>
      <c r="Y408" s="16">
        <v>45.33</v>
      </c>
      <c r="Z408" s="16">
        <v>68.3</v>
      </c>
      <c r="AA408">
        <v>70.81</v>
      </c>
      <c r="AB408" s="16">
        <v>55.73</v>
      </c>
      <c r="AC408">
        <v>71.959999999999994</v>
      </c>
      <c r="AD408">
        <v>62.83</v>
      </c>
      <c r="AE408" s="23">
        <f t="shared" si="48"/>
        <v>1</v>
      </c>
    </row>
    <row r="409" spans="1:31" x14ac:dyDescent="0.25">
      <c r="A409" t="s">
        <v>423</v>
      </c>
      <c r="B409" t="s">
        <v>518</v>
      </c>
      <c r="C409" t="s">
        <v>523</v>
      </c>
      <c r="D409" t="s">
        <v>525</v>
      </c>
      <c r="E409" t="s">
        <v>527</v>
      </c>
      <c r="F409" t="s">
        <v>531</v>
      </c>
      <c r="G409">
        <v>64.900000000000006</v>
      </c>
      <c r="H409">
        <v>0</v>
      </c>
      <c r="I409">
        <v>1</v>
      </c>
      <c r="J409" t="s">
        <v>517</v>
      </c>
      <c r="K409">
        <f t="shared" si="42"/>
        <v>1</v>
      </c>
      <c r="L409" s="16">
        <f t="shared" si="43"/>
        <v>2.0074674701649928</v>
      </c>
      <c r="M409" s="16">
        <f t="shared" si="46"/>
        <v>0.8815788876645434</v>
      </c>
      <c r="N409" s="16">
        <f t="shared" si="44"/>
        <v>0.8815788876645434</v>
      </c>
      <c r="O409" s="16">
        <f t="shared" si="47"/>
        <v>-5.4738818992039209E-2</v>
      </c>
      <c r="P409">
        <v>26</v>
      </c>
      <c r="Q409">
        <f t="shared" si="45"/>
        <v>0</v>
      </c>
      <c r="R409" s="16">
        <v>1</v>
      </c>
      <c r="S409" s="16">
        <v>0</v>
      </c>
      <c r="T409">
        <v>47.59</v>
      </c>
      <c r="U409">
        <v>0</v>
      </c>
      <c r="V409">
        <v>0</v>
      </c>
      <c r="W409" s="16">
        <v>71.59</v>
      </c>
      <c r="X409">
        <v>74.16</v>
      </c>
      <c r="Y409" s="16">
        <v>67.05</v>
      </c>
      <c r="Z409" s="16">
        <v>58.46</v>
      </c>
      <c r="AA409">
        <v>58.75</v>
      </c>
      <c r="AB409" s="16">
        <v>48.05</v>
      </c>
      <c r="AC409">
        <v>56.52</v>
      </c>
      <c r="AD409">
        <v>54.38</v>
      </c>
      <c r="AE409" s="23">
        <f t="shared" si="48"/>
        <v>1</v>
      </c>
    </row>
    <row r="410" spans="1:31" x14ac:dyDescent="0.25">
      <c r="A410" t="s">
        <v>424</v>
      </c>
      <c r="B410" t="s">
        <v>518</v>
      </c>
      <c r="C410" t="s">
        <v>522</v>
      </c>
      <c r="D410" t="s">
        <v>525</v>
      </c>
      <c r="E410" t="s">
        <v>527</v>
      </c>
      <c r="F410" t="s">
        <v>531</v>
      </c>
      <c r="G410">
        <v>60.29</v>
      </c>
      <c r="H410">
        <v>0</v>
      </c>
      <c r="I410">
        <v>0</v>
      </c>
      <c r="J410" t="s">
        <v>517</v>
      </c>
      <c r="K410">
        <f t="shared" si="42"/>
        <v>1</v>
      </c>
      <c r="L410" s="16">
        <f t="shared" si="43"/>
        <v>2.0074674701649928</v>
      </c>
      <c r="M410" s="16">
        <f t="shared" si="46"/>
        <v>0.8815788876645434</v>
      </c>
      <c r="N410" s="16">
        <f t="shared" si="44"/>
        <v>0.8815788876645434</v>
      </c>
      <c r="O410" s="16">
        <f t="shared" si="47"/>
        <v>-5.4738818992039209E-2</v>
      </c>
      <c r="P410">
        <v>21</v>
      </c>
      <c r="Q410">
        <f t="shared" si="45"/>
        <v>0</v>
      </c>
      <c r="R410" s="16">
        <v>1</v>
      </c>
      <c r="S410" s="16">
        <v>0</v>
      </c>
      <c r="T410">
        <v>85.65</v>
      </c>
      <c r="U410">
        <v>0</v>
      </c>
      <c r="V410">
        <v>0</v>
      </c>
      <c r="W410" s="16">
        <v>69.989999999999995</v>
      </c>
      <c r="X410">
        <v>46.5</v>
      </c>
      <c r="Y410" s="16">
        <v>55.52</v>
      </c>
      <c r="Z410" s="16">
        <v>59.34</v>
      </c>
      <c r="AA410">
        <v>39.24</v>
      </c>
      <c r="AB410" s="16">
        <v>57.06</v>
      </c>
      <c r="AC410">
        <v>75.040000000000006</v>
      </c>
      <c r="AD410">
        <v>68.05</v>
      </c>
      <c r="AE410" s="23">
        <f t="shared" si="48"/>
        <v>1</v>
      </c>
    </row>
    <row r="411" spans="1:31" x14ac:dyDescent="0.25">
      <c r="A411" t="s">
        <v>425</v>
      </c>
      <c r="B411" t="s">
        <v>518</v>
      </c>
      <c r="C411" t="s">
        <v>521</v>
      </c>
      <c r="D411" t="s">
        <v>526</v>
      </c>
      <c r="E411" t="s">
        <v>527</v>
      </c>
      <c r="F411" t="s">
        <v>530</v>
      </c>
      <c r="G411">
        <v>51.61</v>
      </c>
      <c r="H411">
        <v>1</v>
      </c>
      <c r="I411">
        <v>0</v>
      </c>
      <c r="J411" t="s">
        <v>517</v>
      </c>
      <c r="K411">
        <f t="shared" si="42"/>
        <v>0</v>
      </c>
      <c r="L411" s="16">
        <f t="shared" si="43"/>
        <v>0.284736786602939</v>
      </c>
      <c r="M411" s="16">
        <f t="shared" si="46"/>
        <v>0.57070712568050852</v>
      </c>
      <c r="N411" s="16">
        <f t="shared" si="44"/>
        <v>0.42929287431949148</v>
      </c>
      <c r="O411" s="16">
        <f t="shared" si="47"/>
        <v>-0.36724632016115744</v>
      </c>
      <c r="P411">
        <v>29</v>
      </c>
      <c r="Q411">
        <f t="shared" si="45"/>
        <v>0</v>
      </c>
      <c r="R411" s="16">
        <v>0</v>
      </c>
      <c r="S411" s="16">
        <v>1</v>
      </c>
      <c r="T411">
        <v>91.05</v>
      </c>
      <c r="U411">
        <v>0</v>
      </c>
      <c r="V411">
        <v>0</v>
      </c>
      <c r="W411" s="16">
        <v>38.47</v>
      </c>
      <c r="X411">
        <v>59.91</v>
      </c>
      <c r="Y411" s="16">
        <v>47.32</v>
      </c>
      <c r="Z411" s="16">
        <v>66.14</v>
      </c>
      <c r="AA411">
        <v>45.03</v>
      </c>
      <c r="AB411" s="16">
        <v>56.45</v>
      </c>
      <c r="AC411">
        <v>51.37</v>
      </c>
      <c r="AD411">
        <v>56.25</v>
      </c>
      <c r="AE411" s="23">
        <f t="shared" si="48"/>
        <v>0</v>
      </c>
    </row>
    <row r="412" spans="1:31" x14ac:dyDescent="0.25">
      <c r="A412" t="s">
        <v>426</v>
      </c>
      <c r="B412" t="s">
        <v>518</v>
      </c>
      <c r="C412" t="s">
        <v>522</v>
      </c>
      <c r="D412" t="s">
        <v>525</v>
      </c>
      <c r="E412" t="s">
        <v>527</v>
      </c>
      <c r="F412" t="s">
        <v>531</v>
      </c>
      <c r="G412">
        <v>79.209999999999994</v>
      </c>
      <c r="H412">
        <v>0</v>
      </c>
      <c r="I412">
        <v>0</v>
      </c>
      <c r="J412" t="s">
        <v>516</v>
      </c>
      <c r="K412">
        <f t="shared" si="42"/>
        <v>1</v>
      </c>
      <c r="L412" s="16">
        <f t="shared" si="43"/>
        <v>2.0074674701649928</v>
      </c>
      <c r="M412" s="16">
        <f t="shared" si="46"/>
        <v>0.8815788876645434</v>
      </c>
      <c r="N412" s="16">
        <f t="shared" si="44"/>
        <v>0.8815788876645434</v>
      </c>
      <c r="O412" s="16">
        <f t="shared" si="47"/>
        <v>-5.4738818992039209E-2</v>
      </c>
      <c r="P412">
        <v>25</v>
      </c>
      <c r="Q412">
        <f t="shared" si="45"/>
        <v>1</v>
      </c>
      <c r="R412" s="16">
        <v>1</v>
      </c>
      <c r="S412" s="16">
        <v>0</v>
      </c>
      <c r="T412">
        <v>55.42</v>
      </c>
      <c r="U412">
        <v>0</v>
      </c>
      <c r="V412">
        <v>0</v>
      </c>
      <c r="W412" s="16">
        <v>79.63</v>
      </c>
      <c r="X412">
        <v>54.81</v>
      </c>
      <c r="Y412" s="16">
        <v>54.85</v>
      </c>
      <c r="Z412" s="16">
        <v>47.29</v>
      </c>
      <c r="AA412">
        <v>61.12</v>
      </c>
      <c r="AB412" s="16">
        <v>68.08</v>
      </c>
      <c r="AC412">
        <v>54.1</v>
      </c>
      <c r="AD412">
        <v>58.24</v>
      </c>
      <c r="AE412" s="23">
        <f t="shared" si="48"/>
        <v>1</v>
      </c>
    </row>
    <row r="413" spans="1:31" x14ac:dyDescent="0.25">
      <c r="A413" t="s">
        <v>427</v>
      </c>
      <c r="B413" t="s">
        <v>519</v>
      </c>
      <c r="C413" t="s">
        <v>521</v>
      </c>
      <c r="D413" t="s">
        <v>524</v>
      </c>
      <c r="E413" t="s">
        <v>528</v>
      </c>
      <c r="F413" t="s">
        <v>530</v>
      </c>
      <c r="G413">
        <v>50.85</v>
      </c>
      <c r="H413">
        <v>1</v>
      </c>
      <c r="I413">
        <v>0</v>
      </c>
      <c r="J413" t="s">
        <v>517</v>
      </c>
      <c r="K413">
        <f t="shared" si="42"/>
        <v>0</v>
      </c>
      <c r="L413" s="16">
        <f t="shared" si="43"/>
        <v>0</v>
      </c>
      <c r="M413" s="16">
        <f t="shared" si="46"/>
        <v>0.5</v>
      </c>
      <c r="N413" s="16">
        <f t="shared" si="44"/>
        <v>0.5</v>
      </c>
      <c r="O413" s="16">
        <f t="shared" si="47"/>
        <v>-0.3010299956639812</v>
      </c>
      <c r="P413">
        <v>48</v>
      </c>
      <c r="Q413">
        <f t="shared" si="45"/>
        <v>0</v>
      </c>
      <c r="R413" s="16">
        <v>0</v>
      </c>
      <c r="S413" s="16">
        <v>0</v>
      </c>
      <c r="T413">
        <v>64.430000000000007</v>
      </c>
      <c r="U413">
        <v>1</v>
      </c>
      <c r="V413">
        <v>0</v>
      </c>
      <c r="W413" s="16">
        <v>34.61</v>
      </c>
      <c r="X413">
        <v>55.8</v>
      </c>
      <c r="Y413" s="16">
        <v>46.89</v>
      </c>
      <c r="Z413" s="16">
        <v>16.809999999999999</v>
      </c>
      <c r="AA413">
        <v>44.78</v>
      </c>
      <c r="AB413" s="16">
        <v>47.9</v>
      </c>
      <c r="AC413">
        <v>25.91</v>
      </c>
      <c r="AD413">
        <v>19.940000000000001</v>
      </c>
      <c r="AE413" s="23">
        <f t="shared" si="48"/>
        <v>0</v>
      </c>
    </row>
    <row r="414" spans="1:31" x14ac:dyDescent="0.25">
      <c r="A414" t="s">
        <v>428</v>
      </c>
      <c r="B414" t="s">
        <v>518</v>
      </c>
      <c r="C414" t="s">
        <v>523</v>
      </c>
      <c r="D414" t="s">
        <v>526</v>
      </c>
      <c r="E414" t="s">
        <v>527</v>
      </c>
      <c r="F414" t="s">
        <v>530</v>
      </c>
      <c r="G414">
        <v>57.41</v>
      </c>
      <c r="H414">
        <v>0</v>
      </c>
      <c r="I414">
        <v>1</v>
      </c>
      <c r="J414" t="s">
        <v>517</v>
      </c>
      <c r="K414">
        <f t="shared" si="42"/>
        <v>0</v>
      </c>
      <c r="L414" s="16">
        <f t="shared" si="43"/>
        <v>0.284736786602939</v>
      </c>
      <c r="M414" s="16">
        <f t="shared" si="46"/>
        <v>0.57070712568050852</v>
      </c>
      <c r="N414" s="16">
        <f t="shared" si="44"/>
        <v>0.42929287431949148</v>
      </c>
      <c r="O414" s="16">
        <f t="shared" si="47"/>
        <v>-0.36724632016115744</v>
      </c>
      <c r="P414">
        <v>28</v>
      </c>
      <c r="Q414">
        <f t="shared" si="45"/>
        <v>0</v>
      </c>
      <c r="R414" s="16">
        <v>0</v>
      </c>
      <c r="S414" s="16">
        <v>1</v>
      </c>
      <c r="T414">
        <v>69.91</v>
      </c>
      <c r="U414">
        <v>0</v>
      </c>
      <c r="V414">
        <v>0</v>
      </c>
      <c r="W414" s="16">
        <v>45.4</v>
      </c>
      <c r="X414">
        <v>62.23</v>
      </c>
      <c r="Y414" s="16">
        <v>44.57</v>
      </c>
      <c r="Z414" s="16">
        <v>59.44</v>
      </c>
      <c r="AA414">
        <v>61.22</v>
      </c>
      <c r="AB414" s="16">
        <v>28.09</v>
      </c>
      <c r="AC414">
        <v>35.64</v>
      </c>
      <c r="AD414">
        <v>61.94</v>
      </c>
      <c r="AE414" s="23">
        <f t="shared" si="48"/>
        <v>0</v>
      </c>
    </row>
    <row r="415" spans="1:31" x14ac:dyDescent="0.25">
      <c r="A415" t="s">
        <v>429</v>
      </c>
      <c r="B415" t="s">
        <v>518</v>
      </c>
      <c r="C415" t="s">
        <v>521</v>
      </c>
      <c r="D415" t="s">
        <v>524</v>
      </c>
      <c r="E415" t="s">
        <v>528</v>
      </c>
      <c r="F415" t="s">
        <v>530</v>
      </c>
      <c r="G415">
        <v>36.200000000000003</v>
      </c>
      <c r="H415">
        <v>1</v>
      </c>
      <c r="I415">
        <v>0</v>
      </c>
      <c r="J415" t="s">
        <v>516</v>
      </c>
      <c r="K415">
        <f t="shared" si="42"/>
        <v>0</v>
      </c>
      <c r="L415" s="16">
        <f t="shared" si="43"/>
        <v>0</v>
      </c>
      <c r="M415" s="16">
        <f t="shared" si="46"/>
        <v>0.5</v>
      </c>
      <c r="N415" s="16">
        <f t="shared" si="44"/>
        <v>0.5</v>
      </c>
      <c r="O415" s="16">
        <f t="shared" si="47"/>
        <v>-0.3010299956639812</v>
      </c>
      <c r="P415">
        <v>22</v>
      </c>
      <c r="Q415">
        <f t="shared" si="45"/>
        <v>1</v>
      </c>
      <c r="R415" s="16">
        <v>0</v>
      </c>
      <c r="S415" s="16">
        <v>0</v>
      </c>
      <c r="T415">
        <v>72</v>
      </c>
      <c r="U415">
        <v>1</v>
      </c>
      <c r="V415">
        <v>0</v>
      </c>
      <c r="W415" s="16">
        <v>27.27</v>
      </c>
      <c r="X415">
        <v>42.79</v>
      </c>
      <c r="Y415" s="16">
        <v>11.6</v>
      </c>
      <c r="Z415" s="16">
        <v>6.59</v>
      </c>
      <c r="AA415">
        <v>39.619999999999997</v>
      </c>
      <c r="AB415" s="16">
        <v>29.15</v>
      </c>
      <c r="AC415">
        <v>44.17</v>
      </c>
      <c r="AD415">
        <v>23.39</v>
      </c>
      <c r="AE415" s="23">
        <f t="shared" si="48"/>
        <v>0</v>
      </c>
    </row>
    <row r="416" spans="1:31" x14ac:dyDescent="0.25">
      <c r="A416" t="s">
        <v>430</v>
      </c>
      <c r="B416" t="s">
        <v>520</v>
      </c>
      <c r="C416" t="s">
        <v>522</v>
      </c>
      <c r="D416" t="s">
        <v>526</v>
      </c>
      <c r="E416" t="s">
        <v>527</v>
      </c>
      <c r="F416" t="s">
        <v>531</v>
      </c>
      <c r="G416">
        <v>39.57</v>
      </c>
      <c r="H416">
        <v>0</v>
      </c>
      <c r="I416">
        <v>0</v>
      </c>
      <c r="J416" t="s">
        <v>516</v>
      </c>
      <c r="K416">
        <f t="shared" si="42"/>
        <v>1</v>
      </c>
      <c r="L416" s="16">
        <f t="shared" si="43"/>
        <v>0.284736786602939</v>
      </c>
      <c r="M416" s="16">
        <f t="shared" si="46"/>
        <v>0.57070712568050852</v>
      </c>
      <c r="N416" s="16">
        <f t="shared" si="44"/>
        <v>0.57070712568050852</v>
      </c>
      <c r="O416" s="16">
        <f t="shared" si="47"/>
        <v>-0.24358670494463713</v>
      </c>
      <c r="P416">
        <v>17</v>
      </c>
      <c r="Q416">
        <f t="shared" si="45"/>
        <v>1</v>
      </c>
      <c r="R416" s="16">
        <v>0</v>
      </c>
      <c r="S416" s="16">
        <v>1</v>
      </c>
      <c r="T416">
        <v>79.569999999999993</v>
      </c>
      <c r="U416">
        <v>0</v>
      </c>
      <c r="V416">
        <v>0</v>
      </c>
      <c r="W416" s="16">
        <v>52.4</v>
      </c>
      <c r="X416">
        <v>52.07</v>
      </c>
      <c r="Y416" s="16">
        <v>32.82</v>
      </c>
      <c r="Z416" s="16">
        <v>52.17</v>
      </c>
      <c r="AA416">
        <v>58.5</v>
      </c>
      <c r="AB416" s="16">
        <v>46.31</v>
      </c>
      <c r="AC416">
        <v>45.39</v>
      </c>
      <c r="AD416">
        <v>45.46</v>
      </c>
      <c r="AE416" s="23">
        <f t="shared" si="48"/>
        <v>0</v>
      </c>
    </row>
    <row r="417" spans="1:31" x14ac:dyDescent="0.25">
      <c r="A417" t="s">
        <v>431</v>
      </c>
      <c r="B417" t="s">
        <v>520</v>
      </c>
      <c r="C417" t="s">
        <v>523</v>
      </c>
      <c r="D417" t="s">
        <v>526</v>
      </c>
      <c r="E417" t="s">
        <v>528</v>
      </c>
      <c r="F417" t="s">
        <v>530</v>
      </c>
      <c r="G417">
        <v>55.74</v>
      </c>
      <c r="H417">
        <v>0</v>
      </c>
      <c r="I417">
        <v>1</v>
      </c>
      <c r="J417" t="s">
        <v>516</v>
      </c>
      <c r="K417">
        <f t="shared" si="42"/>
        <v>0</v>
      </c>
      <c r="L417" s="16">
        <f t="shared" si="43"/>
        <v>0.284736786602939</v>
      </c>
      <c r="M417" s="16">
        <f t="shared" si="46"/>
        <v>0.57070712568050852</v>
      </c>
      <c r="N417" s="16">
        <f t="shared" si="44"/>
        <v>0.42929287431949148</v>
      </c>
      <c r="O417" s="16">
        <f t="shared" si="47"/>
        <v>-0.36724632016115744</v>
      </c>
      <c r="P417">
        <v>17</v>
      </c>
      <c r="Q417">
        <f t="shared" si="45"/>
        <v>1</v>
      </c>
      <c r="R417" s="16">
        <v>0</v>
      </c>
      <c r="S417" s="16">
        <v>1</v>
      </c>
      <c r="T417">
        <v>42.5</v>
      </c>
      <c r="U417">
        <v>1</v>
      </c>
      <c r="V417">
        <v>0</v>
      </c>
      <c r="W417" s="16">
        <v>31.56</v>
      </c>
      <c r="X417">
        <v>47.21</v>
      </c>
      <c r="Y417" s="16">
        <v>34.07</v>
      </c>
      <c r="Z417" s="16">
        <v>46.31</v>
      </c>
      <c r="AA417">
        <v>44.31</v>
      </c>
      <c r="AB417" s="16">
        <v>33.51</v>
      </c>
      <c r="AC417">
        <v>32.35</v>
      </c>
      <c r="AD417">
        <v>53.06</v>
      </c>
      <c r="AE417" s="23">
        <f t="shared" si="48"/>
        <v>0</v>
      </c>
    </row>
    <row r="418" spans="1:31" x14ac:dyDescent="0.25">
      <c r="A418" t="s">
        <v>432</v>
      </c>
      <c r="B418" t="s">
        <v>518</v>
      </c>
      <c r="C418" t="s">
        <v>522</v>
      </c>
      <c r="D418" t="s">
        <v>526</v>
      </c>
      <c r="E418" t="s">
        <v>528</v>
      </c>
      <c r="F418" t="s">
        <v>531</v>
      </c>
      <c r="G418">
        <v>55.35</v>
      </c>
      <c r="H418">
        <v>0</v>
      </c>
      <c r="I418">
        <v>0</v>
      </c>
      <c r="J418" t="s">
        <v>516</v>
      </c>
      <c r="K418">
        <f t="shared" si="42"/>
        <v>1</v>
      </c>
      <c r="L418" s="16">
        <f t="shared" si="43"/>
        <v>0.284736786602939</v>
      </c>
      <c r="M418" s="16">
        <f t="shared" si="46"/>
        <v>0.57070712568050852</v>
      </c>
      <c r="N418" s="16">
        <f t="shared" si="44"/>
        <v>0.57070712568050852</v>
      </c>
      <c r="O418" s="16">
        <f t="shared" si="47"/>
        <v>-0.24358670494463713</v>
      </c>
      <c r="P418">
        <v>22</v>
      </c>
      <c r="Q418">
        <f t="shared" si="45"/>
        <v>1</v>
      </c>
      <c r="R418" s="16">
        <v>0</v>
      </c>
      <c r="S418" s="16">
        <v>1</v>
      </c>
      <c r="T418">
        <v>83.29</v>
      </c>
      <c r="U418">
        <v>1</v>
      </c>
      <c r="V418">
        <v>0</v>
      </c>
      <c r="W418" s="16">
        <v>65.290000000000006</v>
      </c>
      <c r="X418">
        <v>49.42</v>
      </c>
      <c r="Y418" s="16">
        <v>50.81</v>
      </c>
      <c r="Z418" s="16">
        <v>58.68</v>
      </c>
      <c r="AA418">
        <v>64.53</v>
      </c>
      <c r="AB418" s="16">
        <v>61.19</v>
      </c>
      <c r="AC418">
        <v>59.83</v>
      </c>
      <c r="AD418">
        <v>52.2</v>
      </c>
      <c r="AE418" s="23">
        <f t="shared" si="48"/>
        <v>0</v>
      </c>
    </row>
    <row r="419" spans="1:31" x14ac:dyDescent="0.25">
      <c r="A419" t="s">
        <v>433</v>
      </c>
      <c r="B419" t="s">
        <v>520</v>
      </c>
      <c r="C419" t="s">
        <v>522</v>
      </c>
      <c r="D419" t="s">
        <v>526</v>
      </c>
      <c r="E419" t="s">
        <v>528</v>
      </c>
      <c r="F419" t="s">
        <v>531</v>
      </c>
      <c r="G419">
        <v>50.81</v>
      </c>
      <c r="H419">
        <v>0</v>
      </c>
      <c r="I419">
        <v>0</v>
      </c>
      <c r="J419" t="s">
        <v>517</v>
      </c>
      <c r="K419">
        <f t="shared" si="42"/>
        <v>1</v>
      </c>
      <c r="L419" s="16">
        <f t="shared" si="43"/>
        <v>0.284736786602939</v>
      </c>
      <c r="M419" s="16">
        <f t="shared" si="46"/>
        <v>0.57070712568050852</v>
      </c>
      <c r="N419" s="16">
        <f t="shared" si="44"/>
        <v>0.57070712568050852</v>
      </c>
      <c r="O419" s="16">
        <f t="shared" si="47"/>
        <v>-0.24358670494463713</v>
      </c>
      <c r="P419">
        <v>16</v>
      </c>
      <c r="Q419">
        <f t="shared" si="45"/>
        <v>0</v>
      </c>
      <c r="R419" s="16">
        <v>0</v>
      </c>
      <c r="S419" s="16">
        <v>1</v>
      </c>
      <c r="T419">
        <v>43.72</v>
      </c>
      <c r="U419">
        <v>1</v>
      </c>
      <c r="V419">
        <v>0</v>
      </c>
      <c r="W419" s="16">
        <v>11.29</v>
      </c>
      <c r="X419">
        <v>47.98</v>
      </c>
      <c r="Y419" s="16">
        <v>48.76</v>
      </c>
      <c r="Z419" s="16">
        <v>63.16</v>
      </c>
      <c r="AA419">
        <v>46.88</v>
      </c>
      <c r="AB419" s="16">
        <v>53.23</v>
      </c>
      <c r="AC419">
        <v>50.57</v>
      </c>
      <c r="AD419">
        <v>66.06</v>
      </c>
      <c r="AE419" s="23">
        <f t="shared" si="48"/>
        <v>0</v>
      </c>
    </row>
    <row r="420" spans="1:31" x14ac:dyDescent="0.25">
      <c r="A420" t="s">
        <v>434</v>
      </c>
      <c r="B420" t="s">
        <v>520</v>
      </c>
      <c r="C420" t="s">
        <v>521</v>
      </c>
      <c r="D420" t="s">
        <v>526</v>
      </c>
      <c r="E420" t="s">
        <v>527</v>
      </c>
      <c r="F420" t="s">
        <v>530</v>
      </c>
      <c r="G420">
        <v>46.62</v>
      </c>
      <c r="H420">
        <v>1</v>
      </c>
      <c r="I420">
        <v>0</v>
      </c>
      <c r="J420" t="s">
        <v>517</v>
      </c>
      <c r="K420">
        <f t="shared" si="42"/>
        <v>0</v>
      </c>
      <c r="L420" s="16">
        <f t="shared" si="43"/>
        <v>0.284736786602939</v>
      </c>
      <c r="M420" s="16">
        <f t="shared" si="46"/>
        <v>0.57070712568050852</v>
      </c>
      <c r="N420" s="16">
        <f t="shared" si="44"/>
        <v>0.42929287431949148</v>
      </c>
      <c r="O420" s="16">
        <f t="shared" si="47"/>
        <v>-0.36724632016115744</v>
      </c>
      <c r="P420">
        <v>18</v>
      </c>
      <c r="Q420">
        <f t="shared" si="45"/>
        <v>0</v>
      </c>
      <c r="R420" s="16">
        <v>0</v>
      </c>
      <c r="S420" s="16">
        <v>1</v>
      </c>
      <c r="T420">
        <v>68.099999999999994</v>
      </c>
      <c r="U420">
        <v>0</v>
      </c>
      <c r="V420">
        <v>0</v>
      </c>
      <c r="W420" s="16">
        <v>35.94</v>
      </c>
      <c r="X420">
        <v>31.48</v>
      </c>
      <c r="Y420" s="16">
        <v>20.32</v>
      </c>
      <c r="Z420" s="16">
        <v>40.24</v>
      </c>
      <c r="AA420">
        <v>36.44</v>
      </c>
      <c r="AB420" s="16">
        <v>62.94</v>
      </c>
      <c r="AC420">
        <v>38.96</v>
      </c>
      <c r="AD420">
        <v>25.22</v>
      </c>
      <c r="AE420" s="23">
        <f t="shared" si="48"/>
        <v>0</v>
      </c>
    </row>
    <row r="421" spans="1:31" x14ac:dyDescent="0.25">
      <c r="A421" t="s">
        <v>435</v>
      </c>
      <c r="B421" t="s">
        <v>518</v>
      </c>
      <c r="C421" t="s">
        <v>522</v>
      </c>
      <c r="D421" t="s">
        <v>526</v>
      </c>
      <c r="E421" t="s">
        <v>527</v>
      </c>
      <c r="F421" t="s">
        <v>530</v>
      </c>
      <c r="G421">
        <v>47.02</v>
      </c>
      <c r="H421">
        <v>0</v>
      </c>
      <c r="I421">
        <v>0</v>
      </c>
      <c r="J421" t="s">
        <v>517</v>
      </c>
      <c r="K421">
        <f t="shared" si="42"/>
        <v>0</v>
      </c>
      <c r="L421" s="16">
        <f t="shared" si="43"/>
        <v>0.284736786602939</v>
      </c>
      <c r="M421" s="16">
        <f t="shared" si="46"/>
        <v>0.57070712568050852</v>
      </c>
      <c r="N421" s="16">
        <f t="shared" si="44"/>
        <v>0.42929287431949148</v>
      </c>
      <c r="O421" s="16">
        <f t="shared" si="47"/>
        <v>-0.36724632016115744</v>
      </c>
      <c r="P421">
        <v>28</v>
      </c>
      <c r="Q421">
        <f t="shared" si="45"/>
        <v>0</v>
      </c>
      <c r="R421" s="16">
        <v>0</v>
      </c>
      <c r="S421" s="16">
        <v>1</v>
      </c>
      <c r="T421">
        <v>89.66</v>
      </c>
      <c r="U421">
        <v>0</v>
      </c>
      <c r="V421">
        <v>0</v>
      </c>
      <c r="W421" s="16">
        <v>81.13</v>
      </c>
      <c r="X421">
        <v>48.15</v>
      </c>
      <c r="Y421" s="16">
        <v>41.92</v>
      </c>
      <c r="Z421" s="16">
        <v>48.64</v>
      </c>
      <c r="AA421">
        <v>57.11</v>
      </c>
      <c r="AB421" s="16">
        <v>43.43</v>
      </c>
      <c r="AC421">
        <v>44.62</v>
      </c>
      <c r="AD421">
        <v>40.44</v>
      </c>
      <c r="AE421" s="23">
        <f t="shared" si="48"/>
        <v>0</v>
      </c>
    </row>
    <row r="422" spans="1:31" x14ac:dyDescent="0.25">
      <c r="A422" t="s">
        <v>436</v>
      </c>
      <c r="B422" t="s">
        <v>520</v>
      </c>
      <c r="C422" t="s">
        <v>521</v>
      </c>
      <c r="D422" t="s">
        <v>524</v>
      </c>
      <c r="E422" t="s">
        <v>528</v>
      </c>
      <c r="F422" t="s">
        <v>530</v>
      </c>
      <c r="G422">
        <v>21.98</v>
      </c>
      <c r="H422">
        <v>1</v>
      </c>
      <c r="I422">
        <v>0</v>
      </c>
      <c r="J422" t="s">
        <v>517</v>
      </c>
      <c r="K422">
        <f t="shared" si="42"/>
        <v>0</v>
      </c>
      <c r="L422" s="16">
        <f t="shared" si="43"/>
        <v>0</v>
      </c>
      <c r="M422" s="16">
        <f t="shared" si="46"/>
        <v>0.5</v>
      </c>
      <c r="N422" s="16">
        <f t="shared" si="44"/>
        <v>0.5</v>
      </c>
      <c r="O422" s="16">
        <f t="shared" si="47"/>
        <v>-0.3010299956639812</v>
      </c>
      <c r="P422">
        <v>19</v>
      </c>
      <c r="Q422">
        <f t="shared" si="45"/>
        <v>0</v>
      </c>
      <c r="R422" s="16">
        <v>0</v>
      </c>
      <c r="S422" s="16">
        <v>0</v>
      </c>
      <c r="T422">
        <v>67.069999999999993</v>
      </c>
      <c r="U422">
        <v>1</v>
      </c>
      <c r="V422">
        <v>0</v>
      </c>
      <c r="W422" s="16">
        <v>28.29</v>
      </c>
      <c r="X422">
        <v>30.9</v>
      </c>
      <c r="Y422" s="16">
        <v>16.11</v>
      </c>
      <c r="Z422" s="16">
        <v>35.92</v>
      </c>
      <c r="AA422">
        <v>5.12</v>
      </c>
      <c r="AB422" s="16">
        <v>12.91</v>
      </c>
      <c r="AC422">
        <v>35.67</v>
      </c>
      <c r="AD422">
        <v>31.47</v>
      </c>
      <c r="AE422" s="23">
        <f t="shared" si="48"/>
        <v>0</v>
      </c>
    </row>
    <row r="423" spans="1:31" x14ac:dyDescent="0.25">
      <c r="A423" t="s">
        <v>437</v>
      </c>
      <c r="B423" t="s">
        <v>519</v>
      </c>
      <c r="C423" t="s">
        <v>523</v>
      </c>
      <c r="D423" t="s">
        <v>526</v>
      </c>
      <c r="E423" t="s">
        <v>528</v>
      </c>
      <c r="F423" t="s">
        <v>531</v>
      </c>
      <c r="G423">
        <v>63.21</v>
      </c>
      <c r="H423">
        <v>0</v>
      </c>
      <c r="I423">
        <v>1</v>
      </c>
      <c r="J423" t="s">
        <v>517</v>
      </c>
      <c r="K423">
        <f t="shared" si="42"/>
        <v>1</v>
      </c>
      <c r="L423" s="16">
        <f t="shared" si="43"/>
        <v>0.284736786602939</v>
      </c>
      <c r="M423" s="16">
        <f t="shared" si="46"/>
        <v>0.57070712568050852</v>
      </c>
      <c r="N423" s="16">
        <f t="shared" si="44"/>
        <v>0.57070712568050852</v>
      </c>
      <c r="O423" s="16">
        <f t="shared" si="47"/>
        <v>-0.24358670494463713</v>
      </c>
      <c r="P423">
        <v>37</v>
      </c>
      <c r="Q423">
        <f t="shared" si="45"/>
        <v>0</v>
      </c>
      <c r="R423" s="16">
        <v>0</v>
      </c>
      <c r="S423" s="16">
        <v>1</v>
      </c>
      <c r="T423">
        <v>48.95</v>
      </c>
      <c r="U423">
        <v>1</v>
      </c>
      <c r="V423">
        <v>0</v>
      </c>
      <c r="W423" s="16">
        <v>52.72</v>
      </c>
      <c r="X423">
        <v>49.29</v>
      </c>
      <c r="Y423" s="16">
        <v>74.56</v>
      </c>
      <c r="Z423" s="16">
        <v>38.159999999999997</v>
      </c>
      <c r="AA423">
        <v>57.62</v>
      </c>
      <c r="AB423" s="16">
        <v>61.04</v>
      </c>
      <c r="AC423">
        <v>42.53</v>
      </c>
      <c r="AD423">
        <v>63.21</v>
      </c>
      <c r="AE423" s="23">
        <f t="shared" si="48"/>
        <v>0</v>
      </c>
    </row>
    <row r="424" spans="1:31" x14ac:dyDescent="0.25">
      <c r="A424" t="s">
        <v>438</v>
      </c>
      <c r="B424" t="s">
        <v>520</v>
      </c>
      <c r="C424" t="s">
        <v>521</v>
      </c>
      <c r="D424" t="s">
        <v>524</v>
      </c>
      <c r="E424" t="s">
        <v>528</v>
      </c>
      <c r="F424" t="s">
        <v>530</v>
      </c>
      <c r="G424">
        <v>43.08</v>
      </c>
      <c r="H424">
        <v>1</v>
      </c>
      <c r="I424">
        <v>0</v>
      </c>
      <c r="J424" t="s">
        <v>517</v>
      </c>
      <c r="K424">
        <f t="shared" si="42"/>
        <v>0</v>
      </c>
      <c r="L424" s="16">
        <f t="shared" si="43"/>
        <v>0</v>
      </c>
      <c r="M424" s="16">
        <f t="shared" si="46"/>
        <v>0.5</v>
      </c>
      <c r="N424" s="16">
        <f t="shared" si="44"/>
        <v>0.5</v>
      </c>
      <c r="O424" s="16">
        <f t="shared" si="47"/>
        <v>-0.3010299956639812</v>
      </c>
      <c r="P424">
        <v>19</v>
      </c>
      <c r="Q424">
        <f t="shared" si="45"/>
        <v>0</v>
      </c>
      <c r="R424" s="16">
        <v>0</v>
      </c>
      <c r="S424" s="16">
        <v>0</v>
      </c>
      <c r="T424">
        <v>99.1</v>
      </c>
      <c r="U424">
        <v>1</v>
      </c>
      <c r="V424">
        <v>0</v>
      </c>
      <c r="W424" s="16">
        <v>44.12</v>
      </c>
      <c r="X424">
        <v>20.170000000000002</v>
      </c>
      <c r="Y424" s="16">
        <v>49.16</v>
      </c>
      <c r="Z424" s="16">
        <v>18.670000000000002</v>
      </c>
      <c r="AA424">
        <v>9.52</v>
      </c>
      <c r="AB424" s="16">
        <v>27.13</v>
      </c>
      <c r="AC424">
        <v>30.09</v>
      </c>
      <c r="AD424">
        <v>26.75</v>
      </c>
      <c r="AE424" s="23">
        <f t="shared" si="48"/>
        <v>0</v>
      </c>
    </row>
    <row r="425" spans="1:31" x14ac:dyDescent="0.25">
      <c r="A425" t="s">
        <v>439</v>
      </c>
      <c r="B425" t="s">
        <v>518</v>
      </c>
      <c r="C425" t="s">
        <v>523</v>
      </c>
      <c r="D425" t="s">
        <v>524</v>
      </c>
      <c r="E425" t="s">
        <v>527</v>
      </c>
      <c r="F425" t="s">
        <v>530</v>
      </c>
      <c r="G425">
        <v>50.58</v>
      </c>
      <c r="H425">
        <v>0</v>
      </c>
      <c r="I425">
        <v>1</v>
      </c>
      <c r="J425" t="s">
        <v>516</v>
      </c>
      <c r="K425">
        <f t="shared" si="42"/>
        <v>0</v>
      </c>
      <c r="L425" s="16">
        <f t="shared" si="43"/>
        <v>0</v>
      </c>
      <c r="M425" s="16">
        <f t="shared" si="46"/>
        <v>0.5</v>
      </c>
      <c r="N425" s="16">
        <f t="shared" si="44"/>
        <v>0.5</v>
      </c>
      <c r="O425" s="16">
        <f t="shared" si="47"/>
        <v>-0.3010299956639812</v>
      </c>
      <c r="P425">
        <v>23</v>
      </c>
      <c r="Q425">
        <f t="shared" si="45"/>
        <v>1</v>
      </c>
      <c r="R425" s="16">
        <v>0</v>
      </c>
      <c r="S425" s="16">
        <v>0</v>
      </c>
      <c r="T425">
        <v>93.36</v>
      </c>
      <c r="U425">
        <v>0</v>
      </c>
      <c r="V425">
        <v>0</v>
      </c>
      <c r="W425" s="16">
        <v>37.04</v>
      </c>
      <c r="X425">
        <v>46.15</v>
      </c>
      <c r="Y425" s="16">
        <v>21.64</v>
      </c>
      <c r="Z425" s="16">
        <v>31.84</v>
      </c>
      <c r="AA425">
        <v>42.68</v>
      </c>
      <c r="AB425" s="16">
        <v>24.57</v>
      </c>
      <c r="AC425">
        <v>30.15</v>
      </c>
      <c r="AD425">
        <v>35.76</v>
      </c>
      <c r="AE425" s="23">
        <f t="shared" si="48"/>
        <v>0</v>
      </c>
    </row>
    <row r="426" spans="1:31" x14ac:dyDescent="0.25">
      <c r="A426" t="s">
        <v>440</v>
      </c>
      <c r="B426" t="s">
        <v>518</v>
      </c>
      <c r="C426" t="s">
        <v>521</v>
      </c>
      <c r="D426" t="s">
        <v>526</v>
      </c>
      <c r="E426" t="s">
        <v>528</v>
      </c>
      <c r="F426" t="s">
        <v>531</v>
      </c>
      <c r="G426">
        <v>28.63</v>
      </c>
      <c r="H426">
        <v>1</v>
      </c>
      <c r="I426">
        <v>0</v>
      </c>
      <c r="J426" t="s">
        <v>517</v>
      </c>
      <c r="K426">
        <f t="shared" si="42"/>
        <v>1</v>
      </c>
      <c r="L426" s="16">
        <f t="shared" si="43"/>
        <v>0.284736786602939</v>
      </c>
      <c r="M426" s="16">
        <f t="shared" si="46"/>
        <v>0.57070712568050852</v>
      </c>
      <c r="N426" s="16">
        <f t="shared" si="44"/>
        <v>0.57070712568050852</v>
      </c>
      <c r="O426" s="16">
        <f t="shared" si="47"/>
        <v>-0.24358670494463713</v>
      </c>
      <c r="P426">
        <v>24</v>
      </c>
      <c r="Q426">
        <f t="shared" si="45"/>
        <v>0</v>
      </c>
      <c r="R426" s="16">
        <v>0</v>
      </c>
      <c r="S426" s="16">
        <v>1</v>
      </c>
      <c r="T426">
        <v>86.28</v>
      </c>
      <c r="U426">
        <v>1</v>
      </c>
      <c r="V426">
        <v>0</v>
      </c>
      <c r="W426" s="16">
        <v>48.3</v>
      </c>
      <c r="X426">
        <v>50.9</v>
      </c>
      <c r="Y426" s="16">
        <v>58.13</v>
      </c>
      <c r="Z426" s="16">
        <v>38.340000000000003</v>
      </c>
      <c r="AA426">
        <v>33.08</v>
      </c>
      <c r="AB426" s="16">
        <v>53.83</v>
      </c>
      <c r="AC426">
        <v>33.04</v>
      </c>
      <c r="AD426">
        <v>32.979999999999997</v>
      </c>
      <c r="AE426" s="23">
        <f t="shared" si="48"/>
        <v>0</v>
      </c>
    </row>
    <row r="427" spans="1:31" x14ac:dyDescent="0.25">
      <c r="A427" t="s">
        <v>441</v>
      </c>
      <c r="B427" t="s">
        <v>519</v>
      </c>
      <c r="C427" t="s">
        <v>522</v>
      </c>
      <c r="D427" t="s">
        <v>526</v>
      </c>
      <c r="E427" t="s">
        <v>527</v>
      </c>
      <c r="F427" t="s">
        <v>531</v>
      </c>
      <c r="G427">
        <v>34.72</v>
      </c>
      <c r="H427">
        <v>0</v>
      </c>
      <c r="I427">
        <v>0</v>
      </c>
      <c r="J427" t="s">
        <v>516</v>
      </c>
      <c r="K427">
        <f t="shared" si="42"/>
        <v>1</v>
      </c>
      <c r="L427" s="16">
        <f t="shared" si="43"/>
        <v>0.284736786602939</v>
      </c>
      <c r="M427" s="16">
        <f t="shared" si="46"/>
        <v>0.57070712568050852</v>
      </c>
      <c r="N427" s="16">
        <f t="shared" si="44"/>
        <v>0.57070712568050852</v>
      </c>
      <c r="O427" s="16">
        <f t="shared" si="47"/>
        <v>-0.24358670494463713</v>
      </c>
      <c r="P427">
        <v>38</v>
      </c>
      <c r="Q427">
        <f t="shared" si="45"/>
        <v>1</v>
      </c>
      <c r="R427" s="16">
        <v>0</v>
      </c>
      <c r="S427" s="16">
        <v>1</v>
      </c>
      <c r="T427">
        <v>64.69</v>
      </c>
      <c r="U427">
        <v>0</v>
      </c>
      <c r="V427">
        <v>0</v>
      </c>
      <c r="W427" s="16">
        <v>59.81</v>
      </c>
      <c r="X427">
        <v>52.18</v>
      </c>
      <c r="Y427" s="16">
        <v>48.23</v>
      </c>
      <c r="Z427" s="16">
        <v>64.78</v>
      </c>
      <c r="AA427">
        <v>65.040000000000006</v>
      </c>
      <c r="AB427" s="16">
        <v>65.290000000000006</v>
      </c>
      <c r="AC427">
        <v>54.34</v>
      </c>
      <c r="AD427">
        <v>47.03</v>
      </c>
      <c r="AE427" s="23">
        <f t="shared" si="48"/>
        <v>0</v>
      </c>
    </row>
    <row r="428" spans="1:31" x14ac:dyDescent="0.25">
      <c r="A428" t="s">
        <v>442</v>
      </c>
      <c r="B428" t="s">
        <v>520</v>
      </c>
      <c r="C428" t="s">
        <v>521</v>
      </c>
      <c r="D428" t="s">
        <v>526</v>
      </c>
      <c r="E428" t="s">
        <v>527</v>
      </c>
      <c r="F428" t="s">
        <v>530</v>
      </c>
      <c r="G428">
        <v>46.32</v>
      </c>
      <c r="H428">
        <v>1</v>
      </c>
      <c r="I428">
        <v>0</v>
      </c>
      <c r="J428" t="s">
        <v>516</v>
      </c>
      <c r="K428">
        <f t="shared" si="42"/>
        <v>0</v>
      </c>
      <c r="L428" s="16">
        <f t="shared" si="43"/>
        <v>0.284736786602939</v>
      </c>
      <c r="M428" s="16">
        <f t="shared" si="46"/>
        <v>0.57070712568050852</v>
      </c>
      <c r="N428" s="16">
        <f t="shared" si="44"/>
        <v>0.42929287431949148</v>
      </c>
      <c r="O428" s="16">
        <f t="shared" si="47"/>
        <v>-0.36724632016115744</v>
      </c>
      <c r="P428">
        <v>16</v>
      </c>
      <c r="Q428">
        <f t="shared" si="45"/>
        <v>1</v>
      </c>
      <c r="R428" s="16">
        <v>0</v>
      </c>
      <c r="S428" s="16">
        <v>1</v>
      </c>
      <c r="T428">
        <v>51.03</v>
      </c>
      <c r="U428">
        <v>0</v>
      </c>
      <c r="V428">
        <v>0</v>
      </c>
      <c r="W428" s="16">
        <v>40.229999999999997</v>
      </c>
      <c r="X428">
        <v>35.14</v>
      </c>
      <c r="Y428" s="16">
        <v>20.29</v>
      </c>
      <c r="Z428" s="16">
        <v>55.42</v>
      </c>
      <c r="AA428">
        <v>27.93</v>
      </c>
      <c r="AB428" s="16">
        <v>37.200000000000003</v>
      </c>
      <c r="AC428">
        <v>38.65</v>
      </c>
      <c r="AD428">
        <v>56.5</v>
      </c>
      <c r="AE428" s="23">
        <f t="shared" si="48"/>
        <v>0</v>
      </c>
    </row>
    <row r="429" spans="1:31" x14ac:dyDescent="0.25">
      <c r="A429" t="s">
        <v>443</v>
      </c>
      <c r="B429" t="s">
        <v>518</v>
      </c>
      <c r="C429" t="s">
        <v>521</v>
      </c>
      <c r="D429" t="s">
        <v>526</v>
      </c>
      <c r="E429" t="s">
        <v>529</v>
      </c>
      <c r="F429" t="s">
        <v>531</v>
      </c>
      <c r="G429">
        <v>64.61</v>
      </c>
      <c r="H429">
        <v>1</v>
      </c>
      <c r="I429">
        <v>0</v>
      </c>
      <c r="J429" t="s">
        <v>517</v>
      </c>
      <c r="K429">
        <f t="shared" si="42"/>
        <v>1</v>
      </c>
      <c r="L429" s="16">
        <f t="shared" si="43"/>
        <v>0.284736786602939</v>
      </c>
      <c r="M429" s="16">
        <f t="shared" si="46"/>
        <v>0.57070712568050852</v>
      </c>
      <c r="N429" s="16">
        <f t="shared" si="44"/>
        <v>0.57070712568050852</v>
      </c>
      <c r="O429" s="16">
        <f t="shared" si="47"/>
        <v>-0.24358670494463713</v>
      </c>
      <c r="P429">
        <v>23</v>
      </c>
      <c r="Q429">
        <f t="shared" si="45"/>
        <v>0</v>
      </c>
      <c r="R429" s="16">
        <v>0</v>
      </c>
      <c r="S429" s="16">
        <v>1</v>
      </c>
      <c r="T429">
        <v>96.48</v>
      </c>
      <c r="U429">
        <v>0</v>
      </c>
      <c r="V429">
        <v>1</v>
      </c>
      <c r="W429" s="16">
        <v>52.89</v>
      </c>
      <c r="X429">
        <v>66.09</v>
      </c>
      <c r="Y429" s="16">
        <v>61.79</v>
      </c>
      <c r="Z429" s="16">
        <v>54.1</v>
      </c>
      <c r="AA429">
        <v>49.79</v>
      </c>
      <c r="AB429" s="16">
        <v>50.31</v>
      </c>
      <c r="AC429">
        <v>48.09</v>
      </c>
      <c r="AD429">
        <v>61.55</v>
      </c>
      <c r="AE429" s="23">
        <f t="shared" si="48"/>
        <v>0</v>
      </c>
    </row>
    <row r="430" spans="1:31" x14ac:dyDescent="0.25">
      <c r="A430" t="s">
        <v>444</v>
      </c>
      <c r="B430" t="s">
        <v>519</v>
      </c>
      <c r="C430" t="s">
        <v>523</v>
      </c>
      <c r="D430" t="s">
        <v>526</v>
      </c>
      <c r="E430" t="s">
        <v>527</v>
      </c>
      <c r="F430" t="s">
        <v>531</v>
      </c>
      <c r="G430">
        <v>39.799999999999997</v>
      </c>
      <c r="H430">
        <v>0</v>
      </c>
      <c r="I430">
        <v>1</v>
      </c>
      <c r="J430" t="s">
        <v>516</v>
      </c>
      <c r="K430">
        <f t="shared" si="42"/>
        <v>1</v>
      </c>
      <c r="L430" s="16">
        <f t="shared" si="43"/>
        <v>0.284736786602939</v>
      </c>
      <c r="M430" s="16">
        <f t="shared" si="46"/>
        <v>0.57070712568050852</v>
      </c>
      <c r="N430" s="16">
        <f t="shared" si="44"/>
        <v>0.57070712568050852</v>
      </c>
      <c r="O430" s="16">
        <f t="shared" si="47"/>
        <v>-0.24358670494463713</v>
      </c>
      <c r="P430">
        <v>33</v>
      </c>
      <c r="Q430">
        <f t="shared" si="45"/>
        <v>1</v>
      </c>
      <c r="R430" s="16">
        <v>0</v>
      </c>
      <c r="S430" s="16">
        <v>1</v>
      </c>
      <c r="T430">
        <v>71.94</v>
      </c>
      <c r="U430">
        <v>0</v>
      </c>
      <c r="V430">
        <v>0</v>
      </c>
      <c r="W430" s="16">
        <v>58.87</v>
      </c>
      <c r="X430">
        <v>50.77</v>
      </c>
      <c r="Y430" s="16">
        <v>44.74</v>
      </c>
      <c r="Z430" s="16">
        <v>61.29</v>
      </c>
      <c r="AA430">
        <v>58</v>
      </c>
      <c r="AB430" s="16">
        <v>53.07</v>
      </c>
      <c r="AC430">
        <v>55.26</v>
      </c>
      <c r="AD430">
        <v>44.25</v>
      </c>
      <c r="AE430" s="23">
        <f t="shared" si="48"/>
        <v>0</v>
      </c>
    </row>
    <row r="431" spans="1:31" x14ac:dyDescent="0.25">
      <c r="A431" t="s">
        <v>445</v>
      </c>
      <c r="B431" t="s">
        <v>519</v>
      </c>
      <c r="C431" t="s">
        <v>522</v>
      </c>
      <c r="D431" t="s">
        <v>525</v>
      </c>
      <c r="E431" t="s">
        <v>528</v>
      </c>
      <c r="F431" t="s">
        <v>531</v>
      </c>
      <c r="G431">
        <v>67.150000000000006</v>
      </c>
      <c r="H431">
        <v>0</v>
      </c>
      <c r="I431">
        <v>0</v>
      </c>
      <c r="J431" t="s">
        <v>517</v>
      </c>
      <c r="K431">
        <f t="shared" si="42"/>
        <v>1</v>
      </c>
      <c r="L431" s="16">
        <f t="shared" si="43"/>
        <v>2.0074674701649928</v>
      </c>
      <c r="M431" s="16">
        <f t="shared" si="46"/>
        <v>0.8815788876645434</v>
      </c>
      <c r="N431" s="16">
        <f t="shared" si="44"/>
        <v>0.8815788876645434</v>
      </c>
      <c r="O431" s="16">
        <f t="shared" si="47"/>
        <v>-5.4738818992039209E-2</v>
      </c>
      <c r="P431">
        <v>50</v>
      </c>
      <c r="Q431">
        <f t="shared" si="45"/>
        <v>0</v>
      </c>
      <c r="R431" s="16">
        <v>1</v>
      </c>
      <c r="S431" s="16">
        <v>0</v>
      </c>
      <c r="T431">
        <v>91.14</v>
      </c>
      <c r="U431">
        <v>1</v>
      </c>
      <c r="V431">
        <v>0</v>
      </c>
      <c r="W431" s="16">
        <v>66.34</v>
      </c>
      <c r="X431">
        <v>89.43</v>
      </c>
      <c r="Y431" s="16">
        <v>62.42</v>
      </c>
      <c r="Z431" s="16">
        <v>76.23</v>
      </c>
      <c r="AA431">
        <v>61.95</v>
      </c>
      <c r="AB431" s="16">
        <v>77.58</v>
      </c>
      <c r="AC431">
        <v>73.459999999999994</v>
      </c>
      <c r="AD431">
        <v>58.88</v>
      </c>
      <c r="AE431" s="23">
        <f t="shared" si="48"/>
        <v>1</v>
      </c>
    </row>
    <row r="432" spans="1:31" x14ac:dyDescent="0.25">
      <c r="A432" t="s">
        <v>446</v>
      </c>
      <c r="B432" t="s">
        <v>519</v>
      </c>
      <c r="C432" t="s">
        <v>521</v>
      </c>
      <c r="D432" t="s">
        <v>526</v>
      </c>
      <c r="E432" t="s">
        <v>529</v>
      </c>
      <c r="F432" t="s">
        <v>531</v>
      </c>
      <c r="G432">
        <v>64.25</v>
      </c>
      <c r="H432">
        <v>1</v>
      </c>
      <c r="I432">
        <v>0</v>
      </c>
      <c r="J432" t="s">
        <v>516</v>
      </c>
      <c r="K432">
        <f t="shared" si="42"/>
        <v>1</v>
      </c>
      <c r="L432" s="16">
        <f t="shared" si="43"/>
        <v>0.284736786602939</v>
      </c>
      <c r="M432" s="16">
        <f t="shared" si="46"/>
        <v>0.57070712568050852</v>
      </c>
      <c r="N432" s="16">
        <f t="shared" si="44"/>
        <v>0.57070712568050852</v>
      </c>
      <c r="O432" s="16">
        <f t="shared" si="47"/>
        <v>-0.24358670494463713</v>
      </c>
      <c r="P432">
        <v>45</v>
      </c>
      <c r="Q432">
        <f t="shared" si="45"/>
        <v>1</v>
      </c>
      <c r="R432" s="16">
        <v>0</v>
      </c>
      <c r="S432" s="16">
        <v>1</v>
      </c>
      <c r="T432">
        <v>60.53</v>
      </c>
      <c r="U432">
        <v>0</v>
      </c>
      <c r="V432">
        <v>1</v>
      </c>
      <c r="W432" s="16">
        <v>61.88</v>
      </c>
      <c r="X432">
        <v>56.42</v>
      </c>
      <c r="Y432" s="16">
        <v>67.55</v>
      </c>
      <c r="Z432" s="16">
        <v>71.7</v>
      </c>
      <c r="AA432">
        <v>48.17</v>
      </c>
      <c r="AB432" s="16">
        <v>79.55</v>
      </c>
      <c r="AC432">
        <v>69.150000000000006</v>
      </c>
      <c r="AD432">
        <v>70.19</v>
      </c>
      <c r="AE432" s="23">
        <f t="shared" si="48"/>
        <v>0</v>
      </c>
    </row>
    <row r="433" spans="1:31" x14ac:dyDescent="0.25">
      <c r="A433" t="s">
        <v>447</v>
      </c>
      <c r="B433" t="s">
        <v>518</v>
      </c>
      <c r="C433" t="s">
        <v>522</v>
      </c>
      <c r="D433" t="s">
        <v>526</v>
      </c>
      <c r="E433" t="s">
        <v>527</v>
      </c>
      <c r="F433" t="s">
        <v>531</v>
      </c>
      <c r="G433">
        <v>56.71</v>
      </c>
      <c r="H433">
        <v>0</v>
      </c>
      <c r="I433">
        <v>0</v>
      </c>
      <c r="J433" t="s">
        <v>517</v>
      </c>
      <c r="K433">
        <f t="shared" si="42"/>
        <v>1</v>
      </c>
      <c r="L433" s="16">
        <f t="shared" si="43"/>
        <v>0.284736786602939</v>
      </c>
      <c r="M433" s="16">
        <f t="shared" si="46"/>
        <v>0.57070712568050852</v>
      </c>
      <c r="N433" s="16">
        <f t="shared" si="44"/>
        <v>0.57070712568050852</v>
      </c>
      <c r="O433" s="16">
        <f t="shared" si="47"/>
        <v>-0.24358670494463713</v>
      </c>
      <c r="P433">
        <v>28</v>
      </c>
      <c r="Q433">
        <f t="shared" si="45"/>
        <v>0</v>
      </c>
      <c r="R433" s="16">
        <v>0</v>
      </c>
      <c r="S433" s="16">
        <v>1</v>
      </c>
      <c r="T433">
        <v>60.12</v>
      </c>
      <c r="U433">
        <v>0</v>
      </c>
      <c r="V433">
        <v>0</v>
      </c>
      <c r="W433" s="16">
        <v>52.02</v>
      </c>
      <c r="X433">
        <v>49.54</v>
      </c>
      <c r="Y433" s="16">
        <v>60.3</v>
      </c>
      <c r="Z433" s="16">
        <v>42.16</v>
      </c>
      <c r="AA433">
        <v>54</v>
      </c>
      <c r="AB433" s="16">
        <v>52.48</v>
      </c>
      <c r="AC433">
        <v>44.94</v>
      </c>
      <c r="AD433">
        <v>49.55</v>
      </c>
      <c r="AE433" s="23">
        <f t="shared" si="48"/>
        <v>0</v>
      </c>
    </row>
    <row r="434" spans="1:31" x14ac:dyDescent="0.25">
      <c r="A434" t="s">
        <v>448</v>
      </c>
      <c r="B434" t="s">
        <v>520</v>
      </c>
      <c r="C434" t="s">
        <v>521</v>
      </c>
      <c r="D434" t="s">
        <v>524</v>
      </c>
      <c r="E434" t="s">
        <v>527</v>
      </c>
      <c r="F434" t="s">
        <v>530</v>
      </c>
      <c r="G434">
        <v>31.82</v>
      </c>
      <c r="H434">
        <v>1</v>
      </c>
      <c r="I434">
        <v>0</v>
      </c>
      <c r="J434" t="s">
        <v>516</v>
      </c>
      <c r="K434">
        <f t="shared" si="42"/>
        <v>0</v>
      </c>
      <c r="L434" s="16">
        <f t="shared" si="43"/>
        <v>0</v>
      </c>
      <c r="M434" s="16">
        <f t="shared" si="46"/>
        <v>0.5</v>
      </c>
      <c r="N434" s="16">
        <f t="shared" si="44"/>
        <v>0.5</v>
      </c>
      <c r="O434" s="16">
        <f t="shared" si="47"/>
        <v>-0.3010299956639812</v>
      </c>
      <c r="P434">
        <v>18</v>
      </c>
      <c r="Q434">
        <f t="shared" si="45"/>
        <v>1</v>
      </c>
      <c r="R434" s="16">
        <v>0</v>
      </c>
      <c r="S434" s="16">
        <v>0</v>
      </c>
      <c r="T434">
        <v>99.13</v>
      </c>
      <c r="U434">
        <v>0</v>
      </c>
      <c r="V434">
        <v>0</v>
      </c>
      <c r="W434" s="16">
        <v>23.81</v>
      </c>
      <c r="X434">
        <v>39.81</v>
      </c>
      <c r="Y434" s="16">
        <v>27.81</v>
      </c>
      <c r="Z434" s="16">
        <v>48.88</v>
      </c>
      <c r="AA434">
        <v>22.96</v>
      </c>
      <c r="AB434" s="16">
        <v>49.02</v>
      </c>
      <c r="AC434">
        <v>33.07</v>
      </c>
      <c r="AD434">
        <v>42.29</v>
      </c>
      <c r="AE434" s="23">
        <f t="shared" si="48"/>
        <v>0</v>
      </c>
    </row>
    <row r="435" spans="1:31" x14ac:dyDescent="0.25">
      <c r="A435" t="s">
        <v>449</v>
      </c>
      <c r="B435" t="s">
        <v>518</v>
      </c>
      <c r="C435" t="s">
        <v>521</v>
      </c>
      <c r="D435" t="s">
        <v>526</v>
      </c>
      <c r="E435" t="s">
        <v>529</v>
      </c>
      <c r="F435" t="s">
        <v>530</v>
      </c>
      <c r="G435">
        <v>44.51</v>
      </c>
      <c r="H435">
        <v>1</v>
      </c>
      <c r="I435">
        <v>0</v>
      </c>
      <c r="J435" t="s">
        <v>517</v>
      </c>
      <c r="K435">
        <f t="shared" si="42"/>
        <v>0</v>
      </c>
      <c r="L435" s="16">
        <f t="shared" si="43"/>
        <v>0.284736786602939</v>
      </c>
      <c r="M435" s="16">
        <f t="shared" si="46"/>
        <v>0.57070712568050852</v>
      </c>
      <c r="N435" s="16">
        <f t="shared" si="44"/>
        <v>0.42929287431949148</v>
      </c>
      <c r="O435" s="16">
        <f t="shared" si="47"/>
        <v>-0.36724632016115744</v>
      </c>
      <c r="P435">
        <v>27</v>
      </c>
      <c r="Q435">
        <f t="shared" si="45"/>
        <v>0</v>
      </c>
      <c r="R435" s="16">
        <v>0</v>
      </c>
      <c r="S435" s="16">
        <v>1</v>
      </c>
      <c r="T435">
        <v>71.31</v>
      </c>
      <c r="U435">
        <v>0</v>
      </c>
      <c r="V435">
        <v>1</v>
      </c>
      <c r="W435" s="16">
        <v>49.3</v>
      </c>
      <c r="X435">
        <v>43.79</v>
      </c>
      <c r="Y435" s="16">
        <v>43.11</v>
      </c>
      <c r="Z435" s="16">
        <v>66.89</v>
      </c>
      <c r="AA435">
        <v>47.42</v>
      </c>
      <c r="AB435" s="16">
        <v>36.19</v>
      </c>
      <c r="AC435">
        <v>43.13</v>
      </c>
      <c r="AD435">
        <v>52.83</v>
      </c>
      <c r="AE435" s="23">
        <f t="shared" si="48"/>
        <v>0</v>
      </c>
    </row>
    <row r="436" spans="1:31" x14ac:dyDescent="0.25">
      <c r="A436" t="s">
        <v>450</v>
      </c>
      <c r="B436" t="s">
        <v>519</v>
      </c>
      <c r="C436" t="s">
        <v>522</v>
      </c>
      <c r="D436" t="s">
        <v>526</v>
      </c>
      <c r="E436" t="s">
        <v>527</v>
      </c>
      <c r="F436" t="s">
        <v>530</v>
      </c>
      <c r="G436">
        <v>60.43</v>
      </c>
      <c r="H436">
        <v>0</v>
      </c>
      <c r="I436">
        <v>0</v>
      </c>
      <c r="J436" t="s">
        <v>517</v>
      </c>
      <c r="K436">
        <f t="shared" si="42"/>
        <v>0</v>
      </c>
      <c r="L436" s="16">
        <f t="shared" si="43"/>
        <v>0.284736786602939</v>
      </c>
      <c r="M436" s="16">
        <f t="shared" si="46"/>
        <v>0.57070712568050852</v>
      </c>
      <c r="N436" s="16">
        <f t="shared" si="44"/>
        <v>0.42929287431949148</v>
      </c>
      <c r="O436" s="16">
        <f t="shared" si="47"/>
        <v>-0.36724632016115744</v>
      </c>
      <c r="P436">
        <v>40</v>
      </c>
      <c r="Q436">
        <f t="shared" si="45"/>
        <v>0</v>
      </c>
      <c r="R436" s="16">
        <v>0</v>
      </c>
      <c r="S436" s="16">
        <v>1</v>
      </c>
      <c r="T436">
        <v>48.44</v>
      </c>
      <c r="U436">
        <v>0</v>
      </c>
      <c r="V436">
        <v>0</v>
      </c>
      <c r="W436" s="16">
        <v>55.04</v>
      </c>
      <c r="X436">
        <v>61.13</v>
      </c>
      <c r="Y436" s="16">
        <v>47.99</v>
      </c>
      <c r="Z436" s="16">
        <v>64.52</v>
      </c>
      <c r="AA436">
        <v>59.93</v>
      </c>
      <c r="AB436" s="16">
        <v>55.53</v>
      </c>
      <c r="AC436">
        <v>50.65</v>
      </c>
      <c r="AD436">
        <v>52.15</v>
      </c>
      <c r="AE436" s="23">
        <f t="shared" si="48"/>
        <v>0</v>
      </c>
    </row>
    <row r="437" spans="1:31" x14ac:dyDescent="0.25">
      <c r="A437" t="s">
        <v>451</v>
      </c>
      <c r="B437" t="s">
        <v>518</v>
      </c>
      <c r="C437" t="s">
        <v>521</v>
      </c>
      <c r="D437" t="s">
        <v>526</v>
      </c>
      <c r="E437" t="s">
        <v>527</v>
      </c>
      <c r="F437" t="s">
        <v>531</v>
      </c>
      <c r="G437">
        <v>54.17</v>
      </c>
      <c r="H437">
        <v>1</v>
      </c>
      <c r="I437">
        <v>0</v>
      </c>
      <c r="J437" t="s">
        <v>517</v>
      </c>
      <c r="K437">
        <f t="shared" si="42"/>
        <v>1</v>
      </c>
      <c r="L437" s="16">
        <f t="shared" si="43"/>
        <v>0.284736786602939</v>
      </c>
      <c r="M437" s="16">
        <f t="shared" si="46"/>
        <v>0.57070712568050852</v>
      </c>
      <c r="N437" s="16">
        <f t="shared" si="44"/>
        <v>0.57070712568050852</v>
      </c>
      <c r="O437" s="16">
        <f t="shared" si="47"/>
        <v>-0.24358670494463713</v>
      </c>
      <c r="P437">
        <v>25</v>
      </c>
      <c r="Q437">
        <f t="shared" si="45"/>
        <v>0</v>
      </c>
      <c r="R437" s="16">
        <v>0</v>
      </c>
      <c r="S437" s="16">
        <v>1</v>
      </c>
      <c r="T437">
        <v>53.18</v>
      </c>
      <c r="U437">
        <v>0</v>
      </c>
      <c r="V437">
        <v>0</v>
      </c>
      <c r="W437" s="16">
        <v>55.36</v>
      </c>
      <c r="X437">
        <v>41.84</v>
      </c>
      <c r="Y437" s="16">
        <v>39.659999999999997</v>
      </c>
      <c r="Z437" s="16">
        <v>47.38</v>
      </c>
      <c r="AA437">
        <v>44.26</v>
      </c>
      <c r="AB437" s="16">
        <v>43.08</v>
      </c>
      <c r="AC437">
        <v>44.53</v>
      </c>
      <c r="AD437">
        <v>47.98</v>
      </c>
      <c r="AE437" s="23">
        <f t="shared" si="48"/>
        <v>0</v>
      </c>
    </row>
    <row r="438" spans="1:31" x14ac:dyDescent="0.25">
      <c r="A438" t="s">
        <v>452</v>
      </c>
      <c r="B438" t="s">
        <v>518</v>
      </c>
      <c r="C438" t="s">
        <v>522</v>
      </c>
      <c r="D438" t="s">
        <v>526</v>
      </c>
      <c r="E438" t="s">
        <v>529</v>
      </c>
      <c r="F438" t="s">
        <v>531</v>
      </c>
      <c r="G438">
        <v>43.54</v>
      </c>
      <c r="H438">
        <v>0</v>
      </c>
      <c r="I438">
        <v>0</v>
      </c>
      <c r="J438" t="s">
        <v>517</v>
      </c>
      <c r="K438">
        <f t="shared" si="42"/>
        <v>1</v>
      </c>
      <c r="L438" s="16">
        <f t="shared" si="43"/>
        <v>0.284736786602939</v>
      </c>
      <c r="M438" s="16">
        <f t="shared" si="46"/>
        <v>0.57070712568050852</v>
      </c>
      <c r="N438" s="16">
        <f t="shared" si="44"/>
        <v>0.57070712568050852</v>
      </c>
      <c r="O438" s="16">
        <f t="shared" si="47"/>
        <v>-0.24358670494463713</v>
      </c>
      <c r="P438">
        <v>29</v>
      </c>
      <c r="Q438">
        <f t="shared" si="45"/>
        <v>0</v>
      </c>
      <c r="R438" s="16">
        <v>0</v>
      </c>
      <c r="S438" s="16">
        <v>1</v>
      </c>
      <c r="T438">
        <v>68.92</v>
      </c>
      <c r="U438">
        <v>0</v>
      </c>
      <c r="V438">
        <v>1</v>
      </c>
      <c r="W438" s="16">
        <v>72.760000000000005</v>
      </c>
      <c r="X438">
        <v>57.54</v>
      </c>
      <c r="Y438" s="16">
        <v>58.52</v>
      </c>
      <c r="Z438" s="16">
        <v>41.79</v>
      </c>
      <c r="AA438">
        <v>53.26</v>
      </c>
      <c r="AB438" s="16">
        <v>47.89</v>
      </c>
      <c r="AC438">
        <v>49.39</v>
      </c>
      <c r="AD438">
        <v>43.59</v>
      </c>
      <c r="AE438" s="23">
        <f t="shared" si="48"/>
        <v>0</v>
      </c>
    </row>
    <row r="439" spans="1:31" x14ac:dyDescent="0.25">
      <c r="A439" t="s">
        <v>453</v>
      </c>
      <c r="B439" t="s">
        <v>518</v>
      </c>
      <c r="C439" t="s">
        <v>521</v>
      </c>
      <c r="D439" t="s">
        <v>526</v>
      </c>
      <c r="E439" t="s">
        <v>528</v>
      </c>
      <c r="F439" t="s">
        <v>531</v>
      </c>
      <c r="G439">
        <v>52.92</v>
      </c>
      <c r="H439">
        <v>1</v>
      </c>
      <c r="I439">
        <v>0</v>
      </c>
      <c r="J439" t="s">
        <v>517</v>
      </c>
      <c r="K439">
        <f t="shared" si="42"/>
        <v>1</v>
      </c>
      <c r="L439" s="16">
        <f t="shared" si="43"/>
        <v>0.284736786602939</v>
      </c>
      <c r="M439" s="16">
        <f t="shared" si="46"/>
        <v>0.57070712568050852</v>
      </c>
      <c r="N439" s="16">
        <f t="shared" si="44"/>
        <v>0.57070712568050852</v>
      </c>
      <c r="O439" s="16">
        <f t="shared" si="47"/>
        <v>-0.24358670494463713</v>
      </c>
      <c r="P439">
        <v>27</v>
      </c>
      <c r="Q439">
        <f t="shared" si="45"/>
        <v>0</v>
      </c>
      <c r="R439" s="16">
        <v>0</v>
      </c>
      <c r="S439" s="16">
        <v>1</v>
      </c>
      <c r="T439">
        <v>42.55</v>
      </c>
      <c r="U439">
        <v>1</v>
      </c>
      <c r="V439">
        <v>0</v>
      </c>
      <c r="W439" s="16">
        <v>38.700000000000003</v>
      </c>
      <c r="X439">
        <v>78.34</v>
      </c>
      <c r="Y439" s="16">
        <v>47.27</v>
      </c>
      <c r="Z439" s="16">
        <v>65.22</v>
      </c>
      <c r="AA439">
        <v>48.16</v>
      </c>
      <c r="AB439" s="16">
        <v>51.37</v>
      </c>
      <c r="AC439">
        <v>43.03</v>
      </c>
      <c r="AD439">
        <v>46.95</v>
      </c>
      <c r="AE439" s="23">
        <f t="shared" si="48"/>
        <v>0</v>
      </c>
    </row>
    <row r="440" spans="1:31" x14ac:dyDescent="0.25">
      <c r="A440" t="s">
        <v>454</v>
      </c>
      <c r="B440" t="s">
        <v>519</v>
      </c>
      <c r="C440" t="s">
        <v>523</v>
      </c>
      <c r="D440" t="s">
        <v>526</v>
      </c>
      <c r="E440" t="s">
        <v>528</v>
      </c>
      <c r="F440" t="s">
        <v>530</v>
      </c>
      <c r="G440">
        <v>53.7</v>
      </c>
      <c r="H440">
        <v>0</v>
      </c>
      <c r="I440">
        <v>1</v>
      </c>
      <c r="J440" t="s">
        <v>516</v>
      </c>
      <c r="K440">
        <f t="shared" si="42"/>
        <v>0</v>
      </c>
      <c r="L440" s="16">
        <f t="shared" si="43"/>
        <v>0.284736786602939</v>
      </c>
      <c r="M440" s="16">
        <f t="shared" si="46"/>
        <v>0.57070712568050852</v>
      </c>
      <c r="N440" s="16">
        <f t="shared" si="44"/>
        <v>0.42929287431949148</v>
      </c>
      <c r="O440" s="16">
        <f t="shared" si="47"/>
        <v>-0.36724632016115744</v>
      </c>
      <c r="P440">
        <v>30</v>
      </c>
      <c r="Q440">
        <f t="shared" si="45"/>
        <v>1</v>
      </c>
      <c r="R440" s="16">
        <v>0</v>
      </c>
      <c r="S440" s="16">
        <v>1</v>
      </c>
      <c r="T440">
        <v>67.75</v>
      </c>
      <c r="U440">
        <v>1</v>
      </c>
      <c r="V440">
        <v>0</v>
      </c>
      <c r="W440" s="16">
        <v>42.14</v>
      </c>
      <c r="X440">
        <v>48.29</v>
      </c>
      <c r="Y440" s="16">
        <v>64.91</v>
      </c>
      <c r="Z440" s="16">
        <v>54.88</v>
      </c>
      <c r="AA440">
        <v>56.66</v>
      </c>
      <c r="AB440" s="16">
        <v>61.44</v>
      </c>
      <c r="AC440">
        <v>45.95</v>
      </c>
      <c r="AD440">
        <v>52.81</v>
      </c>
      <c r="AE440" s="23">
        <f t="shared" si="48"/>
        <v>0</v>
      </c>
    </row>
    <row r="441" spans="1:31" x14ac:dyDescent="0.25">
      <c r="A441" t="s">
        <v>455</v>
      </c>
      <c r="B441" t="s">
        <v>520</v>
      </c>
      <c r="C441" t="s">
        <v>522</v>
      </c>
      <c r="D441" t="s">
        <v>525</v>
      </c>
      <c r="E441" t="s">
        <v>527</v>
      </c>
      <c r="F441" t="s">
        <v>530</v>
      </c>
      <c r="G441">
        <v>53.42</v>
      </c>
      <c r="H441">
        <v>0</v>
      </c>
      <c r="I441">
        <v>0</v>
      </c>
      <c r="J441" t="s">
        <v>516</v>
      </c>
      <c r="K441">
        <f t="shared" si="42"/>
        <v>0</v>
      </c>
      <c r="L441" s="16">
        <f t="shared" si="43"/>
        <v>2.0074674701649928</v>
      </c>
      <c r="M441" s="16">
        <f t="shared" si="46"/>
        <v>0.8815788876645434</v>
      </c>
      <c r="N441" s="16">
        <f t="shared" si="44"/>
        <v>0.1184211123354566</v>
      </c>
      <c r="O441" s="16">
        <f t="shared" si="47"/>
        <v>-0.926570863884976</v>
      </c>
      <c r="P441">
        <v>17</v>
      </c>
      <c r="Q441">
        <f t="shared" si="45"/>
        <v>1</v>
      </c>
      <c r="R441" s="16">
        <v>1</v>
      </c>
      <c r="S441" s="16">
        <v>0</v>
      </c>
      <c r="T441">
        <v>65.14</v>
      </c>
      <c r="U441">
        <v>0</v>
      </c>
      <c r="V441">
        <v>0</v>
      </c>
      <c r="W441" s="16">
        <v>42.18</v>
      </c>
      <c r="X441">
        <v>58.67</v>
      </c>
      <c r="Y441" s="16">
        <v>60.94</v>
      </c>
      <c r="Z441" s="16">
        <v>64.92</v>
      </c>
      <c r="AA441">
        <v>51.15</v>
      </c>
      <c r="AB441" s="16">
        <v>49.69</v>
      </c>
      <c r="AC441">
        <v>60.19</v>
      </c>
      <c r="AD441">
        <v>64.959999999999994</v>
      </c>
      <c r="AE441" s="23">
        <f t="shared" si="48"/>
        <v>1</v>
      </c>
    </row>
    <row r="442" spans="1:31" x14ac:dyDescent="0.25">
      <c r="A442" t="s">
        <v>456</v>
      </c>
      <c r="B442" t="s">
        <v>518</v>
      </c>
      <c r="C442" t="s">
        <v>521</v>
      </c>
      <c r="D442" t="s">
        <v>525</v>
      </c>
      <c r="E442" t="s">
        <v>529</v>
      </c>
      <c r="F442" t="s">
        <v>531</v>
      </c>
      <c r="G442">
        <v>57.51</v>
      </c>
      <c r="H442">
        <v>1</v>
      </c>
      <c r="I442">
        <v>0</v>
      </c>
      <c r="J442" t="s">
        <v>516</v>
      </c>
      <c r="K442">
        <f t="shared" si="42"/>
        <v>1</v>
      </c>
      <c r="L442" s="16">
        <f t="shared" si="43"/>
        <v>2.0074674701649928</v>
      </c>
      <c r="M442" s="16">
        <f t="shared" si="46"/>
        <v>0.8815788876645434</v>
      </c>
      <c r="N442" s="16">
        <f t="shared" si="44"/>
        <v>0.8815788876645434</v>
      </c>
      <c r="O442" s="16">
        <f t="shared" si="47"/>
        <v>-5.4738818992039209E-2</v>
      </c>
      <c r="P442">
        <v>22</v>
      </c>
      <c r="Q442">
        <f t="shared" si="45"/>
        <v>1</v>
      </c>
      <c r="R442" s="16">
        <v>1</v>
      </c>
      <c r="S442" s="16">
        <v>0</v>
      </c>
      <c r="T442">
        <v>86.76</v>
      </c>
      <c r="U442">
        <v>0</v>
      </c>
      <c r="V442">
        <v>1</v>
      </c>
      <c r="W442" s="16">
        <v>55.31</v>
      </c>
      <c r="X442">
        <v>73.33</v>
      </c>
      <c r="Y442" s="16">
        <v>63.45</v>
      </c>
      <c r="Z442" s="16">
        <v>65.33</v>
      </c>
      <c r="AA442">
        <v>44.13</v>
      </c>
      <c r="AB442" s="16">
        <v>66.77</v>
      </c>
      <c r="AC442">
        <v>66.97</v>
      </c>
      <c r="AD442">
        <v>47.37</v>
      </c>
      <c r="AE442" s="23">
        <f t="shared" si="48"/>
        <v>1</v>
      </c>
    </row>
    <row r="443" spans="1:31" x14ac:dyDescent="0.25">
      <c r="A443" t="s">
        <v>457</v>
      </c>
      <c r="B443" t="s">
        <v>518</v>
      </c>
      <c r="C443" t="s">
        <v>521</v>
      </c>
      <c r="D443" t="s">
        <v>525</v>
      </c>
      <c r="E443" t="s">
        <v>527</v>
      </c>
      <c r="F443" t="s">
        <v>530</v>
      </c>
      <c r="G443">
        <v>59.68</v>
      </c>
      <c r="H443">
        <v>1</v>
      </c>
      <c r="I443">
        <v>0</v>
      </c>
      <c r="J443" t="s">
        <v>517</v>
      </c>
      <c r="K443">
        <f t="shared" si="42"/>
        <v>0</v>
      </c>
      <c r="L443" s="16">
        <f t="shared" si="43"/>
        <v>2.0074674701649928</v>
      </c>
      <c r="M443" s="16">
        <f t="shared" si="46"/>
        <v>0.8815788876645434</v>
      </c>
      <c r="N443" s="16">
        <f t="shared" si="44"/>
        <v>0.1184211123354566</v>
      </c>
      <c r="O443" s="16">
        <f t="shared" si="47"/>
        <v>-0.926570863884976</v>
      </c>
      <c r="P443">
        <v>21</v>
      </c>
      <c r="Q443">
        <f t="shared" si="45"/>
        <v>0</v>
      </c>
      <c r="R443" s="16">
        <v>1</v>
      </c>
      <c r="S443" s="16">
        <v>0</v>
      </c>
      <c r="T443">
        <v>61.3</v>
      </c>
      <c r="U443">
        <v>0</v>
      </c>
      <c r="V443">
        <v>0</v>
      </c>
      <c r="W443" s="16">
        <v>52.57</v>
      </c>
      <c r="X443">
        <v>47.98</v>
      </c>
      <c r="Y443" s="16">
        <v>50.87</v>
      </c>
      <c r="Z443" s="16">
        <v>49.91</v>
      </c>
      <c r="AA443">
        <v>40.21</v>
      </c>
      <c r="AB443" s="16">
        <v>70.95</v>
      </c>
      <c r="AC443">
        <v>56.42</v>
      </c>
      <c r="AD443">
        <v>53.3</v>
      </c>
      <c r="AE443" s="23">
        <f t="shared" si="48"/>
        <v>1</v>
      </c>
    </row>
    <row r="444" spans="1:31" x14ac:dyDescent="0.25">
      <c r="A444" t="s">
        <v>458</v>
      </c>
      <c r="B444" t="s">
        <v>518</v>
      </c>
      <c r="C444" t="s">
        <v>523</v>
      </c>
      <c r="D444" t="s">
        <v>525</v>
      </c>
      <c r="E444" t="s">
        <v>528</v>
      </c>
      <c r="F444" t="s">
        <v>531</v>
      </c>
      <c r="G444">
        <v>67.260000000000005</v>
      </c>
      <c r="H444">
        <v>0</v>
      </c>
      <c r="I444">
        <v>1</v>
      </c>
      <c r="J444" t="s">
        <v>516</v>
      </c>
      <c r="K444">
        <f t="shared" si="42"/>
        <v>1</v>
      </c>
      <c r="L444" s="16">
        <f t="shared" si="43"/>
        <v>2.0074674701649928</v>
      </c>
      <c r="M444" s="16">
        <f t="shared" si="46"/>
        <v>0.8815788876645434</v>
      </c>
      <c r="N444" s="16">
        <f t="shared" si="44"/>
        <v>0.8815788876645434</v>
      </c>
      <c r="O444" s="16">
        <f t="shared" si="47"/>
        <v>-5.4738818992039209E-2</v>
      </c>
      <c r="P444">
        <v>29</v>
      </c>
      <c r="Q444">
        <f t="shared" si="45"/>
        <v>1</v>
      </c>
      <c r="R444" s="16">
        <v>1</v>
      </c>
      <c r="S444" s="16">
        <v>0</v>
      </c>
      <c r="T444">
        <v>98.95</v>
      </c>
      <c r="U444">
        <v>1</v>
      </c>
      <c r="V444">
        <v>0</v>
      </c>
      <c r="W444" s="16">
        <v>83.73</v>
      </c>
      <c r="X444">
        <v>65.08</v>
      </c>
      <c r="Y444" s="16">
        <v>56.88</v>
      </c>
      <c r="Z444" s="16">
        <v>57.38</v>
      </c>
      <c r="AA444">
        <v>69.17</v>
      </c>
      <c r="AB444" s="16">
        <v>55.97</v>
      </c>
      <c r="AC444">
        <v>64.209999999999994</v>
      </c>
      <c r="AD444">
        <v>78.72</v>
      </c>
      <c r="AE444" s="23">
        <f t="shared" si="48"/>
        <v>1</v>
      </c>
    </row>
    <row r="445" spans="1:31" x14ac:dyDescent="0.25">
      <c r="A445" t="s">
        <v>459</v>
      </c>
      <c r="B445" t="s">
        <v>518</v>
      </c>
      <c r="C445" t="s">
        <v>522</v>
      </c>
      <c r="D445" t="s">
        <v>524</v>
      </c>
      <c r="E445" t="s">
        <v>527</v>
      </c>
      <c r="F445" t="s">
        <v>530</v>
      </c>
      <c r="G445">
        <v>29.3</v>
      </c>
      <c r="H445">
        <v>0</v>
      </c>
      <c r="I445">
        <v>0</v>
      </c>
      <c r="J445" t="s">
        <v>517</v>
      </c>
      <c r="K445">
        <f t="shared" si="42"/>
        <v>0</v>
      </c>
      <c r="L445" s="16">
        <f t="shared" si="43"/>
        <v>0</v>
      </c>
      <c r="M445" s="16">
        <f t="shared" si="46"/>
        <v>0.5</v>
      </c>
      <c r="N445" s="16">
        <f t="shared" si="44"/>
        <v>0.5</v>
      </c>
      <c r="O445" s="16">
        <f t="shared" si="47"/>
        <v>-0.3010299956639812</v>
      </c>
      <c r="P445">
        <v>20</v>
      </c>
      <c r="Q445">
        <f t="shared" si="45"/>
        <v>0</v>
      </c>
      <c r="R445" s="16">
        <v>0</v>
      </c>
      <c r="S445" s="16">
        <v>0</v>
      </c>
      <c r="T445">
        <v>50.85</v>
      </c>
      <c r="U445">
        <v>0</v>
      </c>
      <c r="V445">
        <v>0</v>
      </c>
      <c r="W445" s="16">
        <v>35.57</v>
      </c>
      <c r="X445">
        <v>24.39</v>
      </c>
      <c r="Y445" s="16">
        <v>20.78</v>
      </c>
      <c r="Z445" s="16">
        <v>44.12</v>
      </c>
      <c r="AA445">
        <v>38.07</v>
      </c>
      <c r="AB445" s="16">
        <v>38.25</v>
      </c>
      <c r="AC445">
        <v>28.63</v>
      </c>
      <c r="AD445">
        <v>52.16</v>
      </c>
      <c r="AE445" s="23">
        <f t="shared" si="48"/>
        <v>0</v>
      </c>
    </row>
    <row r="446" spans="1:31" x14ac:dyDescent="0.25">
      <c r="A446" t="s">
        <v>460</v>
      </c>
      <c r="B446" t="s">
        <v>520</v>
      </c>
      <c r="C446" t="s">
        <v>521</v>
      </c>
      <c r="D446" t="s">
        <v>524</v>
      </c>
      <c r="E446" t="s">
        <v>529</v>
      </c>
      <c r="F446" t="s">
        <v>530</v>
      </c>
      <c r="G446">
        <v>9.61</v>
      </c>
      <c r="H446">
        <v>1</v>
      </c>
      <c r="I446">
        <v>0</v>
      </c>
      <c r="J446" t="s">
        <v>517</v>
      </c>
      <c r="K446">
        <f t="shared" si="42"/>
        <v>0</v>
      </c>
      <c r="L446" s="16">
        <f t="shared" si="43"/>
        <v>0</v>
      </c>
      <c r="M446" s="16">
        <f t="shared" si="46"/>
        <v>0.5</v>
      </c>
      <c r="N446" s="16">
        <f t="shared" si="44"/>
        <v>0.5</v>
      </c>
      <c r="O446" s="16">
        <f t="shared" si="47"/>
        <v>-0.3010299956639812</v>
      </c>
      <c r="P446">
        <v>18</v>
      </c>
      <c r="Q446">
        <f t="shared" si="45"/>
        <v>0</v>
      </c>
      <c r="R446" s="16">
        <v>0</v>
      </c>
      <c r="S446" s="16">
        <v>0</v>
      </c>
      <c r="T446">
        <v>75.459999999999994</v>
      </c>
      <c r="U446">
        <v>0</v>
      </c>
      <c r="V446">
        <v>1</v>
      </c>
      <c r="W446" s="16">
        <v>11.53</v>
      </c>
      <c r="X446">
        <v>58.55</v>
      </c>
      <c r="Y446" s="16">
        <v>30.19</v>
      </c>
      <c r="Z446" s="16">
        <v>37.08</v>
      </c>
      <c r="AA446">
        <v>18.59</v>
      </c>
      <c r="AB446" s="16">
        <v>14.13</v>
      </c>
      <c r="AC446">
        <v>32.21</v>
      </c>
      <c r="AD446">
        <v>22.59</v>
      </c>
      <c r="AE446" s="23">
        <f t="shared" si="48"/>
        <v>0</v>
      </c>
    </row>
    <row r="447" spans="1:31" x14ac:dyDescent="0.25">
      <c r="A447" t="s">
        <v>461</v>
      </c>
      <c r="B447" t="s">
        <v>518</v>
      </c>
      <c r="C447" t="s">
        <v>523</v>
      </c>
      <c r="D447" t="s">
        <v>524</v>
      </c>
      <c r="E447" t="s">
        <v>527</v>
      </c>
      <c r="F447" t="s">
        <v>530</v>
      </c>
      <c r="G447">
        <v>32.99</v>
      </c>
      <c r="H447">
        <v>0</v>
      </c>
      <c r="I447">
        <v>1</v>
      </c>
      <c r="J447" t="s">
        <v>516</v>
      </c>
      <c r="K447">
        <f t="shared" si="42"/>
        <v>0</v>
      </c>
      <c r="L447" s="16">
        <f t="shared" si="43"/>
        <v>0</v>
      </c>
      <c r="M447" s="16">
        <f t="shared" si="46"/>
        <v>0.5</v>
      </c>
      <c r="N447" s="16">
        <f t="shared" si="44"/>
        <v>0.5</v>
      </c>
      <c r="O447" s="16">
        <f t="shared" si="47"/>
        <v>-0.3010299956639812</v>
      </c>
      <c r="P447">
        <v>22</v>
      </c>
      <c r="Q447">
        <f t="shared" si="45"/>
        <v>1</v>
      </c>
      <c r="R447" s="16">
        <v>0</v>
      </c>
      <c r="S447" s="16">
        <v>0</v>
      </c>
      <c r="T447">
        <v>45.38</v>
      </c>
      <c r="U447">
        <v>0</v>
      </c>
      <c r="V447">
        <v>0</v>
      </c>
      <c r="W447" s="16">
        <v>45.8</v>
      </c>
      <c r="X447">
        <v>51.67</v>
      </c>
      <c r="Y447" s="16">
        <v>53.29</v>
      </c>
      <c r="Z447" s="16">
        <v>44.71</v>
      </c>
      <c r="AA447">
        <v>44.95</v>
      </c>
      <c r="AB447" s="16">
        <v>42.3</v>
      </c>
      <c r="AC447">
        <v>34.9</v>
      </c>
      <c r="AD447">
        <v>54.36</v>
      </c>
      <c r="AE447" s="23">
        <f t="shared" si="48"/>
        <v>0</v>
      </c>
    </row>
    <row r="448" spans="1:31" x14ac:dyDescent="0.25">
      <c r="A448" t="s">
        <v>462</v>
      </c>
      <c r="B448" t="s">
        <v>518</v>
      </c>
      <c r="C448" t="s">
        <v>521</v>
      </c>
      <c r="D448" t="s">
        <v>526</v>
      </c>
      <c r="E448" t="s">
        <v>528</v>
      </c>
      <c r="F448" t="s">
        <v>531</v>
      </c>
      <c r="G448">
        <v>60.58</v>
      </c>
      <c r="H448">
        <v>1</v>
      </c>
      <c r="I448">
        <v>0</v>
      </c>
      <c r="J448" t="s">
        <v>516</v>
      </c>
      <c r="K448">
        <f t="shared" si="42"/>
        <v>1</v>
      </c>
      <c r="L448" s="16">
        <f t="shared" si="43"/>
        <v>0.284736786602939</v>
      </c>
      <c r="M448" s="16">
        <f t="shared" si="46"/>
        <v>0.57070712568050852</v>
      </c>
      <c r="N448" s="16">
        <f t="shared" si="44"/>
        <v>0.57070712568050852</v>
      </c>
      <c r="O448" s="16">
        <f t="shared" si="47"/>
        <v>-0.24358670494463713</v>
      </c>
      <c r="P448">
        <v>28</v>
      </c>
      <c r="Q448">
        <f t="shared" si="45"/>
        <v>1</v>
      </c>
      <c r="R448" s="16">
        <v>0</v>
      </c>
      <c r="S448" s="16">
        <v>1</v>
      </c>
      <c r="T448">
        <v>84.03</v>
      </c>
      <c r="U448">
        <v>1</v>
      </c>
      <c r="V448">
        <v>0</v>
      </c>
      <c r="W448" s="16">
        <v>48.98</v>
      </c>
      <c r="X448">
        <v>55.14</v>
      </c>
      <c r="Y448" s="16">
        <v>58.42</v>
      </c>
      <c r="Z448" s="16">
        <v>31.33</v>
      </c>
      <c r="AA448">
        <v>58.38</v>
      </c>
      <c r="AB448" s="16">
        <v>62.03</v>
      </c>
      <c r="AC448">
        <v>63.12</v>
      </c>
      <c r="AD448">
        <v>50.03</v>
      </c>
      <c r="AE448" s="23">
        <f t="shared" si="48"/>
        <v>0</v>
      </c>
    </row>
    <row r="449" spans="1:31" x14ac:dyDescent="0.25">
      <c r="A449" t="s">
        <v>463</v>
      </c>
      <c r="B449" t="s">
        <v>518</v>
      </c>
      <c r="C449" t="s">
        <v>522</v>
      </c>
      <c r="D449" t="s">
        <v>525</v>
      </c>
      <c r="E449" t="s">
        <v>527</v>
      </c>
      <c r="F449" t="s">
        <v>530</v>
      </c>
      <c r="G449">
        <v>68.260000000000005</v>
      </c>
      <c r="H449">
        <v>0</v>
      </c>
      <c r="I449">
        <v>0</v>
      </c>
      <c r="J449" t="s">
        <v>517</v>
      </c>
      <c r="K449">
        <f t="shared" si="42"/>
        <v>0</v>
      </c>
      <c r="L449" s="16">
        <f t="shared" si="43"/>
        <v>2.0074674701649928</v>
      </c>
      <c r="M449" s="16">
        <f t="shared" si="46"/>
        <v>0.8815788876645434</v>
      </c>
      <c r="N449" s="16">
        <f t="shared" si="44"/>
        <v>0.1184211123354566</v>
      </c>
      <c r="O449" s="16">
        <f t="shared" si="47"/>
        <v>-0.926570863884976</v>
      </c>
      <c r="P449">
        <v>23</v>
      </c>
      <c r="Q449">
        <f t="shared" si="45"/>
        <v>0</v>
      </c>
      <c r="R449" s="16">
        <v>1</v>
      </c>
      <c r="S449" s="16">
        <v>0</v>
      </c>
      <c r="T449">
        <v>99.69</v>
      </c>
      <c r="U449">
        <v>0</v>
      </c>
      <c r="V449">
        <v>0</v>
      </c>
      <c r="W449" s="16">
        <v>56.71</v>
      </c>
      <c r="X449">
        <v>53.34</v>
      </c>
      <c r="Y449" s="16">
        <v>67.27</v>
      </c>
      <c r="Z449" s="16">
        <v>58.42</v>
      </c>
      <c r="AA449">
        <v>65.59</v>
      </c>
      <c r="AB449" s="16">
        <v>47.34</v>
      </c>
      <c r="AC449">
        <v>60.68</v>
      </c>
      <c r="AD449">
        <v>54.47</v>
      </c>
      <c r="AE449" s="23">
        <f t="shared" si="48"/>
        <v>1</v>
      </c>
    </row>
    <row r="450" spans="1:31" x14ac:dyDescent="0.25">
      <c r="A450" t="s">
        <v>464</v>
      </c>
      <c r="B450" t="s">
        <v>520</v>
      </c>
      <c r="C450" t="s">
        <v>521</v>
      </c>
      <c r="D450" t="s">
        <v>524</v>
      </c>
      <c r="E450" t="s">
        <v>527</v>
      </c>
      <c r="F450" t="s">
        <v>530</v>
      </c>
      <c r="G450">
        <v>12.01</v>
      </c>
      <c r="H450">
        <v>1</v>
      </c>
      <c r="I450">
        <v>0</v>
      </c>
      <c r="J450" t="s">
        <v>516</v>
      </c>
      <c r="K450">
        <f t="shared" ref="K450:K501" si="49">IF(F450="Yes",1,0)</f>
        <v>0</v>
      </c>
      <c r="L450" s="16">
        <f t="shared" ref="L450:L501" si="50">$AG$5+$AH$5*R450+$AI$5*S450+$AJ$5*W450+$AK$5*Y450+$AL$5*Z450+$AM$5*AB450</f>
        <v>0</v>
      </c>
      <c r="M450" s="16">
        <f t="shared" si="46"/>
        <v>0.5</v>
      </c>
      <c r="N450" s="16">
        <f t="shared" ref="N450:N501" si="51">IF(K450=1,M450,(1-M450))</f>
        <v>0.5</v>
      </c>
      <c r="O450" s="16">
        <f t="shared" si="47"/>
        <v>-0.3010299956639812</v>
      </c>
      <c r="P450">
        <v>17</v>
      </c>
      <c r="Q450">
        <f t="shared" ref="Q450:Q501" si="52">IF(J450="Male",1,0)</f>
        <v>1</v>
      </c>
      <c r="R450" s="16">
        <v>0</v>
      </c>
      <c r="S450" s="16">
        <v>0</v>
      </c>
      <c r="T450">
        <v>89.15</v>
      </c>
      <c r="U450">
        <v>0</v>
      </c>
      <c r="V450">
        <v>0</v>
      </c>
      <c r="W450" s="16">
        <v>0.77</v>
      </c>
      <c r="X450">
        <v>26</v>
      </c>
      <c r="Y450" s="16">
        <v>0</v>
      </c>
      <c r="Z450" s="16">
        <v>34.85</v>
      </c>
      <c r="AA450">
        <v>18.46</v>
      </c>
      <c r="AB450" s="16">
        <v>15.07</v>
      </c>
      <c r="AC450">
        <v>36.950000000000003</v>
      </c>
      <c r="AD450">
        <v>25.2</v>
      </c>
      <c r="AE450" s="23">
        <f t="shared" si="48"/>
        <v>0</v>
      </c>
    </row>
    <row r="451" spans="1:31" x14ac:dyDescent="0.25">
      <c r="A451" t="s">
        <v>465</v>
      </c>
      <c r="B451" t="s">
        <v>518</v>
      </c>
      <c r="C451" t="s">
        <v>521</v>
      </c>
      <c r="D451" t="s">
        <v>525</v>
      </c>
      <c r="E451" t="s">
        <v>528</v>
      </c>
      <c r="F451" t="s">
        <v>531</v>
      </c>
      <c r="G451">
        <v>62.92</v>
      </c>
      <c r="H451">
        <v>1</v>
      </c>
      <c r="I451">
        <v>0</v>
      </c>
      <c r="J451" t="s">
        <v>517</v>
      </c>
      <c r="K451">
        <f t="shared" si="49"/>
        <v>1</v>
      </c>
      <c r="L451" s="16">
        <f t="shared" si="50"/>
        <v>2.0074674701649928</v>
      </c>
      <c r="M451" s="16">
        <f t="shared" ref="M451:M501" si="53">EXP(L451)/(1+EXP(L451))</f>
        <v>0.8815788876645434</v>
      </c>
      <c r="N451" s="16">
        <f t="shared" si="51"/>
        <v>0.8815788876645434</v>
      </c>
      <c r="O451" s="16">
        <f t="shared" ref="O451:O501" si="54">LOG(N451)</f>
        <v>-5.4738818992039209E-2</v>
      </c>
      <c r="P451">
        <v>27</v>
      </c>
      <c r="Q451">
        <f t="shared" si="52"/>
        <v>0</v>
      </c>
      <c r="R451" s="16">
        <v>1</v>
      </c>
      <c r="S451" s="16">
        <v>0</v>
      </c>
      <c r="T451">
        <v>73.34</v>
      </c>
      <c r="U451">
        <v>1</v>
      </c>
      <c r="V451">
        <v>0</v>
      </c>
      <c r="W451" s="16">
        <v>56.52</v>
      </c>
      <c r="X451">
        <v>50.42</v>
      </c>
      <c r="Y451" s="16">
        <v>75.88</v>
      </c>
      <c r="Z451" s="16">
        <v>59.25</v>
      </c>
      <c r="AA451">
        <v>80.760000000000005</v>
      </c>
      <c r="AB451" s="16">
        <v>76.61</v>
      </c>
      <c r="AC451">
        <v>57.19</v>
      </c>
      <c r="AD451">
        <v>68.13</v>
      </c>
      <c r="AE451" s="23">
        <f t="shared" ref="AE451:AE501" si="55">IF(M451&gt;$AK$10,1,0)</f>
        <v>1</v>
      </c>
    </row>
    <row r="452" spans="1:31" x14ac:dyDescent="0.25">
      <c r="A452" t="s">
        <v>466</v>
      </c>
      <c r="B452" t="s">
        <v>518</v>
      </c>
      <c r="C452" t="s">
        <v>521</v>
      </c>
      <c r="D452" t="s">
        <v>524</v>
      </c>
      <c r="E452" t="s">
        <v>527</v>
      </c>
      <c r="F452" t="s">
        <v>530</v>
      </c>
      <c r="G452">
        <v>42.97</v>
      </c>
      <c r="H452">
        <v>1</v>
      </c>
      <c r="I452">
        <v>0</v>
      </c>
      <c r="J452" t="s">
        <v>517</v>
      </c>
      <c r="K452">
        <f t="shared" si="49"/>
        <v>0</v>
      </c>
      <c r="L452" s="16">
        <f t="shared" si="50"/>
        <v>0</v>
      </c>
      <c r="M452" s="16">
        <f t="shared" si="53"/>
        <v>0.5</v>
      </c>
      <c r="N452" s="16">
        <f t="shared" si="51"/>
        <v>0.5</v>
      </c>
      <c r="O452" s="16">
        <f t="shared" si="54"/>
        <v>-0.3010299956639812</v>
      </c>
      <c r="P452">
        <v>29</v>
      </c>
      <c r="Q452">
        <f t="shared" si="52"/>
        <v>0</v>
      </c>
      <c r="R452" s="16">
        <v>0</v>
      </c>
      <c r="S452" s="16">
        <v>0</v>
      </c>
      <c r="T452">
        <v>69.08</v>
      </c>
      <c r="U452">
        <v>0</v>
      </c>
      <c r="V452">
        <v>0</v>
      </c>
      <c r="W452" s="16">
        <v>25.62</v>
      </c>
      <c r="X452">
        <v>33.11</v>
      </c>
      <c r="Y452" s="16">
        <v>46.67</v>
      </c>
      <c r="Z452" s="16">
        <v>7.95</v>
      </c>
      <c r="AA452">
        <v>43.27</v>
      </c>
      <c r="AB452" s="16">
        <v>34.69</v>
      </c>
      <c r="AC452">
        <v>44.89</v>
      </c>
      <c r="AD452">
        <v>11.78</v>
      </c>
      <c r="AE452" s="23">
        <f t="shared" si="55"/>
        <v>0</v>
      </c>
    </row>
    <row r="453" spans="1:31" x14ac:dyDescent="0.25">
      <c r="A453" t="s">
        <v>467</v>
      </c>
      <c r="B453" t="s">
        <v>520</v>
      </c>
      <c r="C453" t="s">
        <v>521</v>
      </c>
      <c r="D453" t="s">
        <v>525</v>
      </c>
      <c r="E453" t="s">
        <v>528</v>
      </c>
      <c r="F453" t="s">
        <v>531</v>
      </c>
      <c r="G453">
        <v>39.78</v>
      </c>
      <c r="H453">
        <v>1</v>
      </c>
      <c r="I453">
        <v>0</v>
      </c>
      <c r="J453" t="s">
        <v>517</v>
      </c>
      <c r="K453">
        <f t="shared" si="49"/>
        <v>1</v>
      </c>
      <c r="L453" s="16">
        <f t="shared" si="50"/>
        <v>2.0074674701649928</v>
      </c>
      <c r="M453" s="16">
        <f t="shared" si="53"/>
        <v>0.8815788876645434</v>
      </c>
      <c r="N453" s="16">
        <f t="shared" si="51"/>
        <v>0.8815788876645434</v>
      </c>
      <c r="O453" s="16">
        <f t="shared" si="54"/>
        <v>-5.4738818992039209E-2</v>
      </c>
      <c r="P453">
        <v>18</v>
      </c>
      <c r="Q453">
        <f t="shared" si="52"/>
        <v>0</v>
      </c>
      <c r="R453" s="16">
        <v>1</v>
      </c>
      <c r="S453" s="16">
        <v>0</v>
      </c>
      <c r="T453">
        <v>90.1</v>
      </c>
      <c r="U453">
        <v>1</v>
      </c>
      <c r="V453">
        <v>0</v>
      </c>
      <c r="W453" s="16">
        <v>48.59</v>
      </c>
      <c r="X453">
        <v>53.16</v>
      </c>
      <c r="Y453" s="16">
        <v>50.34</v>
      </c>
      <c r="Z453" s="16">
        <v>59.52</v>
      </c>
      <c r="AA453">
        <v>73.41</v>
      </c>
      <c r="AB453" s="16">
        <v>76.77</v>
      </c>
      <c r="AC453">
        <v>41.26</v>
      </c>
      <c r="AD453">
        <v>65.290000000000006</v>
      </c>
      <c r="AE453" s="23">
        <f t="shared" si="55"/>
        <v>1</v>
      </c>
    </row>
    <row r="454" spans="1:31" x14ac:dyDescent="0.25">
      <c r="A454" t="s">
        <v>468</v>
      </c>
      <c r="B454" t="s">
        <v>518</v>
      </c>
      <c r="C454" t="s">
        <v>523</v>
      </c>
      <c r="D454" t="s">
        <v>526</v>
      </c>
      <c r="E454" t="s">
        <v>527</v>
      </c>
      <c r="F454" t="s">
        <v>530</v>
      </c>
      <c r="G454">
        <v>60.18</v>
      </c>
      <c r="H454">
        <v>0</v>
      </c>
      <c r="I454">
        <v>1</v>
      </c>
      <c r="J454" t="s">
        <v>517</v>
      </c>
      <c r="K454">
        <f t="shared" si="49"/>
        <v>0</v>
      </c>
      <c r="L454" s="16">
        <f t="shared" si="50"/>
        <v>0.284736786602939</v>
      </c>
      <c r="M454" s="16">
        <f t="shared" si="53"/>
        <v>0.57070712568050852</v>
      </c>
      <c r="N454" s="16">
        <f t="shared" si="51"/>
        <v>0.42929287431949148</v>
      </c>
      <c r="O454" s="16">
        <f t="shared" si="54"/>
        <v>-0.36724632016115744</v>
      </c>
      <c r="P454">
        <v>26</v>
      </c>
      <c r="Q454">
        <f t="shared" si="52"/>
        <v>0</v>
      </c>
      <c r="R454" s="16">
        <v>0</v>
      </c>
      <c r="S454" s="16">
        <v>1</v>
      </c>
      <c r="T454">
        <v>96.16</v>
      </c>
      <c r="U454">
        <v>0</v>
      </c>
      <c r="V454">
        <v>0</v>
      </c>
      <c r="W454" s="16">
        <v>63.23</v>
      </c>
      <c r="X454">
        <v>31.67</v>
      </c>
      <c r="Y454" s="16">
        <v>51.69</v>
      </c>
      <c r="Z454" s="16">
        <v>47.3</v>
      </c>
      <c r="AA454">
        <v>40.82</v>
      </c>
      <c r="AB454" s="16">
        <v>54.57</v>
      </c>
      <c r="AC454">
        <v>38.36</v>
      </c>
      <c r="AD454">
        <v>55.9</v>
      </c>
      <c r="AE454" s="23">
        <f t="shared" si="55"/>
        <v>0</v>
      </c>
    </row>
    <row r="455" spans="1:31" x14ac:dyDescent="0.25">
      <c r="A455" t="s">
        <v>469</v>
      </c>
      <c r="B455" t="s">
        <v>520</v>
      </c>
      <c r="C455" t="s">
        <v>523</v>
      </c>
      <c r="D455" t="s">
        <v>524</v>
      </c>
      <c r="E455" t="s">
        <v>528</v>
      </c>
      <c r="F455" t="s">
        <v>530</v>
      </c>
      <c r="G455">
        <v>16.260000000000002</v>
      </c>
      <c r="H455">
        <v>0</v>
      </c>
      <c r="I455">
        <v>1</v>
      </c>
      <c r="J455" t="s">
        <v>517</v>
      </c>
      <c r="K455">
        <f t="shared" si="49"/>
        <v>0</v>
      </c>
      <c r="L455" s="16">
        <f t="shared" si="50"/>
        <v>0</v>
      </c>
      <c r="M455" s="16">
        <f t="shared" si="53"/>
        <v>0.5</v>
      </c>
      <c r="N455" s="16">
        <f t="shared" si="51"/>
        <v>0.5</v>
      </c>
      <c r="O455" s="16">
        <f t="shared" si="54"/>
        <v>-0.3010299956639812</v>
      </c>
      <c r="P455">
        <v>16</v>
      </c>
      <c r="Q455">
        <f t="shared" si="52"/>
        <v>0</v>
      </c>
      <c r="R455" s="16">
        <v>0</v>
      </c>
      <c r="S455" s="16">
        <v>0</v>
      </c>
      <c r="T455">
        <v>99.35</v>
      </c>
      <c r="U455">
        <v>1</v>
      </c>
      <c r="V455">
        <v>0</v>
      </c>
      <c r="W455" s="16">
        <v>34.729999999999997</v>
      </c>
      <c r="X455">
        <v>30.08</v>
      </c>
      <c r="Y455" s="16">
        <v>38.520000000000003</v>
      </c>
      <c r="Z455" s="16">
        <v>1.7</v>
      </c>
      <c r="AA455">
        <v>46.03</v>
      </c>
      <c r="AB455" s="16">
        <v>11.41</v>
      </c>
      <c r="AC455">
        <v>16.18</v>
      </c>
      <c r="AD455">
        <v>15.65</v>
      </c>
      <c r="AE455" s="23">
        <f t="shared" si="55"/>
        <v>0</v>
      </c>
    </row>
    <row r="456" spans="1:31" x14ac:dyDescent="0.25">
      <c r="A456" t="s">
        <v>470</v>
      </c>
      <c r="B456" t="s">
        <v>520</v>
      </c>
      <c r="C456" t="s">
        <v>522</v>
      </c>
      <c r="D456" t="s">
        <v>526</v>
      </c>
      <c r="E456" t="s">
        <v>527</v>
      </c>
      <c r="F456" t="s">
        <v>530</v>
      </c>
      <c r="G456">
        <v>35.340000000000003</v>
      </c>
      <c r="H456">
        <v>0</v>
      </c>
      <c r="I456">
        <v>0</v>
      </c>
      <c r="J456" t="s">
        <v>516</v>
      </c>
      <c r="K456">
        <f t="shared" si="49"/>
        <v>0</v>
      </c>
      <c r="L456" s="16">
        <f t="shared" si="50"/>
        <v>0.284736786602939</v>
      </c>
      <c r="M456" s="16">
        <f t="shared" si="53"/>
        <v>0.57070712568050852</v>
      </c>
      <c r="N456" s="16">
        <f t="shared" si="51"/>
        <v>0.42929287431949148</v>
      </c>
      <c r="O456" s="16">
        <f t="shared" si="54"/>
        <v>-0.36724632016115744</v>
      </c>
      <c r="P456">
        <v>18</v>
      </c>
      <c r="Q456">
        <f t="shared" si="52"/>
        <v>1</v>
      </c>
      <c r="R456" s="16">
        <v>0</v>
      </c>
      <c r="S456" s="16">
        <v>1</v>
      </c>
      <c r="T456">
        <v>63.79</v>
      </c>
      <c r="U456">
        <v>0</v>
      </c>
      <c r="V456">
        <v>0</v>
      </c>
      <c r="W456" s="16">
        <v>21.65</v>
      </c>
      <c r="X456">
        <v>36.200000000000003</v>
      </c>
      <c r="Y456" s="16">
        <v>39.49</v>
      </c>
      <c r="Z456" s="16">
        <v>55.21</v>
      </c>
      <c r="AA456">
        <v>51.64</v>
      </c>
      <c r="AB456" s="16">
        <v>27.72</v>
      </c>
      <c r="AC456">
        <v>42.84</v>
      </c>
      <c r="AD456">
        <v>37.770000000000003</v>
      </c>
      <c r="AE456" s="23">
        <f t="shared" si="55"/>
        <v>0</v>
      </c>
    </row>
    <row r="457" spans="1:31" x14ac:dyDescent="0.25">
      <c r="A457" t="s">
        <v>471</v>
      </c>
      <c r="B457" t="s">
        <v>519</v>
      </c>
      <c r="C457" t="s">
        <v>523</v>
      </c>
      <c r="D457" t="s">
        <v>524</v>
      </c>
      <c r="E457" t="s">
        <v>528</v>
      </c>
      <c r="F457" t="s">
        <v>530</v>
      </c>
      <c r="G457">
        <v>37.340000000000003</v>
      </c>
      <c r="H457">
        <v>0</v>
      </c>
      <c r="I457">
        <v>1</v>
      </c>
      <c r="J457" t="s">
        <v>516</v>
      </c>
      <c r="K457">
        <f t="shared" si="49"/>
        <v>0</v>
      </c>
      <c r="L457" s="16">
        <f t="shared" si="50"/>
        <v>0</v>
      </c>
      <c r="M457" s="16">
        <f t="shared" si="53"/>
        <v>0.5</v>
      </c>
      <c r="N457" s="16">
        <f t="shared" si="51"/>
        <v>0.5</v>
      </c>
      <c r="O457" s="16">
        <f t="shared" si="54"/>
        <v>-0.3010299956639812</v>
      </c>
      <c r="P457">
        <v>32</v>
      </c>
      <c r="Q457">
        <f t="shared" si="52"/>
        <v>1</v>
      </c>
      <c r="R457" s="16">
        <v>0</v>
      </c>
      <c r="S457" s="16">
        <v>0</v>
      </c>
      <c r="T457">
        <v>99.46</v>
      </c>
      <c r="U457">
        <v>1</v>
      </c>
      <c r="V457">
        <v>0</v>
      </c>
      <c r="W457" s="16">
        <v>18.2</v>
      </c>
      <c r="X457">
        <v>51.34</v>
      </c>
      <c r="Y457" s="16">
        <v>48.86</v>
      </c>
      <c r="Z457" s="16">
        <v>59.19</v>
      </c>
      <c r="AA457">
        <v>37.71</v>
      </c>
      <c r="AB457" s="16">
        <v>40.31</v>
      </c>
      <c r="AC457">
        <v>42.39</v>
      </c>
      <c r="AD457">
        <v>47.32</v>
      </c>
      <c r="AE457" s="23">
        <f t="shared" si="55"/>
        <v>0</v>
      </c>
    </row>
    <row r="458" spans="1:31" x14ac:dyDescent="0.25">
      <c r="A458" t="s">
        <v>472</v>
      </c>
      <c r="B458" t="s">
        <v>518</v>
      </c>
      <c r="C458" t="s">
        <v>523</v>
      </c>
      <c r="D458" t="s">
        <v>524</v>
      </c>
      <c r="E458" t="s">
        <v>527</v>
      </c>
      <c r="F458" t="s">
        <v>530</v>
      </c>
      <c r="G458">
        <v>23.16</v>
      </c>
      <c r="H458">
        <v>0</v>
      </c>
      <c r="I458">
        <v>1</v>
      </c>
      <c r="J458" t="s">
        <v>517</v>
      </c>
      <c r="K458">
        <f t="shared" si="49"/>
        <v>0</v>
      </c>
      <c r="L458" s="16">
        <f t="shared" si="50"/>
        <v>0</v>
      </c>
      <c r="M458" s="16">
        <f t="shared" si="53"/>
        <v>0.5</v>
      </c>
      <c r="N458" s="16">
        <f t="shared" si="51"/>
        <v>0.5</v>
      </c>
      <c r="O458" s="16">
        <f t="shared" si="54"/>
        <v>-0.3010299956639812</v>
      </c>
      <c r="P458">
        <v>23</v>
      </c>
      <c r="Q458">
        <f t="shared" si="52"/>
        <v>0</v>
      </c>
      <c r="R458" s="16">
        <v>0</v>
      </c>
      <c r="S458" s="16">
        <v>0</v>
      </c>
      <c r="T458">
        <v>49.36</v>
      </c>
      <c r="U458">
        <v>0</v>
      </c>
      <c r="V458">
        <v>0</v>
      </c>
      <c r="W458" s="16">
        <v>23.4</v>
      </c>
      <c r="X458">
        <v>35.4</v>
      </c>
      <c r="Y458" s="16">
        <v>36.56</v>
      </c>
      <c r="Z458" s="16">
        <v>34.01</v>
      </c>
      <c r="AA458">
        <v>23.55</v>
      </c>
      <c r="AB458" s="16">
        <v>32.32</v>
      </c>
      <c r="AC458">
        <v>40.380000000000003</v>
      </c>
      <c r="AD458">
        <v>44.82</v>
      </c>
      <c r="AE458" s="23">
        <f t="shared" si="55"/>
        <v>0</v>
      </c>
    </row>
    <row r="459" spans="1:31" x14ac:dyDescent="0.25">
      <c r="A459" t="s">
        <v>473</v>
      </c>
      <c r="B459" t="s">
        <v>519</v>
      </c>
      <c r="C459" t="s">
        <v>522</v>
      </c>
      <c r="D459" t="s">
        <v>526</v>
      </c>
      <c r="E459" t="s">
        <v>528</v>
      </c>
      <c r="F459" t="s">
        <v>531</v>
      </c>
      <c r="G459">
        <v>42.09</v>
      </c>
      <c r="H459">
        <v>0</v>
      </c>
      <c r="I459">
        <v>0</v>
      </c>
      <c r="J459" t="s">
        <v>517</v>
      </c>
      <c r="K459">
        <f t="shared" si="49"/>
        <v>1</v>
      </c>
      <c r="L459" s="16">
        <f t="shared" si="50"/>
        <v>0.284736786602939</v>
      </c>
      <c r="M459" s="16">
        <f t="shared" si="53"/>
        <v>0.57070712568050852</v>
      </c>
      <c r="N459" s="16">
        <f t="shared" si="51"/>
        <v>0.57070712568050852</v>
      </c>
      <c r="O459" s="16">
        <f t="shared" si="54"/>
        <v>-0.24358670494463713</v>
      </c>
      <c r="P459">
        <v>41</v>
      </c>
      <c r="Q459">
        <f t="shared" si="52"/>
        <v>0</v>
      </c>
      <c r="R459" s="16">
        <v>0</v>
      </c>
      <c r="S459" s="16">
        <v>1</v>
      </c>
      <c r="T459">
        <v>55.21</v>
      </c>
      <c r="U459">
        <v>1</v>
      </c>
      <c r="V459">
        <v>0</v>
      </c>
      <c r="W459" s="16">
        <v>70.430000000000007</v>
      </c>
      <c r="X459">
        <v>42.46</v>
      </c>
      <c r="Y459" s="16">
        <v>65.91</v>
      </c>
      <c r="Z459" s="16">
        <v>49.31</v>
      </c>
      <c r="AA459">
        <v>52.26</v>
      </c>
      <c r="AB459" s="16">
        <v>46.15</v>
      </c>
      <c r="AC459">
        <v>60.69</v>
      </c>
      <c r="AD459">
        <v>45.87</v>
      </c>
      <c r="AE459" s="23">
        <f t="shared" si="55"/>
        <v>0</v>
      </c>
    </row>
    <row r="460" spans="1:31" x14ac:dyDescent="0.25">
      <c r="A460" t="s">
        <v>474</v>
      </c>
      <c r="B460" t="s">
        <v>518</v>
      </c>
      <c r="C460" t="s">
        <v>523</v>
      </c>
      <c r="D460" t="s">
        <v>525</v>
      </c>
      <c r="E460" t="s">
        <v>527</v>
      </c>
      <c r="F460" t="s">
        <v>530</v>
      </c>
      <c r="G460">
        <v>68.72</v>
      </c>
      <c r="H460">
        <v>0</v>
      </c>
      <c r="I460">
        <v>1</v>
      </c>
      <c r="J460" t="s">
        <v>516</v>
      </c>
      <c r="K460">
        <f t="shared" si="49"/>
        <v>0</v>
      </c>
      <c r="L460" s="16">
        <f t="shared" si="50"/>
        <v>2.0074674701649928</v>
      </c>
      <c r="M460" s="16">
        <f t="shared" si="53"/>
        <v>0.8815788876645434</v>
      </c>
      <c r="N460" s="16">
        <f t="shared" si="51"/>
        <v>0.1184211123354566</v>
      </c>
      <c r="O460" s="16">
        <f t="shared" si="54"/>
        <v>-0.926570863884976</v>
      </c>
      <c r="P460">
        <v>20</v>
      </c>
      <c r="Q460">
        <f t="shared" si="52"/>
        <v>1</v>
      </c>
      <c r="R460" s="16">
        <v>1</v>
      </c>
      <c r="S460" s="16">
        <v>0</v>
      </c>
      <c r="T460">
        <v>45.34</v>
      </c>
      <c r="U460">
        <v>0</v>
      </c>
      <c r="V460">
        <v>0</v>
      </c>
      <c r="W460" s="16">
        <v>35.29</v>
      </c>
      <c r="X460">
        <v>53.05</v>
      </c>
      <c r="Y460" s="16">
        <v>52.81</v>
      </c>
      <c r="Z460" s="16">
        <v>69.56</v>
      </c>
      <c r="AA460">
        <v>36.869999999999997</v>
      </c>
      <c r="AB460" s="16">
        <v>78.400000000000006</v>
      </c>
      <c r="AC460">
        <v>66.55</v>
      </c>
      <c r="AD460">
        <v>86.9</v>
      </c>
      <c r="AE460" s="23">
        <f t="shared" si="55"/>
        <v>1</v>
      </c>
    </row>
    <row r="461" spans="1:31" x14ac:dyDescent="0.25">
      <c r="A461" t="s">
        <v>475</v>
      </c>
      <c r="B461" t="s">
        <v>518</v>
      </c>
      <c r="C461" t="s">
        <v>523</v>
      </c>
      <c r="D461" t="s">
        <v>526</v>
      </c>
      <c r="E461" t="s">
        <v>527</v>
      </c>
      <c r="F461" t="s">
        <v>530</v>
      </c>
      <c r="G461">
        <v>49.48</v>
      </c>
      <c r="H461">
        <v>0</v>
      </c>
      <c r="I461">
        <v>1</v>
      </c>
      <c r="J461" t="s">
        <v>516</v>
      </c>
      <c r="K461">
        <f t="shared" si="49"/>
        <v>0</v>
      </c>
      <c r="L461" s="16">
        <f t="shared" si="50"/>
        <v>0.284736786602939</v>
      </c>
      <c r="M461" s="16">
        <f t="shared" si="53"/>
        <v>0.57070712568050852</v>
      </c>
      <c r="N461" s="16">
        <f t="shared" si="51"/>
        <v>0.42929287431949148</v>
      </c>
      <c r="O461" s="16">
        <f t="shared" si="54"/>
        <v>-0.36724632016115744</v>
      </c>
      <c r="P461">
        <v>23</v>
      </c>
      <c r="Q461">
        <f t="shared" si="52"/>
        <v>1</v>
      </c>
      <c r="R461" s="16">
        <v>0</v>
      </c>
      <c r="S461" s="16">
        <v>1</v>
      </c>
      <c r="T461">
        <v>56.3</v>
      </c>
      <c r="U461">
        <v>0</v>
      </c>
      <c r="V461">
        <v>0</v>
      </c>
      <c r="W461" s="16">
        <v>40.950000000000003</v>
      </c>
      <c r="X461">
        <v>55.86</v>
      </c>
      <c r="Y461" s="16">
        <v>68.069999999999993</v>
      </c>
      <c r="Z461" s="16">
        <v>47.11</v>
      </c>
      <c r="AA461">
        <v>33.68</v>
      </c>
      <c r="AB461" s="16">
        <v>44.6</v>
      </c>
      <c r="AC461">
        <v>36.549999999999997</v>
      </c>
      <c r="AD461">
        <v>45.48</v>
      </c>
      <c r="AE461" s="23">
        <f t="shared" si="55"/>
        <v>0</v>
      </c>
    </row>
    <row r="462" spans="1:31" x14ac:dyDescent="0.25">
      <c r="A462" t="s">
        <v>476</v>
      </c>
      <c r="B462" t="s">
        <v>519</v>
      </c>
      <c r="C462" t="s">
        <v>522</v>
      </c>
      <c r="D462" t="s">
        <v>526</v>
      </c>
      <c r="E462" t="s">
        <v>528</v>
      </c>
      <c r="F462" t="s">
        <v>531</v>
      </c>
      <c r="G462">
        <v>57.86</v>
      </c>
      <c r="H462">
        <v>0</v>
      </c>
      <c r="I462">
        <v>0</v>
      </c>
      <c r="J462" t="s">
        <v>517</v>
      </c>
      <c r="K462">
        <f t="shared" si="49"/>
        <v>1</v>
      </c>
      <c r="L462" s="16">
        <f t="shared" si="50"/>
        <v>0.284736786602939</v>
      </c>
      <c r="M462" s="16">
        <f t="shared" si="53"/>
        <v>0.57070712568050852</v>
      </c>
      <c r="N462" s="16">
        <f t="shared" si="51"/>
        <v>0.57070712568050852</v>
      </c>
      <c r="O462" s="16">
        <f t="shared" si="54"/>
        <v>-0.24358670494463713</v>
      </c>
      <c r="P462">
        <v>35</v>
      </c>
      <c r="Q462">
        <f t="shared" si="52"/>
        <v>0</v>
      </c>
      <c r="R462" s="16">
        <v>0</v>
      </c>
      <c r="S462" s="16">
        <v>1</v>
      </c>
      <c r="T462">
        <v>86.08</v>
      </c>
      <c r="U462">
        <v>1</v>
      </c>
      <c r="V462">
        <v>0</v>
      </c>
      <c r="W462" s="16">
        <v>66.94</v>
      </c>
      <c r="X462">
        <v>54.73</v>
      </c>
      <c r="Y462" s="16">
        <v>60.41</v>
      </c>
      <c r="Z462" s="16">
        <v>55.38</v>
      </c>
      <c r="AA462">
        <v>47.07</v>
      </c>
      <c r="AB462" s="16">
        <v>48.57</v>
      </c>
      <c r="AC462">
        <v>57.74</v>
      </c>
      <c r="AD462">
        <v>53.04</v>
      </c>
      <c r="AE462" s="23">
        <f t="shared" si="55"/>
        <v>0</v>
      </c>
    </row>
    <row r="463" spans="1:31" x14ac:dyDescent="0.25">
      <c r="A463" t="s">
        <v>477</v>
      </c>
      <c r="B463" t="s">
        <v>518</v>
      </c>
      <c r="C463" t="s">
        <v>522</v>
      </c>
      <c r="D463" t="s">
        <v>526</v>
      </c>
      <c r="E463" t="s">
        <v>527</v>
      </c>
      <c r="F463" t="s">
        <v>530</v>
      </c>
      <c r="G463">
        <v>36.92</v>
      </c>
      <c r="H463">
        <v>0</v>
      </c>
      <c r="I463">
        <v>0</v>
      </c>
      <c r="J463" t="s">
        <v>516</v>
      </c>
      <c r="K463">
        <f t="shared" si="49"/>
        <v>0</v>
      </c>
      <c r="L463" s="16">
        <f t="shared" si="50"/>
        <v>0.284736786602939</v>
      </c>
      <c r="M463" s="16">
        <f t="shared" si="53"/>
        <v>0.57070712568050852</v>
      </c>
      <c r="N463" s="16">
        <f t="shared" si="51"/>
        <v>0.42929287431949148</v>
      </c>
      <c r="O463" s="16">
        <f t="shared" si="54"/>
        <v>-0.36724632016115744</v>
      </c>
      <c r="P463">
        <v>26</v>
      </c>
      <c r="Q463">
        <f t="shared" si="52"/>
        <v>1</v>
      </c>
      <c r="R463" s="16">
        <v>0</v>
      </c>
      <c r="S463" s="16">
        <v>1</v>
      </c>
      <c r="T463">
        <v>91.18</v>
      </c>
      <c r="U463">
        <v>0</v>
      </c>
      <c r="V463">
        <v>0</v>
      </c>
      <c r="W463" s="16">
        <v>57.4</v>
      </c>
      <c r="X463">
        <v>52.07</v>
      </c>
      <c r="Y463" s="16">
        <v>24.28</v>
      </c>
      <c r="Z463" s="16">
        <v>54.49</v>
      </c>
      <c r="AA463">
        <v>54.32</v>
      </c>
      <c r="AB463" s="16">
        <v>39.04</v>
      </c>
      <c r="AC463">
        <v>61.08</v>
      </c>
      <c r="AD463">
        <v>26.71</v>
      </c>
      <c r="AE463" s="23">
        <f t="shared" si="55"/>
        <v>0</v>
      </c>
    </row>
    <row r="464" spans="1:31" x14ac:dyDescent="0.25">
      <c r="A464" t="s">
        <v>478</v>
      </c>
      <c r="B464" t="s">
        <v>518</v>
      </c>
      <c r="C464" t="s">
        <v>522</v>
      </c>
      <c r="D464" t="s">
        <v>525</v>
      </c>
      <c r="E464" t="s">
        <v>527</v>
      </c>
      <c r="F464" t="s">
        <v>530</v>
      </c>
      <c r="G464">
        <v>48.93</v>
      </c>
      <c r="H464">
        <v>0</v>
      </c>
      <c r="I464">
        <v>0</v>
      </c>
      <c r="J464" t="s">
        <v>517</v>
      </c>
      <c r="K464">
        <f t="shared" si="49"/>
        <v>0</v>
      </c>
      <c r="L464" s="16">
        <f t="shared" si="50"/>
        <v>2.0074674701649928</v>
      </c>
      <c r="M464" s="16">
        <f t="shared" si="53"/>
        <v>0.8815788876645434</v>
      </c>
      <c r="N464" s="16">
        <f t="shared" si="51"/>
        <v>0.1184211123354566</v>
      </c>
      <c r="O464" s="16">
        <f t="shared" si="54"/>
        <v>-0.926570863884976</v>
      </c>
      <c r="P464">
        <v>26</v>
      </c>
      <c r="Q464">
        <f t="shared" si="52"/>
        <v>0</v>
      </c>
      <c r="R464" s="16">
        <v>1</v>
      </c>
      <c r="S464" s="16">
        <v>0</v>
      </c>
      <c r="T464">
        <v>86.73</v>
      </c>
      <c r="U464">
        <v>0</v>
      </c>
      <c r="V464">
        <v>0</v>
      </c>
      <c r="W464" s="16">
        <v>63.81</v>
      </c>
      <c r="X464">
        <v>50.93</v>
      </c>
      <c r="Y464" s="16">
        <v>53.62</v>
      </c>
      <c r="Z464" s="16">
        <v>65.36</v>
      </c>
      <c r="AA464">
        <v>79.739999999999995</v>
      </c>
      <c r="AB464" s="16">
        <v>41.35</v>
      </c>
      <c r="AC464">
        <v>67.22</v>
      </c>
      <c r="AD464">
        <v>57.49</v>
      </c>
      <c r="AE464" s="23">
        <f t="shared" si="55"/>
        <v>1</v>
      </c>
    </row>
    <row r="465" spans="1:31" x14ac:dyDescent="0.25">
      <c r="A465" t="s">
        <v>479</v>
      </c>
      <c r="B465" t="s">
        <v>518</v>
      </c>
      <c r="C465" t="s">
        <v>521</v>
      </c>
      <c r="D465" t="s">
        <v>524</v>
      </c>
      <c r="E465" t="s">
        <v>527</v>
      </c>
      <c r="F465" t="s">
        <v>530</v>
      </c>
      <c r="G465">
        <v>25.67</v>
      </c>
      <c r="H465">
        <v>1</v>
      </c>
      <c r="I465">
        <v>0</v>
      </c>
      <c r="J465" t="s">
        <v>516</v>
      </c>
      <c r="K465">
        <f t="shared" si="49"/>
        <v>0</v>
      </c>
      <c r="L465" s="16">
        <f t="shared" si="50"/>
        <v>0</v>
      </c>
      <c r="M465" s="16">
        <f t="shared" si="53"/>
        <v>0.5</v>
      </c>
      <c r="N465" s="16">
        <f t="shared" si="51"/>
        <v>0.5</v>
      </c>
      <c r="O465" s="16">
        <f t="shared" si="54"/>
        <v>-0.3010299956639812</v>
      </c>
      <c r="P465">
        <v>25</v>
      </c>
      <c r="Q465">
        <f t="shared" si="52"/>
        <v>1</v>
      </c>
      <c r="R465" s="16">
        <v>0</v>
      </c>
      <c r="S465" s="16">
        <v>0</v>
      </c>
      <c r="T465">
        <v>77.86</v>
      </c>
      <c r="U465">
        <v>0</v>
      </c>
      <c r="V465">
        <v>0</v>
      </c>
      <c r="W465" s="16">
        <v>27.98</v>
      </c>
      <c r="X465">
        <v>44.37</v>
      </c>
      <c r="Y465" s="16">
        <v>55.13</v>
      </c>
      <c r="Z465" s="16">
        <v>41.63</v>
      </c>
      <c r="AA465">
        <v>37.93</v>
      </c>
      <c r="AB465" s="16">
        <v>41.09</v>
      </c>
      <c r="AC465">
        <v>50.72</v>
      </c>
      <c r="AD465">
        <v>55.34</v>
      </c>
      <c r="AE465" s="23">
        <f t="shared" si="55"/>
        <v>0</v>
      </c>
    </row>
    <row r="466" spans="1:31" x14ac:dyDescent="0.25">
      <c r="A466" t="s">
        <v>480</v>
      </c>
      <c r="B466" t="s">
        <v>518</v>
      </c>
      <c r="C466" t="s">
        <v>521</v>
      </c>
      <c r="D466" t="s">
        <v>526</v>
      </c>
      <c r="E466" t="s">
        <v>528</v>
      </c>
      <c r="F466" t="s">
        <v>530</v>
      </c>
      <c r="G466">
        <v>55.92</v>
      </c>
      <c r="H466">
        <v>1</v>
      </c>
      <c r="I466">
        <v>0</v>
      </c>
      <c r="J466" t="s">
        <v>517</v>
      </c>
      <c r="K466">
        <f t="shared" si="49"/>
        <v>0</v>
      </c>
      <c r="L466" s="16">
        <f t="shared" si="50"/>
        <v>0.284736786602939</v>
      </c>
      <c r="M466" s="16">
        <f t="shared" si="53"/>
        <v>0.57070712568050852</v>
      </c>
      <c r="N466" s="16">
        <f t="shared" si="51"/>
        <v>0.42929287431949148</v>
      </c>
      <c r="O466" s="16">
        <f t="shared" si="54"/>
        <v>-0.36724632016115744</v>
      </c>
      <c r="P466">
        <v>25</v>
      </c>
      <c r="Q466">
        <f t="shared" si="52"/>
        <v>0</v>
      </c>
      <c r="R466" s="16">
        <v>0</v>
      </c>
      <c r="S466" s="16">
        <v>1</v>
      </c>
      <c r="T466">
        <v>70.84</v>
      </c>
      <c r="U466">
        <v>1</v>
      </c>
      <c r="V466">
        <v>0</v>
      </c>
      <c r="W466" s="16">
        <v>55.34</v>
      </c>
      <c r="X466">
        <v>43.07</v>
      </c>
      <c r="Y466" s="16">
        <v>49.09</v>
      </c>
      <c r="Z466" s="16">
        <v>45.56</v>
      </c>
      <c r="AA466">
        <v>46.03</v>
      </c>
      <c r="AB466" s="16">
        <v>53.11</v>
      </c>
      <c r="AC466">
        <v>71.239999999999995</v>
      </c>
      <c r="AD466">
        <v>44.53</v>
      </c>
      <c r="AE466" s="23">
        <f t="shared" si="55"/>
        <v>0</v>
      </c>
    </row>
    <row r="467" spans="1:31" x14ac:dyDescent="0.25">
      <c r="A467" t="s">
        <v>481</v>
      </c>
      <c r="B467" t="s">
        <v>519</v>
      </c>
      <c r="C467" t="s">
        <v>522</v>
      </c>
      <c r="D467" t="s">
        <v>524</v>
      </c>
      <c r="E467" t="s">
        <v>529</v>
      </c>
      <c r="F467" t="s">
        <v>530</v>
      </c>
      <c r="G467">
        <v>26.5</v>
      </c>
      <c r="H467">
        <v>0</v>
      </c>
      <c r="I467">
        <v>0</v>
      </c>
      <c r="J467" t="s">
        <v>516</v>
      </c>
      <c r="K467">
        <f t="shared" si="49"/>
        <v>0</v>
      </c>
      <c r="L467" s="16">
        <f t="shared" si="50"/>
        <v>0</v>
      </c>
      <c r="M467" s="16">
        <f t="shared" si="53"/>
        <v>0.5</v>
      </c>
      <c r="N467" s="16">
        <f t="shared" si="51"/>
        <v>0.5</v>
      </c>
      <c r="O467" s="16">
        <f t="shared" si="54"/>
        <v>-0.3010299956639812</v>
      </c>
      <c r="P467">
        <v>48</v>
      </c>
      <c r="Q467">
        <f t="shared" si="52"/>
        <v>1</v>
      </c>
      <c r="R467" s="16">
        <v>0</v>
      </c>
      <c r="S467" s="16">
        <v>0</v>
      </c>
      <c r="T467">
        <v>82.52</v>
      </c>
      <c r="U467">
        <v>0</v>
      </c>
      <c r="V467">
        <v>1</v>
      </c>
      <c r="W467" s="16">
        <v>33.22</v>
      </c>
      <c r="X467">
        <v>50.41</v>
      </c>
      <c r="Y467" s="16">
        <v>50.07</v>
      </c>
      <c r="Z467" s="16">
        <v>50.14</v>
      </c>
      <c r="AA467">
        <v>23.58</v>
      </c>
      <c r="AB467" s="16">
        <v>39.89</v>
      </c>
      <c r="AC467">
        <v>33.67</v>
      </c>
      <c r="AD467">
        <v>46.41</v>
      </c>
      <c r="AE467" s="23">
        <f t="shared" si="55"/>
        <v>0</v>
      </c>
    </row>
    <row r="468" spans="1:31" x14ac:dyDescent="0.25">
      <c r="A468" t="s">
        <v>482</v>
      </c>
      <c r="B468" t="s">
        <v>519</v>
      </c>
      <c r="C468" t="s">
        <v>522</v>
      </c>
      <c r="D468" t="s">
        <v>524</v>
      </c>
      <c r="E468" t="s">
        <v>528</v>
      </c>
      <c r="F468" t="s">
        <v>530</v>
      </c>
      <c r="G468">
        <v>38.97</v>
      </c>
      <c r="H468">
        <v>0</v>
      </c>
      <c r="I468">
        <v>0</v>
      </c>
      <c r="J468" t="s">
        <v>517</v>
      </c>
      <c r="K468">
        <f t="shared" si="49"/>
        <v>0</v>
      </c>
      <c r="L468" s="16">
        <f t="shared" si="50"/>
        <v>0</v>
      </c>
      <c r="M468" s="16">
        <f t="shared" si="53"/>
        <v>0.5</v>
      </c>
      <c r="N468" s="16">
        <f t="shared" si="51"/>
        <v>0.5</v>
      </c>
      <c r="O468" s="16">
        <f t="shared" si="54"/>
        <v>-0.3010299956639812</v>
      </c>
      <c r="P468">
        <v>43</v>
      </c>
      <c r="Q468">
        <f t="shared" si="52"/>
        <v>0</v>
      </c>
      <c r="R468" s="16">
        <v>0</v>
      </c>
      <c r="S468" s="16">
        <v>0</v>
      </c>
      <c r="T468">
        <v>63.45</v>
      </c>
      <c r="U468">
        <v>1</v>
      </c>
      <c r="V468">
        <v>0</v>
      </c>
      <c r="W468" s="16">
        <v>46.42</v>
      </c>
      <c r="X468">
        <v>47.32</v>
      </c>
      <c r="Y468" s="16">
        <v>44.75</v>
      </c>
      <c r="Z468" s="16">
        <v>35.04</v>
      </c>
      <c r="AA468">
        <v>27.97</v>
      </c>
      <c r="AB468" s="16">
        <v>18.86</v>
      </c>
      <c r="AC468">
        <v>49.24</v>
      </c>
      <c r="AD468">
        <v>47.85</v>
      </c>
      <c r="AE468" s="23">
        <f t="shared" si="55"/>
        <v>0</v>
      </c>
    </row>
    <row r="469" spans="1:31" x14ac:dyDescent="0.25">
      <c r="A469" t="s">
        <v>483</v>
      </c>
      <c r="B469" t="s">
        <v>519</v>
      </c>
      <c r="C469" t="s">
        <v>522</v>
      </c>
      <c r="D469" t="s">
        <v>526</v>
      </c>
      <c r="E469" t="s">
        <v>527</v>
      </c>
      <c r="F469" t="s">
        <v>530</v>
      </c>
      <c r="G469">
        <v>54.96</v>
      </c>
      <c r="H469">
        <v>0</v>
      </c>
      <c r="I469">
        <v>0</v>
      </c>
      <c r="J469" t="s">
        <v>516</v>
      </c>
      <c r="K469">
        <f t="shared" si="49"/>
        <v>0</v>
      </c>
      <c r="L469" s="16">
        <f t="shared" si="50"/>
        <v>0.284736786602939</v>
      </c>
      <c r="M469" s="16">
        <f t="shared" si="53"/>
        <v>0.57070712568050852</v>
      </c>
      <c r="N469" s="16">
        <f t="shared" si="51"/>
        <v>0.42929287431949148</v>
      </c>
      <c r="O469" s="16">
        <f t="shared" si="54"/>
        <v>-0.36724632016115744</v>
      </c>
      <c r="P469">
        <v>43</v>
      </c>
      <c r="Q469">
        <f t="shared" si="52"/>
        <v>1</v>
      </c>
      <c r="R469" s="16">
        <v>0</v>
      </c>
      <c r="S469" s="16">
        <v>1</v>
      </c>
      <c r="T469">
        <v>90.48</v>
      </c>
      <c r="U469">
        <v>0</v>
      </c>
      <c r="V469">
        <v>0</v>
      </c>
      <c r="W469" s="16">
        <v>32.71</v>
      </c>
      <c r="X469">
        <v>58.06</v>
      </c>
      <c r="Y469" s="16">
        <v>60.91</v>
      </c>
      <c r="Z469" s="16">
        <v>58.26</v>
      </c>
      <c r="AA469">
        <v>45.54</v>
      </c>
      <c r="AB469" s="16">
        <v>66.099999999999994</v>
      </c>
      <c r="AC469">
        <v>46.71</v>
      </c>
      <c r="AD469">
        <v>51.85</v>
      </c>
      <c r="AE469" s="23">
        <f t="shared" si="55"/>
        <v>0</v>
      </c>
    </row>
    <row r="470" spans="1:31" x14ac:dyDescent="0.25">
      <c r="A470" t="s">
        <v>484</v>
      </c>
      <c r="B470" t="s">
        <v>520</v>
      </c>
      <c r="C470" t="s">
        <v>521</v>
      </c>
      <c r="D470" t="s">
        <v>524</v>
      </c>
      <c r="E470" t="s">
        <v>529</v>
      </c>
      <c r="F470" t="s">
        <v>530</v>
      </c>
      <c r="G470">
        <v>23.06</v>
      </c>
      <c r="H470">
        <v>1</v>
      </c>
      <c r="I470">
        <v>0</v>
      </c>
      <c r="J470" t="s">
        <v>516</v>
      </c>
      <c r="K470">
        <f t="shared" si="49"/>
        <v>0</v>
      </c>
      <c r="L470" s="16">
        <f t="shared" si="50"/>
        <v>0</v>
      </c>
      <c r="M470" s="16">
        <f t="shared" si="53"/>
        <v>0.5</v>
      </c>
      <c r="N470" s="16">
        <f t="shared" si="51"/>
        <v>0.5</v>
      </c>
      <c r="O470" s="16">
        <f t="shared" si="54"/>
        <v>-0.3010299956639812</v>
      </c>
      <c r="P470">
        <v>19</v>
      </c>
      <c r="Q470">
        <f t="shared" si="52"/>
        <v>1</v>
      </c>
      <c r="R470" s="16">
        <v>0</v>
      </c>
      <c r="S470" s="16">
        <v>0</v>
      </c>
      <c r="T470">
        <v>80.63</v>
      </c>
      <c r="U470">
        <v>0</v>
      </c>
      <c r="V470">
        <v>1</v>
      </c>
      <c r="W470" s="16">
        <v>34.35</v>
      </c>
      <c r="X470">
        <v>31.76</v>
      </c>
      <c r="Y470" s="16">
        <v>29.74</v>
      </c>
      <c r="Z470" s="16">
        <v>41.2</v>
      </c>
      <c r="AA470">
        <v>39.19</v>
      </c>
      <c r="AB470" s="16">
        <v>17.739999999999998</v>
      </c>
      <c r="AC470">
        <v>1.74</v>
      </c>
      <c r="AD470">
        <v>7.69</v>
      </c>
      <c r="AE470" s="23">
        <f t="shared" si="55"/>
        <v>0</v>
      </c>
    </row>
    <row r="471" spans="1:31" x14ac:dyDescent="0.25">
      <c r="A471" t="s">
        <v>485</v>
      </c>
      <c r="B471" t="s">
        <v>519</v>
      </c>
      <c r="C471" t="s">
        <v>521</v>
      </c>
      <c r="D471" t="s">
        <v>526</v>
      </c>
      <c r="E471" t="s">
        <v>527</v>
      </c>
      <c r="F471" t="s">
        <v>530</v>
      </c>
      <c r="G471">
        <v>56.13</v>
      </c>
      <c r="H471">
        <v>1</v>
      </c>
      <c r="I471">
        <v>0</v>
      </c>
      <c r="J471" t="s">
        <v>517</v>
      </c>
      <c r="K471">
        <f t="shared" si="49"/>
        <v>0</v>
      </c>
      <c r="L471" s="16">
        <f t="shared" si="50"/>
        <v>0.284736786602939</v>
      </c>
      <c r="M471" s="16">
        <f t="shared" si="53"/>
        <v>0.57070712568050852</v>
      </c>
      <c r="N471" s="16">
        <f t="shared" si="51"/>
        <v>0.42929287431949148</v>
      </c>
      <c r="O471" s="16">
        <f t="shared" si="54"/>
        <v>-0.36724632016115744</v>
      </c>
      <c r="P471">
        <v>35</v>
      </c>
      <c r="Q471">
        <f t="shared" si="52"/>
        <v>0</v>
      </c>
      <c r="R471" s="16">
        <v>0</v>
      </c>
      <c r="S471" s="16">
        <v>1</v>
      </c>
      <c r="T471">
        <v>81.87</v>
      </c>
      <c r="U471">
        <v>0</v>
      </c>
      <c r="V471">
        <v>0</v>
      </c>
      <c r="W471" s="16">
        <v>70.14</v>
      </c>
      <c r="X471">
        <v>52.03</v>
      </c>
      <c r="Y471" s="16">
        <v>55.28</v>
      </c>
      <c r="Z471" s="16">
        <v>71.81</v>
      </c>
      <c r="AA471">
        <v>43.07</v>
      </c>
      <c r="AB471" s="16">
        <v>62.83</v>
      </c>
      <c r="AC471">
        <v>58.33</v>
      </c>
      <c r="AD471">
        <v>59.14</v>
      </c>
      <c r="AE471" s="23">
        <f t="shared" si="55"/>
        <v>0</v>
      </c>
    </row>
    <row r="472" spans="1:31" x14ac:dyDescent="0.25">
      <c r="A472" t="s">
        <v>486</v>
      </c>
      <c r="B472" t="s">
        <v>519</v>
      </c>
      <c r="C472" t="s">
        <v>523</v>
      </c>
      <c r="D472" t="s">
        <v>525</v>
      </c>
      <c r="E472" t="s">
        <v>527</v>
      </c>
      <c r="F472" t="s">
        <v>531</v>
      </c>
      <c r="G472">
        <v>61.93</v>
      </c>
      <c r="H472">
        <v>0</v>
      </c>
      <c r="I472">
        <v>1</v>
      </c>
      <c r="J472" t="s">
        <v>516</v>
      </c>
      <c r="K472">
        <f t="shared" si="49"/>
        <v>1</v>
      </c>
      <c r="L472" s="16">
        <f t="shared" si="50"/>
        <v>2.0074674701649928</v>
      </c>
      <c r="M472" s="16">
        <f t="shared" si="53"/>
        <v>0.8815788876645434</v>
      </c>
      <c r="N472" s="16">
        <f t="shared" si="51"/>
        <v>0.8815788876645434</v>
      </c>
      <c r="O472" s="16">
        <f t="shared" si="54"/>
        <v>-5.4738818992039209E-2</v>
      </c>
      <c r="P472">
        <v>50</v>
      </c>
      <c r="Q472">
        <f t="shared" si="52"/>
        <v>1</v>
      </c>
      <c r="R472" s="16">
        <v>1</v>
      </c>
      <c r="S472" s="16">
        <v>0</v>
      </c>
      <c r="T472">
        <v>72.16</v>
      </c>
      <c r="U472">
        <v>0</v>
      </c>
      <c r="V472">
        <v>0</v>
      </c>
      <c r="W472" s="16">
        <v>55.99</v>
      </c>
      <c r="X472">
        <v>74.48</v>
      </c>
      <c r="Y472" s="16">
        <v>65.150000000000006</v>
      </c>
      <c r="Z472" s="16">
        <v>80.42</v>
      </c>
      <c r="AA472">
        <v>75.25</v>
      </c>
      <c r="AB472" s="16">
        <v>53.37</v>
      </c>
      <c r="AC472">
        <v>45.42</v>
      </c>
      <c r="AD472">
        <v>67.36</v>
      </c>
      <c r="AE472" s="23">
        <f t="shared" si="55"/>
        <v>1</v>
      </c>
    </row>
    <row r="473" spans="1:31" x14ac:dyDescent="0.25">
      <c r="A473" t="s">
        <v>487</v>
      </c>
      <c r="B473" t="s">
        <v>520</v>
      </c>
      <c r="C473" t="s">
        <v>523</v>
      </c>
      <c r="D473" t="s">
        <v>524</v>
      </c>
      <c r="E473" t="s">
        <v>527</v>
      </c>
      <c r="F473" t="s">
        <v>530</v>
      </c>
      <c r="G473">
        <v>14.18</v>
      </c>
      <c r="H473">
        <v>0</v>
      </c>
      <c r="I473">
        <v>1</v>
      </c>
      <c r="J473" t="s">
        <v>517</v>
      </c>
      <c r="K473">
        <f t="shared" si="49"/>
        <v>0</v>
      </c>
      <c r="L473" s="16">
        <f t="shared" si="50"/>
        <v>0</v>
      </c>
      <c r="M473" s="16">
        <f t="shared" si="53"/>
        <v>0.5</v>
      </c>
      <c r="N473" s="16">
        <f t="shared" si="51"/>
        <v>0.5</v>
      </c>
      <c r="O473" s="16">
        <f t="shared" si="54"/>
        <v>-0.3010299956639812</v>
      </c>
      <c r="P473">
        <v>17</v>
      </c>
      <c r="Q473">
        <f t="shared" si="52"/>
        <v>0</v>
      </c>
      <c r="R473" s="16">
        <v>0</v>
      </c>
      <c r="S473" s="16">
        <v>0</v>
      </c>
      <c r="T473">
        <v>93.11</v>
      </c>
      <c r="U473">
        <v>0</v>
      </c>
      <c r="V473">
        <v>0</v>
      </c>
      <c r="W473" s="16">
        <v>28.88</v>
      </c>
      <c r="X473">
        <v>12.24</v>
      </c>
      <c r="Y473" s="16">
        <v>25.07</v>
      </c>
      <c r="Z473" s="16">
        <v>28</v>
      </c>
      <c r="AA473">
        <v>7.63</v>
      </c>
      <c r="AB473" s="16">
        <v>42.84</v>
      </c>
      <c r="AC473">
        <v>18.39</v>
      </c>
      <c r="AD473">
        <v>28.98</v>
      </c>
      <c r="AE473" s="23">
        <f t="shared" si="55"/>
        <v>0</v>
      </c>
    </row>
    <row r="474" spans="1:31" x14ac:dyDescent="0.25">
      <c r="A474" t="s">
        <v>488</v>
      </c>
      <c r="B474" t="s">
        <v>520</v>
      </c>
      <c r="C474" t="s">
        <v>522</v>
      </c>
      <c r="D474" t="s">
        <v>526</v>
      </c>
      <c r="E474" t="s">
        <v>527</v>
      </c>
      <c r="F474" t="s">
        <v>530</v>
      </c>
      <c r="G474">
        <v>49.17</v>
      </c>
      <c r="H474">
        <v>0</v>
      </c>
      <c r="I474">
        <v>0</v>
      </c>
      <c r="J474" t="s">
        <v>516</v>
      </c>
      <c r="K474">
        <f t="shared" si="49"/>
        <v>0</v>
      </c>
      <c r="L474" s="16">
        <f t="shared" si="50"/>
        <v>0.284736786602939</v>
      </c>
      <c r="M474" s="16">
        <f t="shared" si="53"/>
        <v>0.57070712568050852</v>
      </c>
      <c r="N474" s="16">
        <f t="shared" si="51"/>
        <v>0.42929287431949148</v>
      </c>
      <c r="O474" s="16">
        <f t="shared" si="54"/>
        <v>-0.36724632016115744</v>
      </c>
      <c r="P474">
        <v>16</v>
      </c>
      <c r="Q474">
        <f t="shared" si="52"/>
        <v>1</v>
      </c>
      <c r="R474" s="16">
        <v>0</v>
      </c>
      <c r="S474" s="16">
        <v>1</v>
      </c>
      <c r="T474">
        <v>55.12</v>
      </c>
      <c r="U474">
        <v>0</v>
      </c>
      <c r="V474">
        <v>0</v>
      </c>
      <c r="W474" s="16">
        <v>35.840000000000003</v>
      </c>
      <c r="X474">
        <v>37.51</v>
      </c>
      <c r="Y474" s="16">
        <v>24.11</v>
      </c>
      <c r="Z474" s="16">
        <v>40.92</v>
      </c>
      <c r="AA474">
        <v>30.17</v>
      </c>
      <c r="AB474" s="16">
        <v>49.46</v>
      </c>
      <c r="AC474">
        <v>26.2</v>
      </c>
      <c r="AD474">
        <v>49.38</v>
      </c>
      <c r="AE474" s="23">
        <f t="shared" si="55"/>
        <v>0</v>
      </c>
    </row>
    <row r="475" spans="1:31" x14ac:dyDescent="0.25">
      <c r="A475" t="s">
        <v>489</v>
      </c>
      <c r="B475" t="s">
        <v>519</v>
      </c>
      <c r="C475" t="s">
        <v>521</v>
      </c>
      <c r="D475" t="s">
        <v>524</v>
      </c>
      <c r="E475" t="s">
        <v>529</v>
      </c>
      <c r="F475" t="s">
        <v>530</v>
      </c>
      <c r="G475">
        <v>36.65</v>
      </c>
      <c r="H475">
        <v>1</v>
      </c>
      <c r="I475">
        <v>0</v>
      </c>
      <c r="J475" t="s">
        <v>517</v>
      </c>
      <c r="K475">
        <f t="shared" si="49"/>
        <v>0</v>
      </c>
      <c r="L475" s="16">
        <f t="shared" si="50"/>
        <v>0</v>
      </c>
      <c r="M475" s="16">
        <f t="shared" si="53"/>
        <v>0.5</v>
      </c>
      <c r="N475" s="16">
        <f t="shared" si="51"/>
        <v>0.5</v>
      </c>
      <c r="O475" s="16">
        <f t="shared" si="54"/>
        <v>-0.3010299956639812</v>
      </c>
      <c r="P475">
        <v>31</v>
      </c>
      <c r="Q475">
        <f t="shared" si="52"/>
        <v>0</v>
      </c>
      <c r="R475" s="16">
        <v>0</v>
      </c>
      <c r="S475" s="16">
        <v>0</v>
      </c>
      <c r="T475">
        <v>62.87</v>
      </c>
      <c r="U475">
        <v>0</v>
      </c>
      <c r="V475">
        <v>1</v>
      </c>
      <c r="W475" s="16">
        <v>48.13</v>
      </c>
      <c r="X475">
        <v>40.14</v>
      </c>
      <c r="Y475" s="16">
        <v>53.49</v>
      </c>
      <c r="Z475" s="16">
        <v>44.38</v>
      </c>
      <c r="AA475">
        <v>35.799999999999997</v>
      </c>
      <c r="AB475" s="16">
        <v>70.7</v>
      </c>
      <c r="AC475">
        <v>26.8</v>
      </c>
      <c r="AD475">
        <v>41.04</v>
      </c>
      <c r="AE475" s="23">
        <f t="shared" si="55"/>
        <v>0</v>
      </c>
    </row>
    <row r="476" spans="1:31" x14ac:dyDescent="0.25">
      <c r="A476" t="s">
        <v>490</v>
      </c>
      <c r="B476" t="s">
        <v>518</v>
      </c>
      <c r="C476" t="s">
        <v>521</v>
      </c>
      <c r="D476" t="s">
        <v>525</v>
      </c>
      <c r="E476" t="s">
        <v>528</v>
      </c>
      <c r="F476" t="s">
        <v>530</v>
      </c>
      <c r="G476">
        <v>66.47</v>
      </c>
      <c r="H476">
        <v>1</v>
      </c>
      <c r="I476">
        <v>0</v>
      </c>
      <c r="J476" t="s">
        <v>516</v>
      </c>
      <c r="K476">
        <f t="shared" si="49"/>
        <v>0</v>
      </c>
      <c r="L476" s="16">
        <f t="shared" si="50"/>
        <v>2.0074674701649928</v>
      </c>
      <c r="M476" s="16">
        <f t="shared" si="53"/>
        <v>0.8815788876645434</v>
      </c>
      <c r="N476" s="16">
        <f t="shared" si="51"/>
        <v>0.1184211123354566</v>
      </c>
      <c r="O476" s="16">
        <f t="shared" si="54"/>
        <v>-0.926570863884976</v>
      </c>
      <c r="P476">
        <v>29</v>
      </c>
      <c r="Q476">
        <f t="shared" si="52"/>
        <v>1</v>
      </c>
      <c r="R476" s="16">
        <v>1</v>
      </c>
      <c r="S476" s="16">
        <v>0</v>
      </c>
      <c r="T476">
        <v>86.66</v>
      </c>
      <c r="U476">
        <v>1</v>
      </c>
      <c r="V476">
        <v>0</v>
      </c>
      <c r="W476" s="16">
        <v>50.15</v>
      </c>
      <c r="X476">
        <v>51.88</v>
      </c>
      <c r="Y476" s="16">
        <v>48.52</v>
      </c>
      <c r="Z476" s="16">
        <v>55.85</v>
      </c>
      <c r="AA476">
        <v>70.56</v>
      </c>
      <c r="AB476" s="16">
        <v>42.1</v>
      </c>
      <c r="AC476">
        <v>58.8</v>
      </c>
      <c r="AD476">
        <v>53.44</v>
      </c>
      <c r="AE476" s="23">
        <f t="shared" si="55"/>
        <v>1</v>
      </c>
    </row>
    <row r="477" spans="1:31" x14ac:dyDescent="0.25">
      <c r="A477" t="s">
        <v>491</v>
      </c>
      <c r="B477" t="s">
        <v>519</v>
      </c>
      <c r="C477" t="s">
        <v>521</v>
      </c>
      <c r="D477" t="s">
        <v>526</v>
      </c>
      <c r="E477" t="s">
        <v>529</v>
      </c>
      <c r="F477" t="s">
        <v>530</v>
      </c>
      <c r="G477">
        <v>67.510000000000005</v>
      </c>
      <c r="H477">
        <v>1</v>
      </c>
      <c r="I477">
        <v>0</v>
      </c>
      <c r="J477" t="s">
        <v>517</v>
      </c>
      <c r="K477">
        <f t="shared" si="49"/>
        <v>0</v>
      </c>
      <c r="L477" s="16">
        <f t="shared" si="50"/>
        <v>0.284736786602939</v>
      </c>
      <c r="M477" s="16">
        <f t="shared" si="53"/>
        <v>0.57070712568050852</v>
      </c>
      <c r="N477" s="16">
        <f t="shared" si="51"/>
        <v>0.42929287431949148</v>
      </c>
      <c r="O477" s="16">
        <f t="shared" si="54"/>
        <v>-0.36724632016115744</v>
      </c>
      <c r="P477">
        <v>38</v>
      </c>
      <c r="Q477">
        <f t="shared" si="52"/>
        <v>0</v>
      </c>
      <c r="R477" s="16">
        <v>0</v>
      </c>
      <c r="S477" s="16">
        <v>1</v>
      </c>
      <c r="T477">
        <v>69.56</v>
      </c>
      <c r="U477">
        <v>0</v>
      </c>
      <c r="V477">
        <v>1</v>
      </c>
      <c r="W477" s="16">
        <v>59.53</v>
      </c>
      <c r="X477">
        <v>73.16</v>
      </c>
      <c r="Y477" s="16">
        <v>52.18</v>
      </c>
      <c r="Z477" s="16">
        <v>65.91</v>
      </c>
      <c r="AA477">
        <v>57.8</v>
      </c>
      <c r="AB477" s="16">
        <v>29.16</v>
      </c>
      <c r="AC477">
        <v>60.15</v>
      </c>
      <c r="AD477">
        <v>63.63</v>
      </c>
      <c r="AE477" s="23">
        <f t="shared" si="55"/>
        <v>0</v>
      </c>
    </row>
    <row r="478" spans="1:31" x14ac:dyDescent="0.25">
      <c r="A478" t="s">
        <v>492</v>
      </c>
      <c r="B478" t="s">
        <v>520</v>
      </c>
      <c r="C478" t="s">
        <v>522</v>
      </c>
      <c r="D478" t="s">
        <v>525</v>
      </c>
      <c r="E478" t="s">
        <v>527</v>
      </c>
      <c r="F478" t="s">
        <v>530</v>
      </c>
      <c r="G478">
        <v>51.58</v>
      </c>
      <c r="H478">
        <v>0</v>
      </c>
      <c r="I478">
        <v>0</v>
      </c>
      <c r="J478" t="s">
        <v>516</v>
      </c>
      <c r="K478">
        <f t="shared" si="49"/>
        <v>0</v>
      </c>
      <c r="L478" s="16">
        <f t="shared" si="50"/>
        <v>2.0074674701649928</v>
      </c>
      <c r="M478" s="16">
        <f t="shared" si="53"/>
        <v>0.8815788876645434</v>
      </c>
      <c r="N478" s="16">
        <f t="shared" si="51"/>
        <v>0.1184211123354566</v>
      </c>
      <c r="O478" s="16">
        <f t="shared" si="54"/>
        <v>-0.926570863884976</v>
      </c>
      <c r="P478">
        <v>17</v>
      </c>
      <c r="Q478">
        <f t="shared" si="52"/>
        <v>1</v>
      </c>
      <c r="R478" s="16">
        <v>1</v>
      </c>
      <c r="S478" s="16">
        <v>0</v>
      </c>
      <c r="T478">
        <v>93.35</v>
      </c>
      <c r="U478">
        <v>0</v>
      </c>
      <c r="V478">
        <v>0</v>
      </c>
      <c r="W478" s="16">
        <v>58.85</v>
      </c>
      <c r="X478">
        <v>69.42</v>
      </c>
      <c r="Y478" s="16">
        <v>50.49</v>
      </c>
      <c r="Z478" s="16">
        <v>36.270000000000003</v>
      </c>
      <c r="AA478">
        <v>58.92</v>
      </c>
      <c r="AB478" s="16">
        <v>12.38</v>
      </c>
      <c r="AC478">
        <v>52.17</v>
      </c>
      <c r="AD478">
        <v>60.7</v>
      </c>
      <c r="AE478" s="23">
        <f t="shared" si="55"/>
        <v>1</v>
      </c>
    </row>
    <row r="479" spans="1:31" x14ac:dyDescent="0.25">
      <c r="A479" t="s">
        <v>493</v>
      </c>
      <c r="B479" t="s">
        <v>519</v>
      </c>
      <c r="C479" t="s">
        <v>523</v>
      </c>
      <c r="D479" t="s">
        <v>526</v>
      </c>
      <c r="E479" t="s">
        <v>527</v>
      </c>
      <c r="F479" t="s">
        <v>530</v>
      </c>
      <c r="G479">
        <v>59.93</v>
      </c>
      <c r="H479">
        <v>0</v>
      </c>
      <c r="I479">
        <v>1</v>
      </c>
      <c r="J479" t="s">
        <v>517</v>
      </c>
      <c r="K479">
        <f t="shared" si="49"/>
        <v>0</v>
      </c>
      <c r="L479" s="16">
        <f t="shared" si="50"/>
        <v>0.284736786602939</v>
      </c>
      <c r="M479" s="16">
        <f t="shared" si="53"/>
        <v>0.57070712568050852</v>
      </c>
      <c r="N479" s="16">
        <f t="shared" si="51"/>
        <v>0.42929287431949148</v>
      </c>
      <c r="O479" s="16">
        <f t="shared" si="54"/>
        <v>-0.36724632016115744</v>
      </c>
      <c r="P479">
        <v>44</v>
      </c>
      <c r="Q479">
        <f t="shared" si="52"/>
        <v>0</v>
      </c>
      <c r="R479" s="16">
        <v>0</v>
      </c>
      <c r="S479" s="16">
        <v>1</v>
      </c>
      <c r="T479">
        <v>60.78</v>
      </c>
      <c r="U479">
        <v>0</v>
      </c>
      <c r="V479">
        <v>0</v>
      </c>
      <c r="W479" s="16">
        <v>38.409999999999997</v>
      </c>
      <c r="X479">
        <v>66</v>
      </c>
      <c r="Y479" s="16">
        <v>63.76</v>
      </c>
      <c r="Z479" s="16">
        <v>45.21</v>
      </c>
      <c r="AA479">
        <v>43.77</v>
      </c>
      <c r="AB479" s="16">
        <v>59.24</v>
      </c>
      <c r="AC479">
        <v>64.88</v>
      </c>
      <c r="AD479">
        <v>49.52</v>
      </c>
      <c r="AE479" s="23">
        <f t="shared" si="55"/>
        <v>0</v>
      </c>
    </row>
    <row r="480" spans="1:31" x14ac:dyDescent="0.25">
      <c r="A480" t="s">
        <v>494</v>
      </c>
      <c r="B480" t="s">
        <v>518</v>
      </c>
      <c r="C480" t="s">
        <v>522</v>
      </c>
      <c r="D480" t="s">
        <v>524</v>
      </c>
      <c r="E480" t="s">
        <v>527</v>
      </c>
      <c r="F480" t="s">
        <v>530</v>
      </c>
      <c r="G480">
        <v>2.63</v>
      </c>
      <c r="H480">
        <v>0</v>
      </c>
      <c r="I480">
        <v>0</v>
      </c>
      <c r="J480" t="s">
        <v>516</v>
      </c>
      <c r="K480">
        <f t="shared" si="49"/>
        <v>0</v>
      </c>
      <c r="L480" s="16">
        <f t="shared" si="50"/>
        <v>0</v>
      </c>
      <c r="M480" s="16">
        <f t="shared" si="53"/>
        <v>0.5</v>
      </c>
      <c r="N480" s="16">
        <f t="shared" si="51"/>
        <v>0.5</v>
      </c>
      <c r="O480" s="16">
        <f t="shared" si="54"/>
        <v>-0.3010299956639812</v>
      </c>
      <c r="P480">
        <v>25</v>
      </c>
      <c r="Q480">
        <f t="shared" si="52"/>
        <v>1</v>
      </c>
      <c r="R480" s="16">
        <v>0</v>
      </c>
      <c r="S480" s="16">
        <v>0</v>
      </c>
      <c r="T480">
        <v>62.16</v>
      </c>
      <c r="U480">
        <v>0</v>
      </c>
      <c r="V480">
        <v>0</v>
      </c>
      <c r="W480" s="16">
        <v>40.83</v>
      </c>
      <c r="X480">
        <v>51.34</v>
      </c>
      <c r="Y480" s="16">
        <v>41.99</v>
      </c>
      <c r="Z480" s="16">
        <v>25.14</v>
      </c>
      <c r="AA480">
        <v>32.880000000000003</v>
      </c>
      <c r="AB480" s="16">
        <v>26.09</v>
      </c>
      <c r="AC480">
        <v>56.12</v>
      </c>
      <c r="AD480">
        <v>41.85</v>
      </c>
      <c r="AE480" s="23">
        <f t="shared" si="55"/>
        <v>0</v>
      </c>
    </row>
    <row r="481" spans="1:31" x14ac:dyDescent="0.25">
      <c r="A481" t="s">
        <v>495</v>
      </c>
      <c r="B481" t="s">
        <v>520</v>
      </c>
      <c r="C481" t="s">
        <v>523</v>
      </c>
      <c r="D481" t="s">
        <v>526</v>
      </c>
      <c r="E481" t="s">
        <v>527</v>
      </c>
      <c r="F481" t="s">
        <v>530</v>
      </c>
      <c r="G481">
        <v>53.02</v>
      </c>
      <c r="H481">
        <v>0</v>
      </c>
      <c r="I481">
        <v>1</v>
      </c>
      <c r="J481" t="s">
        <v>517</v>
      </c>
      <c r="K481">
        <f t="shared" si="49"/>
        <v>0</v>
      </c>
      <c r="L481" s="16">
        <f t="shared" si="50"/>
        <v>0.284736786602939</v>
      </c>
      <c r="M481" s="16">
        <f t="shared" si="53"/>
        <v>0.57070712568050852</v>
      </c>
      <c r="N481" s="16">
        <f t="shared" si="51"/>
        <v>0.42929287431949148</v>
      </c>
      <c r="O481" s="16">
        <f t="shared" si="54"/>
        <v>-0.36724632016115744</v>
      </c>
      <c r="P481">
        <v>16</v>
      </c>
      <c r="Q481">
        <f t="shared" si="52"/>
        <v>0</v>
      </c>
      <c r="R481" s="16">
        <v>0</v>
      </c>
      <c r="S481" s="16">
        <v>1</v>
      </c>
      <c r="T481">
        <v>93.32</v>
      </c>
      <c r="U481">
        <v>0</v>
      </c>
      <c r="V481">
        <v>0</v>
      </c>
      <c r="W481" s="16">
        <v>38.31</v>
      </c>
      <c r="X481">
        <v>65.61</v>
      </c>
      <c r="Y481" s="16">
        <v>48.15</v>
      </c>
      <c r="Z481" s="16">
        <v>30.51</v>
      </c>
      <c r="AA481">
        <v>26.95</v>
      </c>
      <c r="AB481" s="16">
        <v>33.97</v>
      </c>
      <c r="AC481">
        <v>32.299999999999997</v>
      </c>
      <c r="AD481">
        <v>48.89</v>
      </c>
      <c r="AE481" s="23">
        <f t="shared" si="55"/>
        <v>0</v>
      </c>
    </row>
    <row r="482" spans="1:31" x14ac:dyDescent="0.25">
      <c r="A482" t="s">
        <v>496</v>
      </c>
      <c r="B482" t="s">
        <v>520</v>
      </c>
      <c r="C482" t="s">
        <v>523</v>
      </c>
      <c r="D482" t="s">
        <v>525</v>
      </c>
      <c r="E482" t="s">
        <v>527</v>
      </c>
      <c r="F482" t="s">
        <v>530</v>
      </c>
      <c r="G482">
        <v>55.98</v>
      </c>
      <c r="H482">
        <v>0</v>
      </c>
      <c r="I482">
        <v>1</v>
      </c>
      <c r="J482" t="s">
        <v>517</v>
      </c>
      <c r="K482">
        <f t="shared" si="49"/>
        <v>0</v>
      </c>
      <c r="L482" s="16">
        <f t="shared" si="50"/>
        <v>2.0074674701649928</v>
      </c>
      <c r="M482" s="16">
        <f t="shared" si="53"/>
        <v>0.8815788876645434</v>
      </c>
      <c r="N482" s="16">
        <f t="shared" si="51"/>
        <v>0.1184211123354566</v>
      </c>
      <c r="O482" s="16">
        <f t="shared" si="54"/>
        <v>-0.926570863884976</v>
      </c>
      <c r="P482">
        <v>18</v>
      </c>
      <c r="Q482">
        <f t="shared" si="52"/>
        <v>0</v>
      </c>
      <c r="R482" s="16">
        <v>1</v>
      </c>
      <c r="S482" s="16">
        <v>0</v>
      </c>
      <c r="T482">
        <v>67.86</v>
      </c>
      <c r="U482">
        <v>0</v>
      </c>
      <c r="V482">
        <v>0</v>
      </c>
      <c r="W482" s="16">
        <v>68.37</v>
      </c>
      <c r="X482">
        <v>34.18</v>
      </c>
      <c r="Y482" s="16">
        <v>55.2</v>
      </c>
      <c r="Z482" s="16">
        <v>24.17</v>
      </c>
      <c r="AA482">
        <v>43.47</v>
      </c>
      <c r="AB482" s="16">
        <v>47.19</v>
      </c>
      <c r="AC482">
        <v>41.32</v>
      </c>
      <c r="AD482">
        <v>45.36</v>
      </c>
      <c r="AE482" s="23">
        <f t="shared" si="55"/>
        <v>1</v>
      </c>
    </row>
    <row r="483" spans="1:31" x14ac:dyDescent="0.25">
      <c r="A483" t="s">
        <v>497</v>
      </c>
      <c r="B483" t="s">
        <v>519</v>
      </c>
      <c r="C483" t="s">
        <v>522</v>
      </c>
      <c r="D483" t="s">
        <v>526</v>
      </c>
      <c r="E483" t="s">
        <v>528</v>
      </c>
      <c r="F483" t="s">
        <v>530</v>
      </c>
      <c r="G483">
        <v>35.82</v>
      </c>
      <c r="H483">
        <v>0</v>
      </c>
      <c r="I483">
        <v>0</v>
      </c>
      <c r="J483" t="s">
        <v>517</v>
      </c>
      <c r="K483">
        <f t="shared" si="49"/>
        <v>0</v>
      </c>
      <c r="L483" s="16">
        <f t="shared" si="50"/>
        <v>0.284736786602939</v>
      </c>
      <c r="M483" s="16">
        <f t="shared" si="53"/>
        <v>0.57070712568050852</v>
      </c>
      <c r="N483" s="16">
        <f t="shared" si="51"/>
        <v>0.42929287431949148</v>
      </c>
      <c r="O483" s="16">
        <f t="shared" si="54"/>
        <v>-0.36724632016115744</v>
      </c>
      <c r="P483">
        <v>30</v>
      </c>
      <c r="Q483">
        <f t="shared" si="52"/>
        <v>0</v>
      </c>
      <c r="R483" s="16">
        <v>0</v>
      </c>
      <c r="S483" s="16">
        <v>1</v>
      </c>
      <c r="T483">
        <v>70.97</v>
      </c>
      <c r="U483">
        <v>1</v>
      </c>
      <c r="V483">
        <v>0</v>
      </c>
      <c r="W483" s="16">
        <v>41.61</v>
      </c>
      <c r="X483">
        <v>64.05</v>
      </c>
      <c r="Y483" s="16">
        <v>52.98</v>
      </c>
      <c r="Z483" s="16">
        <v>51.74</v>
      </c>
      <c r="AA483">
        <v>58.42</v>
      </c>
      <c r="AB483" s="16">
        <v>56.87</v>
      </c>
      <c r="AC483">
        <v>43.84</v>
      </c>
      <c r="AD483">
        <v>48.09</v>
      </c>
      <c r="AE483" s="23">
        <f t="shared" si="55"/>
        <v>0</v>
      </c>
    </row>
    <row r="484" spans="1:31" x14ac:dyDescent="0.25">
      <c r="A484" t="s">
        <v>498</v>
      </c>
      <c r="B484" t="s">
        <v>518</v>
      </c>
      <c r="C484" t="s">
        <v>523</v>
      </c>
      <c r="D484" t="s">
        <v>525</v>
      </c>
      <c r="E484" t="s">
        <v>527</v>
      </c>
      <c r="F484" t="s">
        <v>531</v>
      </c>
      <c r="G484">
        <v>69.23</v>
      </c>
      <c r="H484">
        <v>0</v>
      </c>
      <c r="I484">
        <v>1</v>
      </c>
      <c r="J484" t="s">
        <v>516</v>
      </c>
      <c r="K484">
        <f t="shared" si="49"/>
        <v>1</v>
      </c>
      <c r="L484" s="16">
        <f t="shared" si="50"/>
        <v>2.0074674701649928</v>
      </c>
      <c r="M484" s="16">
        <f t="shared" si="53"/>
        <v>0.8815788876645434</v>
      </c>
      <c r="N484" s="16">
        <f t="shared" si="51"/>
        <v>0.8815788876645434</v>
      </c>
      <c r="O484" s="16">
        <f t="shared" si="54"/>
        <v>-5.4738818992039209E-2</v>
      </c>
      <c r="P484">
        <v>25</v>
      </c>
      <c r="Q484">
        <f t="shared" si="52"/>
        <v>1</v>
      </c>
      <c r="R484" s="16">
        <v>1</v>
      </c>
      <c r="S484" s="16">
        <v>0</v>
      </c>
      <c r="T484">
        <v>59.97</v>
      </c>
      <c r="U484">
        <v>0</v>
      </c>
      <c r="V484">
        <v>0</v>
      </c>
      <c r="W484" s="16">
        <v>58.89</v>
      </c>
      <c r="X484">
        <v>52.91</v>
      </c>
      <c r="Y484" s="16">
        <v>62.15</v>
      </c>
      <c r="Z484" s="16">
        <v>52.3</v>
      </c>
      <c r="AA484">
        <v>65.81</v>
      </c>
      <c r="AB484" s="16">
        <v>52.09</v>
      </c>
      <c r="AC484">
        <v>76.31</v>
      </c>
      <c r="AD484">
        <v>70.510000000000005</v>
      </c>
      <c r="AE484" s="23">
        <f t="shared" si="55"/>
        <v>1</v>
      </c>
    </row>
    <row r="485" spans="1:31" x14ac:dyDescent="0.25">
      <c r="A485" t="s">
        <v>499</v>
      </c>
      <c r="B485" t="s">
        <v>518</v>
      </c>
      <c r="C485" t="s">
        <v>523</v>
      </c>
      <c r="D485" t="s">
        <v>525</v>
      </c>
      <c r="E485" t="s">
        <v>529</v>
      </c>
      <c r="F485" t="s">
        <v>530</v>
      </c>
      <c r="G485">
        <v>57.13</v>
      </c>
      <c r="H485">
        <v>0</v>
      </c>
      <c r="I485">
        <v>1</v>
      </c>
      <c r="J485" t="s">
        <v>517</v>
      </c>
      <c r="K485">
        <f t="shared" si="49"/>
        <v>0</v>
      </c>
      <c r="L485" s="16">
        <f t="shared" si="50"/>
        <v>2.0074674701649928</v>
      </c>
      <c r="M485" s="16">
        <f t="shared" si="53"/>
        <v>0.8815788876645434</v>
      </c>
      <c r="N485" s="16">
        <f t="shared" si="51"/>
        <v>0.1184211123354566</v>
      </c>
      <c r="O485" s="16">
        <f t="shared" si="54"/>
        <v>-0.926570863884976</v>
      </c>
      <c r="P485">
        <v>22</v>
      </c>
      <c r="Q485">
        <f t="shared" si="52"/>
        <v>0</v>
      </c>
      <c r="R485" s="16">
        <v>1</v>
      </c>
      <c r="S485" s="16">
        <v>0</v>
      </c>
      <c r="T485">
        <v>56.6</v>
      </c>
      <c r="U485">
        <v>0</v>
      </c>
      <c r="V485">
        <v>1</v>
      </c>
      <c r="W485" s="16">
        <v>57.81</v>
      </c>
      <c r="X485">
        <v>53.28</v>
      </c>
      <c r="Y485" s="16">
        <v>67.5</v>
      </c>
      <c r="Z485" s="16">
        <v>60.22</v>
      </c>
      <c r="AA485">
        <v>53.56</v>
      </c>
      <c r="AB485" s="16">
        <v>65.319999999999993</v>
      </c>
      <c r="AC485">
        <v>65.02</v>
      </c>
      <c r="AD485">
        <v>45.98</v>
      </c>
      <c r="AE485" s="23">
        <f t="shared" si="55"/>
        <v>1</v>
      </c>
    </row>
    <row r="486" spans="1:31" x14ac:dyDescent="0.25">
      <c r="A486" t="s">
        <v>500</v>
      </c>
      <c r="B486" t="s">
        <v>518</v>
      </c>
      <c r="C486" t="s">
        <v>521</v>
      </c>
      <c r="D486" t="s">
        <v>524</v>
      </c>
      <c r="E486" t="s">
        <v>527</v>
      </c>
      <c r="F486" t="s">
        <v>530</v>
      </c>
      <c r="G486">
        <v>43.09</v>
      </c>
      <c r="H486">
        <v>1</v>
      </c>
      <c r="I486">
        <v>0</v>
      </c>
      <c r="J486" t="s">
        <v>516</v>
      </c>
      <c r="K486">
        <f t="shared" si="49"/>
        <v>0</v>
      </c>
      <c r="L486" s="16">
        <f t="shared" si="50"/>
        <v>0</v>
      </c>
      <c r="M486" s="16">
        <f t="shared" si="53"/>
        <v>0.5</v>
      </c>
      <c r="N486" s="16">
        <f t="shared" si="51"/>
        <v>0.5</v>
      </c>
      <c r="O486" s="16">
        <f t="shared" si="54"/>
        <v>-0.3010299956639812</v>
      </c>
      <c r="P486">
        <v>29</v>
      </c>
      <c r="Q486">
        <f t="shared" si="52"/>
        <v>1</v>
      </c>
      <c r="R486" s="16">
        <v>0</v>
      </c>
      <c r="S486" s="16">
        <v>0</v>
      </c>
      <c r="T486">
        <v>79.36</v>
      </c>
      <c r="U486">
        <v>0</v>
      </c>
      <c r="V486">
        <v>0</v>
      </c>
      <c r="W486" s="16">
        <v>52.89</v>
      </c>
      <c r="X486">
        <v>55.12</v>
      </c>
      <c r="Y486" s="16">
        <v>28.74</v>
      </c>
      <c r="Z486" s="16">
        <v>45.53</v>
      </c>
      <c r="AA486">
        <v>46.77</v>
      </c>
      <c r="AB486" s="16">
        <v>33.51</v>
      </c>
      <c r="AC486">
        <v>29.73</v>
      </c>
      <c r="AD486">
        <v>48.18</v>
      </c>
      <c r="AE486" s="23">
        <f t="shared" si="55"/>
        <v>0</v>
      </c>
    </row>
    <row r="487" spans="1:31" x14ac:dyDescent="0.25">
      <c r="A487" t="s">
        <v>501</v>
      </c>
      <c r="B487" t="s">
        <v>519</v>
      </c>
      <c r="C487" t="s">
        <v>523</v>
      </c>
      <c r="D487" t="s">
        <v>524</v>
      </c>
      <c r="E487" t="s">
        <v>527</v>
      </c>
      <c r="F487" t="s">
        <v>530</v>
      </c>
      <c r="G487">
        <v>27.49</v>
      </c>
      <c r="H487">
        <v>0</v>
      </c>
      <c r="I487">
        <v>1</v>
      </c>
      <c r="J487" t="s">
        <v>517</v>
      </c>
      <c r="K487">
        <f t="shared" si="49"/>
        <v>0</v>
      </c>
      <c r="L487" s="16">
        <f t="shared" si="50"/>
        <v>0</v>
      </c>
      <c r="M487" s="16">
        <f t="shared" si="53"/>
        <v>0.5</v>
      </c>
      <c r="N487" s="16">
        <f t="shared" si="51"/>
        <v>0.5</v>
      </c>
      <c r="O487" s="16">
        <f t="shared" si="54"/>
        <v>-0.3010299956639812</v>
      </c>
      <c r="P487">
        <v>33</v>
      </c>
      <c r="Q487">
        <f t="shared" si="52"/>
        <v>0</v>
      </c>
      <c r="R487" s="16">
        <v>0</v>
      </c>
      <c r="S487" s="16">
        <v>0</v>
      </c>
      <c r="T487">
        <v>47.19</v>
      </c>
      <c r="U487">
        <v>0</v>
      </c>
      <c r="V487">
        <v>0</v>
      </c>
      <c r="W487" s="16">
        <v>34.58</v>
      </c>
      <c r="X487">
        <v>71.040000000000006</v>
      </c>
      <c r="Y487" s="16">
        <v>51.89</v>
      </c>
      <c r="Z487" s="16">
        <v>43.86</v>
      </c>
      <c r="AA487">
        <v>30.47</v>
      </c>
      <c r="AB487" s="16">
        <v>60.28</v>
      </c>
      <c r="AC487">
        <v>62.46</v>
      </c>
      <c r="AD487">
        <v>39.53</v>
      </c>
      <c r="AE487" s="23">
        <f t="shared" si="55"/>
        <v>0</v>
      </c>
    </row>
    <row r="488" spans="1:31" x14ac:dyDescent="0.25">
      <c r="A488" t="s">
        <v>502</v>
      </c>
      <c r="B488" t="s">
        <v>518</v>
      </c>
      <c r="C488" t="s">
        <v>522</v>
      </c>
      <c r="D488" t="s">
        <v>526</v>
      </c>
      <c r="E488" t="s">
        <v>529</v>
      </c>
      <c r="F488" t="s">
        <v>530</v>
      </c>
      <c r="G488">
        <v>30.91</v>
      </c>
      <c r="H488">
        <v>0</v>
      </c>
      <c r="I488">
        <v>0</v>
      </c>
      <c r="J488" t="s">
        <v>516</v>
      </c>
      <c r="K488">
        <f t="shared" si="49"/>
        <v>0</v>
      </c>
      <c r="L488" s="16">
        <f t="shared" si="50"/>
        <v>0.284736786602939</v>
      </c>
      <c r="M488" s="16">
        <f t="shared" si="53"/>
        <v>0.57070712568050852</v>
      </c>
      <c r="N488" s="16">
        <f t="shared" si="51"/>
        <v>0.42929287431949148</v>
      </c>
      <c r="O488" s="16">
        <f t="shared" si="54"/>
        <v>-0.36724632016115744</v>
      </c>
      <c r="P488">
        <v>28</v>
      </c>
      <c r="Q488">
        <f t="shared" si="52"/>
        <v>1</v>
      </c>
      <c r="R488" s="16">
        <v>0</v>
      </c>
      <c r="S488" s="16">
        <v>1</v>
      </c>
      <c r="T488">
        <v>92.76</v>
      </c>
      <c r="U488">
        <v>0</v>
      </c>
      <c r="V488">
        <v>1</v>
      </c>
      <c r="W488" s="16">
        <v>48.12</v>
      </c>
      <c r="X488">
        <v>50.11</v>
      </c>
      <c r="Y488" s="16">
        <v>51.04</v>
      </c>
      <c r="Z488" s="16">
        <v>55.55</v>
      </c>
      <c r="AA488">
        <v>54.59</v>
      </c>
      <c r="AB488" s="16">
        <v>47.23</v>
      </c>
      <c r="AC488">
        <v>45.75</v>
      </c>
      <c r="AD488">
        <v>38.79</v>
      </c>
      <c r="AE488" s="23">
        <f t="shared" si="55"/>
        <v>0</v>
      </c>
    </row>
    <row r="489" spans="1:31" x14ac:dyDescent="0.25">
      <c r="A489" t="s">
        <v>503</v>
      </c>
      <c r="B489" t="s">
        <v>519</v>
      </c>
      <c r="C489" t="s">
        <v>522</v>
      </c>
      <c r="D489" t="s">
        <v>526</v>
      </c>
      <c r="E489" t="s">
        <v>527</v>
      </c>
      <c r="F489" t="s">
        <v>530</v>
      </c>
      <c r="G489">
        <v>46.66</v>
      </c>
      <c r="H489">
        <v>0</v>
      </c>
      <c r="I489">
        <v>0</v>
      </c>
      <c r="J489" t="s">
        <v>517</v>
      </c>
      <c r="K489">
        <f t="shared" si="49"/>
        <v>0</v>
      </c>
      <c r="L489" s="16">
        <f t="shared" si="50"/>
        <v>0.284736786602939</v>
      </c>
      <c r="M489" s="16">
        <f t="shared" si="53"/>
        <v>0.57070712568050852</v>
      </c>
      <c r="N489" s="16">
        <f t="shared" si="51"/>
        <v>0.42929287431949148</v>
      </c>
      <c r="O489" s="16">
        <f t="shared" si="54"/>
        <v>-0.36724632016115744</v>
      </c>
      <c r="P489">
        <v>34</v>
      </c>
      <c r="Q489">
        <f t="shared" si="52"/>
        <v>0</v>
      </c>
      <c r="R489" s="16">
        <v>0</v>
      </c>
      <c r="S489" s="16">
        <v>1</v>
      </c>
      <c r="T489">
        <v>86.75</v>
      </c>
      <c r="U489">
        <v>0</v>
      </c>
      <c r="V489">
        <v>0</v>
      </c>
      <c r="W489" s="16">
        <v>57.72</v>
      </c>
      <c r="X489">
        <v>48.17</v>
      </c>
      <c r="Y489" s="16">
        <v>43.97</v>
      </c>
      <c r="Z489" s="16">
        <v>44.23</v>
      </c>
      <c r="AA489">
        <v>64.52</v>
      </c>
      <c r="AB489" s="16">
        <v>40.700000000000003</v>
      </c>
      <c r="AC489">
        <v>51.02</v>
      </c>
      <c r="AD489">
        <v>51.26</v>
      </c>
      <c r="AE489" s="23">
        <f t="shared" si="55"/>
        <v>0</v>
      </c>
    </row>
    <row r="490" spans="1:31" x14ac:dyDescent="0.25">
      <c r="A490" t="s">
        <v>504</v>
      </c>
      <c r="B490" t="s">
        <v>518</v>
      </c>
      <c r="C490" t="s">
        <v>523</v>
      </c>
      <c r="D490" t="s">
        <v>525</v>
      </c>
      <c r="E490" t="s">
        <v>527</v>
      </c>
      <c r="F490" t="s">
        <v>530</v>
      </c>
      <c r="G490">
        <v>50.58</v>
      </c>
      <c r="H490">
        <v>0</v>
      </c>
      <c r="I490">
        <v>1</v>
      </c>
      <c r="J490" t="s">
        <v>516</v>
      </c>
      <c r="K490">
        <f t="shared" si="49"/>
        <v>0</v>
      </c>
      <c r="L490" s="16">
        <f t="shared" si="50"/>
        <v>2.0074674701649928</v>
      </c>
      <c r="M490" s="16">
        <f t="shared" si="53"/>
        <v>0.8815788876645434</v>
      </c>
      <c r="N490" s="16">
        <f t="shared" si="51"/>
        <v>0.1184211123354566</v>
      </c>
      <c r="O490" s="16">
        <f t="shared" si="54"/>
        <v>-0.926570863884976</v>
      </c>
      <c r="P490">
        <v>25</v>
      </c>
      <c r="Q490">
        <f t="shared" si="52"/>
        <v>1</v>
      </c>
      <c r="R490" s="16">
        <v>1</v>
      </c>
      <c r="S490" s="16">
        <v>0</v>
      </c>
      <c r="T490">
        <v>51.44</v>
      </c>
      <c r="U490">
        <v>0</v>
      </c>
      <c r="V490">
        <v>0</v>
      </c>
      <c r="W490" s="16">
        <v>67.930000000000007</v>
      </c>
      <c r="X490">
        <v>60.08</v>
      </c>
      <c r="Y490" s="16">
        <v>65.430000000000007</v>
      </c>
      <c r="Z490" s="16">
        <v>49.17</v>
      </c>
      <c r="AA490">
        <v>48.55</v>
      </c>
      <c r="AB490" s="16">
        <v>33.17</v>
      </c>
      <c r="AC490">
        <v>64.47</v>
      </c>
      <c r="AD490">
        <v>41.29</v>
      </c>
      <c r="AE490" s="23">
        <f t="shared" si="55"/>
        <v>1</v>
      </c>
    </row>
    <row r="491" spans="1:31" x14ac:dyDescent="0.25">
      <c r="A491" t="s">
        <v>505</v>
      </c>
      <c r="B491" t="s">
        <v>518</v>
      </c>
      <c r="C491" t="s">
        <v>521</v>
      </c>
      <c r="D491" t="s">
        <v>525</v>
      </c>
      <c r="E491" t="s">
        <v>527</v>
      </c>
      <c r="F491" t="s">
        <v>531</v>
      </c>
      <c r="G491">
        <v>61.46</v>
      </c>
      <c r="H491">
        <v>1</v>
      </c>
      <c r="I491">
        <v>0</v>
      </c>
      <c r="J491" t="s">
        <v>516</v>
      </c>
      <c r="K491">
        <f t="shared" si="49"/>
        <v>1</v>
      </c>
      <c r="L491" s="16">
        <f t="shared" si="50"/>
        <v>2.0074674701649928</v>
      </c>
      <c r="M491" s="16">
        <f t="shared" si="53"/>
        <v>0.8815788876645434</v>
      </c>
      <c r="N491" s="16">
        <f t="shared" si="51"/>
        <v>0.8815788876645434</v>
      </c>
      <c r="O491" s="16">
        <f t="shared" si="54"/>
        <v>-5.4738818992039209E-2</v>
      </c>
      <c r="P491">
        <v>27</v>
      </c>
      <c r="Q491">
        <f t="shared" si="52"/>
        <v>1</v>
      </c>
      <c r="R491" s="16">
        <v>1</v>
      </c>
      <c r="S491" s="16">
        <v>0</v>
      </c>
      <c r="T491">
        <v>81.64</v>
      </c>
      <c r="U491">
        <v>0</v>
      </c>
      <c r="V491">
        <v>0</v>
      </c>
      <c r="W491" s="16">
        <v>75.58</v>
      </c>
      <c r="X491">
        <v>55.34</v>
      </c>
      <c r="Y491" s="16">
        <v>73.45</v>
      </c>
      <c r="Z491" s="16">
        <v>80.7</v>
      </c>
      <c r="AA491">
        <v>57.89</v>
      </c>
      <c r="AB491" s="16">
        <v>84.05</v>
      </c>
      <c r="AC491">
        <v>59.97</v>
      </c>
      <c r="AD491">
        <v>77.400000000000006</v>
      </c>
      <c r="AE491" s="23">
        <f t="shared" si="55"/>
        <v>1</v>
      </c>
    </row>
    <row r="492" spans="1:31" x14ac:dyDescent="0.25">
      <c r="A492" t="s">
        <v>506</v>
      </c>
      <c r="B492" t="s">
        <v>518</v>
      </c>
      <c r="C492" t="s">
        <v>521</v>
      </c>
      <c r="D492" t="s">
        <v>526</v>
      </c>
      <c r="E492" t="s">
        <v>528</v>
      </c>
      <c r="F492" t="s">
        <v>530</v>
      </c>
      <c r="G492">
        <v>61.87</v>
      </c>
      <c r="H492">
        <v>1</v>
      </c>
      <c r="I492">
        <v>0</v>
      </c>
      <c r="J492" t="s">
        <v>517</v>
      </c>
      <c r="K492">
        <f t="shared" si="49"/>
        <v>0</v>
      </c>
      <c r="L492" s="16">
        <f t="shared" si="50"/>
        <v>0.284736786602939</v>
      </c>
      <c r="M492" s="16">
        <f t="shared" si="53"/>
        <v>0.57070712568050852</v>
      </c>
      <c r="N492" s="16">
        <f t="shared" si="51"/>
        <v>0.42929287431949148</v>
      </c>
      <c r="O492" s="16">
        <f t="shared" si="54"/>
        <v>-0.36724632016115744</v>
      </c>
      <c r="P492">
        <v>27</v>
      </c>
      <c r="Q492">
        <f t="shared" si="52"/>
        <v>0</v>
      </c>
      <c r="R492" s="16">
        <v>0</v>
      </c>
      <c r="S492" s="16">
        <v>1</v>
      </c>
      <c r="T492">
        <v>76.16</v>
      </c>
      <c r="U492">
        <v>1</v>
      </c>
      <c r="V492">
        <v>0</v>
      </c>
      <c r="W492" s="16">
        <v>70.849999999999994</v>
      </c>
      <c r="X492">
        <v>42.04</v>
      </c>
      <c r="Y492" s="16">
        <v>60.08</v>
      </c>
      <c r="Z492" s="16">
        <v>49.64</v>
      </c>
      <c r="AA492">
        <v>57.07</v>
      </c>
      <c r="AB492" s="16">
        <v>52.98</v>
      </c>
      <c r="AC492">
        <v>50.43</v>
      </c>
      <c r="AD492">
        <v>55.54</v>
      </c>
      <c r="AE492" s="23">
        <f t="shared" si="55"/>
        <v>0</v>
      </c>
    </row>
    <row r="493" spans="1:31" x14ac:dyDescent="0.25">
      <c r="A493" t="s">
        <v>507</v>
      </c>
      <c r="B493" t="s">
        <v>518</v>
      </c>
      <c r="C493" t="s">
        <v>523</v>
      </c>
      <c r="D493" t="s">
        <v>524</v>
      </c>
      <c r="E493" t="s">
        <v>527</v>
      </c>
      <c r="F493" t="s">
        <v>530</v>
      </c>
      <c r="G493">
        <v>31.16</v>
      </c>
      <c r="H493">
        <v>0</v>
      </c>
      <c r="I493">
        <v>1</v>
      </c>
      <c r="J493" t="s">
        <v>516</v>
      </c>
      <c r="K493">
        <f t="shared" si="49"/>
        <v>0</v>
      </c>
      <c r="L493" s="16">
        <f t="shared" si="50"/>
        <v>0</v>
      </c>
      <c r="M493" s="16">
        <f t="shared" si="53"/>
        <v>0.5</v>
      </c>
      <c r="N493" s="16">
        <f t="shared" si="51"/>
        <v>0.5</v>
      </c>
      <c r="O493" s="16">
        <f t="shared" si="54"/>
        <v>-0.3010299956639812</v>
      </c>
      <c r="P493">
        <v>27</v>
      </c>
      <c r="Q493">
        <f t="shared" si="52"/>
        <v>1</v>
      </c>
      <c r="R493" s="16">
        <v>0</v>
      </c>
      <c r="S493" s="16">
        <v>0</v>
      </c>
      <c r="T493">
        <v>51.07</v>
      </c>
      <c r="U493">
        <v>0</v>
      </c>
      <c r="V493">
        <v>0</v>
      </c>
      <c r="W493" s="16">
        <v>2.5299999999999998</v>
      </c>
      <c r="X493">
        <v>64.13</v>
      </c>
      <c r="Y493" s="16">
        <v>36.79</v>
      </c>
      <c r="Z493" s="16">
        <v>14.78</v>
      </c>
      <c r="AA493">
        <v>38.49</v>
      </c>
      <c r="AB493" s="16">
        <v>11.62</v>
      </c>
      <c r="AC493">
        <v>41.04</v>
      </c>
      <c r="AD493">
        <v>41.81</v>
      </c>
      <c r="AE493" s="23">
        <f t="shared" si="55"/>
        <v>0</v>
      </c>
    </row>
    <row r="494" spans="1:31" x14ac:dyDescent="0.25">
      <c r="A494" t="s">
        <v>508</v>
      </c>
      <c r="B494" t="s">
        <v>519</v>
      </c>
      <c r="C494" t="s">
        <v>523</v>
      </c>
      <c r="D494" t="s">
        <v>525</v>
      </c>
      <c r="E494" t="s">
        <v>527</v>
      </c>
      <c r="F494" t="s">
        <v>531</v>
      </c>
      <c r="G494">
        <v>56.99</v>
      </c>
      <c r="H494">
        <v>0</v>
      </c>
      <c r="I494">
        <v>1</v>
      </c>
      <c r="J494" t="s">
        <v>516</v>
      </c>
      <c r="K494">
        <f t="shared" si="49"/>
        <v>1</v>
      </c>
      <c r="L494" s="16">
        <f t="shared" si="50"/>
        <v>2.0074674701649928</v>
      </c>
      <c r="M494" s="16">
        <f t="shared" si="53"/>
        <v>0.8815788876645434</v>
      </c>
      <c r="N494" s="16">
        <f t="shared" si="51"/>
        <v>0.8815788876645434</v>
      </c>
      <c r="O494" s="16">
        <f t="shared" si="54"/>
        <v>-5.4738818992039209E-2</v>
      </c>
      <c r="P494">
        <v>35</v>
      </c>
      <c r="Q494">
        <f t="shared" si="52"/>
        <v>1</v>
      </c>
      <c r="R494" s="16">
        <v>1</v>
      </c>
      <c r="S494" s="16">
        <v>0</v>
      </c>
      <c r="T494">
        <v>56.39</v>
      </c>
      <c r="U494">
        <v>0</v>
      </c>
      <c r="V494">
        <v>0</v>
      </c>
      <c r="W494" s="16">
        <v>48.75</v>
      </c>
      <c r="X494">
        <v>67.349999999999994</v>
      </c>
      <c r="Y494" s="16">
        <v>77.59</v>
      </c>
      <c r="Z494" s="16">
        <v>31.99</v>
      </c>
      <c r="AA494">
        <v>70.64</v>
      </c>
      <c r="AB494" s="16">
        <v>65.45</v>
      </c>
      <c r="AC494">
        <v>72.83</v>
      </c>
      <c r="AD494">
        <v>60.87</v>
      </c>
      <c r="AE494" s="23">
        <f t="shared" si="55"/>
        <v>1</v>
      </c>
    </row>
    <row r="495" spans="1:31" x14ac:dyDescent="0.25">
      <c r="A495" t="s">
        <v>509</v>
      </c>
      <c r="B495" t="s">
        <v>518</v>
      </c>
      <c r="C495" t="s">
        <v>522</v>
      </c>
      <c r="D495" t="s">
        <v>524</v>
      </c>
      <c r="E495" t="s">
        <v>529</v>
      </c>
      <c r="F495" t="s">
        <v>530</v>
      </c>
      <c r="G495">
        <v>53.88</v>
      </c>
      <c r="H495">
        <v>0</v>
      </c>
      <c r="I495">
        <v>0</v>
      </c>
      <c r="J495" t="s">
        <v>517</v>
      </c>
      <c r="K495">
        <f t="shared" si="49"/>
        <v>0</v>
      </c>
      <c r="L495" s="16">
        <f t="shared" si="50"/>
        <v>0</v>
      </c>
      <c r="M495" s="16">
        <f t="shared" si="53"/>
        <v>0.5</v>
      </c>
      <c r="N495" s="16">
        <f t="shared" si="51"/>
        <v>0.5</v>
      </c>
      <c r="O495" s="16">
        <f t="shared" si="54"/>
        <v>-0.3010299956639812</v>
      </c>
      <c r="P495">
        <v>29</v>
      </c>
      <c r="Q495">
        <f t="shared" si="52"/>
        <v>0</v>
      </c>
      <c r="R495" s="16">
        <v>0</v>
      </c>
      <c r="S495" s="16">
        <v>0</v>
      </c>
      <c r="T495">
        <v>64.540000000000006</v>
      </c>
      <c r="U495">
        <v>0</v>
      </c>
      <c r="V495">
        <v>1</v>
      </c>
      <c r="W495" s="16">
        <v>15.74</v>
      </c>
      <c r="X495">
        <v>30.73</v>
      </c>
      <c r="Y495" s="16">
        <v>55.92</v>
      </c>
      <c r="Z495" s="16">
        <v>40.42</v>
      </c>
      <c r="AA495">
        <v>32.72</v>
      </c>
      <c r="AB495" s="16">
        <v>38.08</v>
      </c>
      <c r="AC495">
        <v>54.1</v>
      </c>
      <c r="AD495">
        <v>37.67</v>
      </c>
      <c r="AE495" s="23">
        <f t="shared" si="55"/>
        <v>0</v>
      </c>
    </row>
    <row r="496" spans="1:31" x14ac:dyDescent="0.25">
      <c r="A496" t="s">
        <v>510</v>
      </c>
      <c r="B496" t="s">
        <v>518</v>
      </c>
      <c r="C496" t="s">
        <v>523</v>
      </c>
      <c r="D496" t="s">
        <v>525</v>
      </c>
      <c r="E496" t="s">
        <v>527</v>
      </c>
      <c r="F496" t="s">
        <v>530</v>
      </c>
      <c r="G496">
        <v>59.18</v>
      </c>
      <c r="H496">
        <v>0</v>
      </c>
      <c r="I496">
        <v>1</v>
      </c>
      <c r="J496" t="s">
        <v>516</v>
      </c>
      <c r="K496">
        <f t="shared" si="49"/>
        <v>0</v>
      </c>
      <c r="L496" s="16">
        <f t="shared" si="50"/>
        <v>2.0074674701649928</v>
      </c>
      <c r="M496" s="16">
        <f t="shared" si="53"/>
        <v>0.8815788876645434</v>
      </c>
      <c r="N496" s="16">
        <f t="shared" si="51"/>
        <v>0.1184211123354566</v>
      </c>
      <c r="O496" s="16">
        <f t="shared" si="54"/>
        <v>-0.926570863884976</v>
      </c>
      <c r="P496">
        <v>20</v>
      </c>
      <c r="Q496">
        <f t="shared" si="52"/>
        <v>1</v>
      </c>
      <c r="R496" s="16">
        <v>1</v>
      </c>
      <c r="S496" s="16">
        <v>0</v>
      </c>
      <c r="T496">
        <v>81.95</v>
      </c>
      <c r="U496">
        <v>0</v>
      </c>
      <c r="V496">
        <v>0</v>
      </c>
      <c r="W496" s="16">
        <v>50.9</v>
      </c>
      <c r="X496">
        <v>72.260000000000005</v>
      </c>
      <c r="Y496" s="16">
        <v>26.76</v>
      </c>
      <c r="Z496" s="16">
        <v>46.69</v>
      </c>
      <c r="AA496">
        <v>65.319999999999993</v>
      </c>
      <c r="AB496" s="16">
        <v>74.06</v>
      </c>
      <c r="AC496">
        <v>78.27</v>
      </c>
      <c r="AD496">
        <v>46.48</v>
      </c>
      <c r="AE496" s="23">
        <f t="shared" si="55"/>
        <v>1</v>
      </c>
    </row>
    <row r="497" spans="1:31" x14ac:dyDescent="0.25">
      <c r="A497" t="s">
        <v>511</v>
      </c>
      <c r="B497" t="s">
        <v>519</v>
      </c>
      <c r="C497" t="s">
        <v>521</v>
      </c>
      <c r="D497" t="s">
        <v>526</v>
      </c>
      <c r="E497" t="s">
        <v>527</v>
      </c>
      <c r="F497" t="s">
        <v>530</v>
      </c>
      <c r="G497">
        <v>54.83</v>
      </c>
      <c r="H497">
        <v>1</v>
      </c>
      <c r="I497">
        <v>0</v>
      </c>
      <c r="J497" t="s">
        <v>516</v>
      </c>
      <c r="K497">
        <f t="shared" si="49"/>
        <v>0</v>
      </c>
      <c r="L497" s="16">
        <f t="shared" si="50"/>
        <v>0.284736786602939</v>
      </c>
      <c r="M497" s="16">
        <f t="shared" si="53"/>
        <v>0.57070712568050852</v>
      </c>
      <c r="N497" s="16">
        <f t="shared" si="51"/>
        <v>0.42929287431949148</v>
      </c>
      <c r="O497" s="16">
        <f t="shared" si="54"/>
        <v>-0.36724632016115744</v>
      </c>
      <c r="P497">
        <v>48</v>
      </c>
      <c r="Q497">
        <f t="shared" si="52"/>
        <v>1</v>
      </c>
      <c r="R497" s="16">
        <v>0</v>
      </c>
      <c r="S497" s="16">
        <v>1</v>
      </c>
      <c r="T497">
        <v>78.319999999999993</v>
      </c>
      <c r="U497">
        <v>0</v>
      </c>
      <c r="V497">
        <v>0</v>
      </c>
      <c r="W497" s="16">
        <v>49.1</v>
      </c>
      <c r="X497">
        <v>51.93</v>
      </c>
      <c r="Y497" s="16">
        <v>64.52</v>
      </c>
      <c r="Z497" s="16">
        <v>47.79</v>
      </c>
      <c r="AA497">
        <v>45.01</v>
      </c>
      <c r="AB497" s="16">
        <v>59.57</v>
      </c>
      <c r="AC497">
        <v>42.94</v>
      </c>
      <c r="AD497">
        <v>52.17</v>
      </c>
      <c r="AE497" s="23">
        <f t="shared" si="55"/>
        <v>0</v>
      </c>
    </row>
    <row r="498" spans="1:31" x14ac:dyDescent="0.25">
      <c r="A498" t="s">
        <v>512</v>
      </c>
      <c r="B498" t="s">
        <v>518</v>
      </c>
      <c r="C498" t="s">
        <v>523</v>
      </c>
      <c r="D498" t="s">
        <v>526</v>
      </c>
      <c r="E498" t="s">
        <v>527</v>
      </c>
      <c r="F498" t="s">
        <v>530</v>
      </c>
      <c r="G498">
        <v>42.22</v>
      </c>
      <c r="H498">
        <v>0</v>
      </c>
      <c r="I498">
        <v>1</v>
      </c>
      <c r="J498" t="s">
        <v>516</v>
      </c>
      <c r="K498">
        <f t="shared" si="49"/>
        <v>0</v>
      </c>
      <c r="L498" s="16">
        <f t="shared" si="50"/>
        <v>0.284736786602939</v>
      </c>
      <c r="M498" s="16">
        <f t="shared" si="53"/>
        <v>0.57070712568050852</v>
      </c>
      <c r="N498" s="16">
        <f t="shared" si="51"/>
        <v>0.42929287431949148</v>
      </c>
      <c r="O498" s="16">
        <f t="shared" si="54"/>
        <v>-0.36724632016115744</v>
      </c>
      <c r="P498">
        <v>20</v>
      </c>
      <c r="Q498">
        <f t="shared" si="52"/>
        <v>1</v>
      </c>
      <c r="R498" s="16">
        <v>0</v>
      </c>
      <c r="S498" s="16">
        <v>1</v>
      </c>
      <c r="T498">
        <v>71.930000000000007</v>
      </c>
      <c r="U498">
        <v>0</v>
      </c>
      <c r="V498">
        <v>0</v>
      </c>
      <c r="W498" s="16">
        <v>50.68</v>
      </c>
      <c r="X498">
        <v>34.65</v>
      </c>
      <c r="Y498" s="16">
        <v>67.459999999999994</v>
      </c>
      <c r="Z498" s="16">
        <v>63.35</v>
      </c>
      <c r="AA498">
        <v>48.32</v>
      </c>
      <c r="AB498" s="16">
        <v>45.02</v>
      </c>
      <c r="AC498">
        <v>40.9</v>
      </c>
      <c r="AD498">
        <v>56.48</v>
      </c>
      <c r="AE498" s="23">
        <f t="shared" si="55"/>
        <v>0</v>
      </c>
    </row>
    <row r="499" spans="1:31" x14ac:dyDescent="0.25">
      <c r="A499" t="s">
        <v>513</v>
      </c>
      <c r="B499" t="s">
        <v>518</v>
      </c>
      <c r="C499" t="s">
        <v>522</v>
      </c>
      <c r="D499" t="s">
        <v>524</v>
      </c>
      <c r="E499" t="s">
        <v>528</v>
      </c>
      <c r="F499" t="s">
        <v>530</v>
      </c>
      <c r="G499">
        <v>70.27</v>
      </c>
      <c r="H499">
        <v>0</v>
      </c>
      <c r="I499">
        <v>0</v>
      </c>
      <c r="J499" t="s">
        <v>517</v>
      </c>
      <c r="K499">
        <f t="shared" si="49"/>
        <v>0</v>
      </c>
      <c r="L499" s="16">
        <f t="shared" si="50"/>
        <v>0</v>
      </c>
      <c r="M499" s="16">
        <f t="shared" si="53"/>
        <v>0.5</v>
      </c>
      <c r="N499" s="16">
        <f t="shared" si="51"/>
        <v>0.5</v>
      </c>
      <c r="O499" s="16">
        <f t="shared" si="54"/>
        <v>-0.3010299956639812</v>
      </c>
      <c r="P499">
        <v>25</v>
      </c>
      <c r="Q499">
        <f t="shared" si="52"/>
        <v>0</v>
      </c>
      <c r="R499" s="16">
        <v>0</v>
      </c>
      <c r="S499" s="16">
        <v>0</v>
      </c>
      <c r="T499">
        <v>86.1</v>
      </c>
      <c r="U499">
        <v>1</v>
      </c>
      <c r="V499">
        <v>0</v>
      </c>
      <c r="W499" s="16">
        <v>33.43</v>
      </c>
      <c r="X499">
        <v>34.380000000000003</v>
      </c>
      <c r="Y499" s="16">
        <v>35.28</v>
      </c>
      <c r="Z499" s="16">
        <v>31.18</v>
      </c>
      <c r="AA499">
        <v>31.09</v>
      </c>
      <c r="AB499" s="16">
        <v>37.32</v>
      </c>
      <c r="AC499">
        <v>35.79</v>
      </c>
      <c r="AD499">
        <v>44.86</v>
      </c>
      <c r="AE499" s="23">
        <f t="shared" si="55"/>
        <v>0</v>
      </c>
    </row>
    <row r="500" spans="1:31" x14ac:dyDescent="0.25">
      <c r="A500" t="s">
        <v>514</v>
      </c>
      <c r="B500" t="s">
        <v>519</v>
      </c>
      <c r="C500" t="s">
        <v>522</v>
      </c>
      <c r="D500" t="s">
        <v>526</v>
      </c>
      <c r="E500" t="s">
        <v>527</v>
      </c>
      <c r="F500" t="s">
        <v>530</v>
      </c>
      <c r="G500">
        <v>51.41</v>
      </c>
      <c r="H500">
        <v>0</v>
      </c>
      <c r="I500">
        <v>0</v>
      </c>
      <c r="J500" t="s">
        <v>516</v>
      </c>
      <c r="K500">
        <f t="shared" si="49"/>
        <v>0</v>
      </c>
      <c r="L500" s="16">
        <f t="shared" si="50"/>
        <v>0.284736786602939</v>
      </c>
      <c r="M500" s="16">
        <f t="shared" si="53"/>
        <v>0.57070712568050852</v>
      </c>
      <c r="N500" s="16">
        <f t="shared" si="51"/>
        <v>0.42929287431949148</v>
      </c>
      <c r="O500" s="16">
        <f t="shared" si="54"/>
        <v>-0.36724632016115744</v>
      </c>
      <c r="P500">
        <v>35</v>
      </c>
      <c r="Q500">
        <f t="shared" si="52"/>
        <v>1</v>
      </c>
      <c r="R500" s="16">
        <v>0</v>
      </c>
      <c r="S500" s="16">
        <v>1</v>
      </c>
      <c r="T500">
        <v>85.48</v>
      </c>
      <c r="U500">
        <v>0</v>
      </c>
      <c r="V500">
        <v>0</v>
      </c>
      <c r="W500" s="16">
        <v>50.07</v>
      </c>
      <c r="X500">
        <v>64.319999999999993</v>
      </c>
      <c r="Y500" s="16">
        <v>40.68</v>
      </c>
      <c r="Z500" s="16">
        <v>49.6</v>
      </c>
      <c r="AA500">
        <v>62.72</v>
      </c>
      <c r="AB500" s="16">
        <v>36.53</v>
      </c>
      <c r="AC500">
        <v>60.77</v>
      </c>
      <c r="AD500">
        <v>57.59</v>
      </c>
      <c r="AE500" s="23">
        <f t="shared" si="55"/>
        <v>0</v>
      </c>
    </row>
    <row r="501" spans="1:31" x14ac:dyDescent="0.25">
      <c r="A501" t="s">
        <v>515</v>
      </c>
      <c r="B501" t="s">
        <v>518</v>
      </c>
      <c r="C501" t="s">
        <v>522</v>
      </c>
      <c r="D501" t="s">
        <v>526</v>
      </c>
      <c r="E501" t="s">
        <v>527</v>
      </c>
      <c r="F501" t="s">
        <v>530</v>
      </c>
      <c r="G501">
        <v>67.98</v>
      </c>
      <c r="H501">
        <v>0</v>
      </c>
      <c r="I501">
        <v>0</v>
      </c>
      <c r="J501" t="s">
        <v>517</v>
      </c>
      <c r="K501">
        <f t="shared" si="49"/>
        <v>0</v>
      </c>
      <c r="L501" s="16">
        <f t="shared" si="50"/>
        <v>0.284736786602939</v>
      </c>
      <c r="M501" s="16">
        <f t="shared" si="53"/>
        <v>0.57070712568050852</v>
      </c>
      <c r="N501" s="16">
        <f t="shared" si="51"/>
        <v>0.42929287431949148</v>
      </c>
      <c r="O501" s="16">
        <f t="shared" si="54"/>
        <v>-0.36724632016115744</v>
      </c>
      <c r="P501">
        <v>26</v>
      </c>
      <c r="Q501">
        <f t="shared" si="52"/>
        <v>0</v>
      </c>
      <c r="R501" s="16">
        <v>0</v>
      </c>
      <c r="S501" s="16">
        <v>1</v>
      </c>
      <c r="T501">
        <v>77.069999999999993</v>
      </c>
      <c r="U501">
        <v>0</v>
      </c>
      <c r="V501">
        <v>0</v>
      </c>
      <c r="W501" s="16">
        <v>47.38</v>
      </c>
      <c r="X501">
        <v>44.9</v>
      </c>
      <c r="Y501" s="16">
        <v>44.44</v>
      </c>
      <c r="Z501" s="16">
        <v>55.87</v>
      </c>
      <c r="AA501">
        <v>54.5</v>
      </c>
      <c r="AB501" s="16">
        <v>53.95</v>
      </c>
      <c r="AC501">
        <v>47.17</v>
      </c>
      <c r="AD501">
        <v>52.28</v>
      </c>
      <c r="AE501" s="23">
        <f t="shared" si="55"/>
        <v>0</v>
      </c>
    </row>
  </sheetData>
  <mergeCells count="1">
    <mergeCell ref="AG8:AI8"/>
  </mergeCell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7A9D7-E90B-4F11-A161-B789D2AF9552}">
  <dimension ref="A1:AE501"/>
  <sheetViews>
    <sheetView workbookViewId="0">
      <selection activeCell="E18" sqref="E18"/>
    </sheetView>
  </sheetViews>
  <sheetFormatPr defaultRowHeight="15" x14ac:dyDescent="0.25"/>
  <cols>
    <col min="2" max="2" width="11.7109375" bestFit="1" customWidth="1"/>
    <col min="6" max="6" width="11.7109375" bestFit="1" customWidth="1"/>
    <col min="10" max="10" width="13.85546875" bestFit="1" customWidth="1"/>
    <col min="11" max="11" width="12.42578125" bestFit="1" customWidth="1"/>
  </cols>
  <sheetData>
    <row r="1" spans="1:31" x14ac:dyDescent="0.25">
      <c r="A1" t="s">
        <v>533</v>
      </c>
      <c r="B1" t="s">
        <v>1</v>
      </c>
      <c r="C1" t="s">
        <v>2</v>
      </c>
      <c r="D1" t="s">
        <v>3</v>
      </c>
      <c r="E1" t="s">
        <v>14</v>
      </c>
      <c r="F1" t="s">
        <v>532</v>
      </c>
      <c r="G1" t="s">
        <v>5</v>
      </c>
      <c r="H1" t="s">
        <v>552</v>
      </c>
      <c r="I1" t="s">
        <v>553</v>
      </c>
      <c r="J1" t="s">
        <v>558</v>
      </c>
      <c r="K1" t="s">
        <v>547</v>
      </c>
      <c r="L1" t="s">
        <v>584</v>
      </c>
      <c r="M1" t="s">
        <v>585</v>
      </c>
      <c r="N1" t="s">
        <v>586</v>
      </c>
      <c r="O1" t="s">
        <v>587</v>
      </c>
      <c r="P1" t="s">
        <v>15</v>
      </c>
      <c r="Q1" t="s">
        <v>0</v>
      </c>
      <c r="R1" t="s">
        <v>556</v>
      </c>
      <c r="S1" t="s">
        <v>557</v>
      </c>
      <c r="T1" t="s">
        <v>13</v>
      </c>
      <c r="U1" t="s">
        <v>554</v>
      </c>
      <c r="V1" t="s">
        <v>555</v>
      </c>
      <c r="W1" t="s">
        <v>4</v>
      </c>
      <c r="X1" t="s">
        <v>6</v>
      </c>
      <c r="Y1" t="s">
        <v>8</v>
      </c>
      <c r="Z1" t="s">
        <v>10</v>
      </c>
      <c r="AA1" t="s">
        <v>11</v>
      </c>
      <c r="AB1" t="s">
        <v>12</v>
      </c>
      <c r="AC1" t="s">
        <v>7</v>
      </c>
      <c r="AD1" t="s">
        <v>9</v>
      </c>
      <c r="AE1" t="s">
        <v>588</v>
      </c>
    </row>
    <row r="2" spans="1:31" x14ac:dyDescent="0.25">
      <c r="A2" t="s">
        <v>16</v>
      </c>
      <c r="B2" t="s">
        <v>518</v>
      </c>
      <c r="C2" t="s">
        <v>521</v>
      </c>
      <c r="D2" t="s">
        <v>524</v>
      </c>
      <c r="E2" t="s">
        <v>527</v>
      </c>
      <c r="F2" t="s">
        <v>530</v>
      </c>
      <c r="G2">
        <v>30.29</v>
      </c>
      <c r="H2">
        <v>1</v>
      </c>
      <c r="I2">
        <v>0</v>
      </c>
      <c r="J2" t="s">
        <v>516</v>
      </c>
      <c r="K2">
        <v>0</v>
      </c>
      <c r="L2">
        <v>0</v>
      </c>
      <c r="M2">
        <v>0.5</v>
      </c>
      <c r="N2">
        <v>0.5</v>
      </c>
      <c r="O2">
        <v>-0.3010299956639812</v>
      </c>
      <c r="P2">
        <v>23</v>
      </c>
      <c r="Q2">
        <v>1</v>
      </c>
      <c r="R2">
        <v>0</v>
      </c>
      <c r="S2">
        <v>0</v>
      </c>
      <c r="T2">
        <v>70.680000000000007</v>
      </c>
      <c r="U2">
        <v>0</v>
      </c>
      <c r="V2">
        <v>0</v>
      </c>
      <c r="W2">
        <v>38.479999999999997</v>
      </c>
      <c r="X2">
        <v>37.03</v>
      </c>
      <c r="Y2">
        <v>39.61</v>
      </c>
      <c r="Z2">
        <v>53.42</v>
      </c>
      <c r="AA2">
        <v>35.32</v>
      </c>
      <c r="AB2">
        <v>38.19</v>
      </c>
      <c r="AC2">
        <v>33.53</v>
      </c>
      <c r="AD2">
        <v>58.16</v>
      </c>
      <c r="AE2">
        <v>0</v>
      </c>
    </row>
    <row r="3" spans="1:31" x14ac:dyDescent="0.25">
      <c r="A3" t="s">
        <v>17</v>
      </c>
      <c r="B3" t="s">
        <v>518</v>
      </c>
      <c r="C3" t="s">
        <v>522</v>
      </c>
      <c r="D3" t="s">
        <v>524</v>
      </c>
      <c r="E3" t="s">
        <v>527</v>
      </c>
      <c r="F3" t="s">
        <v>530</v>
      </c>
      <c r="G3">
        <v>19.13</v>
      </c>
      <c r="H3">
        <v>0</v>
      </c>
      <c r="I3">
        <v>0</v>
      </c>
      <c r="J3" t="s">
        <v>517</v>
      </c>
      <c r="K3">
        <v>0</v>
      </c>
      <c r="L3">
        <v>0</v>
      </c>
      <c r="M3">
        <v>0.5</v>
      </c>
      <c r="N3">
        <v>0.5</v>
      </c>
      <c r="O3">
        <v>-0.3010299956639812</v>
      </c>
      <c r="P3">
        <v>26</v>
      </c>
      <c r="Q3">
        <v>0</v>
      </c>
      <c r="R3">
        <v>0</v>
      </c>
      <c r="S3">
        <v>0</v>
      </c>
      <c r="T3">
        <v>78.180000000000007</v>
      </c>
      <c r="U3">
        <v>0</v>
      </c>
      <c r="V3">
        <v>0</v>
      </c>
      <c r="W3">
        <v>51.76</v>
      </c>
      <c r="X3">
        <v>63.05</v>
      </c>
      <c r="Y3">
        <v>19.559999999999999</v>
      </c>
      <c r="Z3">
        <v>27.97</v>
      </c>
      <c r="AA3">
        <v>22.91</v>
      </c>
      <c r="AB3">
        <v>24.23</v>
      </c>
      <c r="AC3">
        <v>34.869999999999997</v>
      </c>
      <c r="AD3">
        <v>16.48</v>
      </c>
      <c r="AE3">
        <v>0</v>
      </c>
    </row>
    <row r="4" spans="1:31" x14ac:dyDescent="0.25">
      <c r="A4" t="s">
        <v>18</v>
      </c>
      <c r="B4" t="s">
        <v>519</v>
      </c>
      <c r="C4" t="s">
        <v>522</v>
      </c>
      <c r="D4" t="s">
        <v>524</v>
      </c>
      <c r="E4" t="s">
        <v>528</v>
      </c>
      <c r="F4" t="s">
        <v>531</v>
      </c>
      <c r="G4">
        <v>48.13</v>
      </c>
      <c r="H4">
        <v>0</v>
      </c>
      <c r="I4">
        <v>0</v>
      </c>
      <c r="J4" t="s">
        <v>516</v>
      </c>
      <c r="K4">
        <v>1</v>
      </c>
      <c r="L4">
        <v>0</v>
      </c>
      <c r="M4">
        <v>0.5</v>
      </c>
      <c r="N4">
        <v>0.5</v>
      </c>
      <c r="O4">
        <v>-0.3010299956639812</v>
      </c>
      <c r="P4">
        <v>39</v>
      </c>
      <c r="Q4">
        <v>1</v>
      </c>
      <c r="R4">
        <v>0</v>
      </c>
      <c r="S4">
        <v>0</v>
      </c>
      <c r="T4">
        <v>79.599999999999994</v>
      </c>
      <c r="U4">
        <v>1</v>
      </c>
      <c r="V4">
        <v>0</v>
      </c>
      <c r="W4">
        <v>30.21</v>
      </c>
      <c r="X4">
        <v>43.13</v>
      </c>
      <c r="Y4">
        <v>60.93</v>
      </c>
      <c r="Z4">
        <v>28.86</v>
      </c>
      <c r="AA4">
        <v>32.32</v>
      </c>
      <c r="AB4">
        <v>44.11</v>
      </c>
      <c r="AC4">
        <v>42.43</v>
      </c>
      <c r="AD4">
        <v>20.74</v>
      </c>
      <c r="AE4">
        <v>0</v>
      </c>
    </row>
    <row r="5" spans="1:31" x14ac:dyDescent="0.25">
      <c r="A5" t="s">
        <v>19</v>
      </c>
      <c r="B5" t="s">
        <v>518</v>
      </c>
      <c r="C5" t="s">
        <v>521</v>
      </c>
      <c r="D5" t="s">
        <v>524</v>
      </c>
      <c r="E5" t="s">
        <v>527</v>
      </c>
      <c r="F5" t="s">
        <v>530</v>
      </c>
      <c r="G5">
        <v>47.28</v>
      </c>
      <c r="H5">
        <v>1</v>
      </c>
      <c r="I5">
        <v>0</v>
      </c>
      <c r="J5" t="s">
        <v>516</v>
      </c>
      <c r="K5">
        <v>0</v>
      </c>
      <c r="L5">
        <v>0</v>
      </c>
      <c r="M5">
        <v>0.5</v>
      </c>
      <c r="N5">
        <v>0.5</v>
      </c>
      <c r="O5">
        <v>-0.3010299956639812</v>
      </c>
      <c r="P5">
        <v>24</v>
      </c>
      <c r="Q5">
        <v>1</v>
      </c>
      <c r="R5">
        <v>0</v>
      </c>
      <c r="S5">
        <v>0</v>
      </c>
      <c r="T5">
        <v>57.34</v>
      </c>
      <c r="U5">
        <v>0</v>
      </c>
      <c r="V5">
        <v>0</v>
      </c>
      <c r="W5">
        <v>34.75</v>
      </c>
      <c r="X5">
        <v>50.49</v>
      </c>
      <c r="Y5">
        <v>22.52</v>
      </c>
      <c r="Z5">
        <v>48.52</v>
      </c>
      <c r="AA5">
        <v>24.9</v>
      </c>
      <c r="AB5">
        <v>37.56</v>
      </c>
      <c r="AC5">
        <v>42.1</v>
      </c>
      <c r="AD5">
        <v>33.869999999999997</v>
      </c>
      <c r="AE5">
        <v>0</v>
      </c>
    </row>
    <row r="6" spans="1:31" x14ac:dyDescent="0.25">
      <c r="A6" t="s">
        <v>20</v>
      </c>
      <c r="B6" t="s">
        <v>520</v>
      </c>
      <c r="C6" t="s">
        <v>521</v>
      </c>
      <c r="D6" t="s">
        <v>525</v>
      </c>
      <c r="E6" t="s">
        <v>527</v>
      </c>
      <c r="F6" t="s">
        <v>531</v>
      </c>
      <c r="G6">
        <v>83.93</v>
      </c>
      <c r="H6">
        <v>1</v>
      </c>
      <c r="I6">
        <v>0</v>
      </c>
      <c r="J6" t="s">
        <v>516</v>
      </c>
      <c r="K6">
        <v>1</v>
      </c>
      <c r="L6">
        <v>2.0074674701649928</v>
      </c>
      <c r="M6">
        <v>0.8815788876645434</v>
      </c>
      <c r="N6">
        <v>0.8815788876645434</v>
      </c>
      <c r="O6">
        <v>-5.4738818992039209E-2</v>
      </c>
      <c r="P6">
        <v>19</v>
      </c>
      <c r="Q6">
        <v>1</v>
      </c>
      <c r="R6">
        <v>1</v>
      </c>
      <c r="S6">
        <v>0</v>
      </c>
      <c r="T6">
        <v>78.44</v>
      </c>
      <c r="U6">
        <v>0</v>
      </c>
      <c r="V6">
        <v>0</v>
      </c>
      <c r="W6">
        <v>78.52</v>
      </c>
      <c r="X6">
        <v>59.79</v>
      </c>
      <c r="Y6">
        <v>67.47</v>
      </c>
      <c r="Z6">
        <v>30.31</v>
      </c>
      <c r="AA6">
        <v>43.85</v>
      </c>
      <c r="AB6">
        <v>55.91</v>
      </c>
      <c r="AC6">
        <v>52.68</v>
      </c>
      <c r="AD6">
        <v>89.24</v>
      </c>
      <c r="AE6">
        <v>1</v>
      </c>
    </row>
    <row r="7" spans="1:31" x14ac:dyDescent="0.25">
      <c r="A7" t="s">
        <v>21</v>
      </c>
      <c r="B7" t="s">
        <v>518</v>
      </c>
      <c r="C7" t="s">
        <v>521</v>
      </c>
      <c r="D7" t="s">
        <v>526</v>
      </c>
      <c r="E7" t="s">
        <v>527</v>
      </c>
      <c r="F7" t="s">
        <v>531</v>
      </c>
      <c r="G7">
        <v>59.31</v>
      </c>
      <c r="H7">
        <v>1</v>
      </c>
      <c r="I7">
        <v>0</v>
      </c>
      <c r="J7" t="s">
        <v>517</v>
      </c>
      <c r="K7">
        <v>1</v>
      </c>
      <c r="L7">
        <v>0.284736786602939</v>
      </c>
      <c r="M7">
        <v>0.57070712568050852</v>
      </c>
      <c r="N7">
        <v>0.57070712568050852</v>
      </c>
      <c r="O7">
        <v>-0.24358670494463713</v>
      </c>
      <c r="P7">
        <v>21</v>
      </c>
      <c r="Q7">
        <v>0</v>
      </c>
      <c r="R7">
        <v>0</v>
      </c>
      <c r="S7">
        <v>1</v>
      </c>
      <c r="T7">
        <v>49.4</v>
      </c>
      <c r="U7">
        <v>0</v>
      </c>
      <c r="V7">
        <v>0</v>
      </c>
      <c r="W7">
        <v>56.09</v>
      </c>
      <c r="X7">
        <v>64.180000000000007</v>
      </c>
      <c r="Y7">
        <v>60.92</v>
      </c>
      <c r="Z7">
        <v>60.88</v>
      </c>
      <c r="AA7">
        <v>60.91</v>
      </c>
      <c r="AB7">
        <v>42.64</v>
      </c>
      <c r="AC7">
        <v>55.77</v>
      </c>
      <c r="AD7">
        <v>61.85</v>
      </c>
      <c r="AE7">
        <v>0</v>
      </c>
    </row>
    <row r="8" spans="1:31" x14ac:dyDescent="0.25">
      <c r="A8" t="s">
        <v>22</v>
      </c>
      <c r="B8" t="s">
        <v>519</v>
      </c>
      <c r="C8" t="s">
        <v>522</v>
      </c>
      <c r="D8" t="s">
        <v>526</v>
      </c>
      <c r="E8" t="s">
        <v>527</v>
      </c>
      <c r="F8" t="s">
        <v>531</v>
      </c>
      <c r="G8">
        <v>45.75</v>
      </c>
      <c r="H8">
        <v>0</v>
      </c>
      <c r="I8">
        <v>0</v>
      </c>
      <c r="J8" t="s">
        <v>516</v>
      </c>
      <c r="K8">
        <v>1</v>
      </c>
      <c r="L8">
        <v>0.284736786602939</v>
      </c>
      <c r="M8">
        <v>0.57070712568050852</v>
      </c>
      <c r="N8">
        <v>0.57070712568050852</v>
      </c>
      <c r="O8">
        <v>-0.24358670494463713</v>
      </c>
      <c r="P8">
        <v>46</v>
      </c>
      <c r="Q8">
        <v>1</v>
      </c>
      <c r="R8">
        <v>0</v>
      </c>
      <c r="S8">
        <v>1</v>
      </c>
      <c r="T8">
        <v>78.36</v>
      </c>
      <c r="U8">
        <v>0</v>
      </c>
      <c r="V8">
        <v>0</v>
      </c>
      <c r="W8">
        <v>62.63</v>
      </c>
      <c r="X8">
        <v>53.01</v>
      </c>
      <c r="Y8">
        <v>62.35</v>
      </c>
      <c r="Z8">
        <v>44.44</v>
      </c>
      <c r="AA8">
        <v>47.03</v>
      </c>
      <c r="AB8">
        <v>51.41</v>
      </c>
      <c r="AC8">
        <v>31.71</v>
      </c>
      <c r="AD8">
        <v>41.26</v>
      </c>
      <c r="AE8">
        <v>0</v>
      </c>
    </row>
    <row r="9" spans="1:31" x14ac:dyDescent="0.25">
      <c r="A9" t="s">
        <v>23</v>
      </c>
      <c r="B9" t="s">
        <v>518</v>
      </c>
      <c r="C9" t="s">
        <v>521</v>
      </c>
      <c r="D9" t="s">
        <v>526</v>
      </c>
      <c r="E9" t="s">
        <v>527</v>
      </c>
      <c r="F9" t="s">
        <v>531</v>
      </c>
      <c r="G9">
        <v>31.45</v>
      </c>
      <c r="H9">
        <v>1</v>
      </c>
      <c r="I9">
        <v>0</v>
      </c>
      <c r="J9" t="s">
        <v>516</v>
      </c>
      <c r="K9">
        <v>1</v>
      </c>
      <c r="L9">
        <v>0.284736786602939</v>
      </c>
      <c r="M9">
        <v>0.57070712568050852</v>
      </c>
      <c r="N9">
        <v>0.57070712568050852</v>
      </c>
      <c r="O9">
        <v>-0.24358670494463713</v>
      </c>
      <c r="P9">
        <v>21</v>
      </c>
      <c r="Q9">
        <v>1</v>
      </c>
      <c r="R9">
        <v>0</v>
      </c>
      <c r="S9">
        <v>1</v>
      </c>
      <c r="T9">
        <v>92.37</v>
      </c>
      <c r="U9">
        <v>0</v>
      </c>
      <c r="V9">
        <v>0</v>
      </c>
      <c r="W9">
        <v>28.47</v>
      </c>
      <c r="X9">
        <v>58.16</v>
      </c>
      <c r="Y9">
        <v>46.11</v>
      </c>
      <c r="Z9">
        <v>42.56</v>
      </c>
      <c r="AA9">
        <v>38.97</v>
      </c>
      <c r="AB9">
        <v>31.64</v>
      </c>
      <c r="AC9">
        <v>61.68</v>
      </c>
      <c r="AD9">
        <v>50.7</v>
      </c>
      <c r="AE9">
        <v>0</v>
      </c>
    </row>
    <row r="10" spans="1:31" x14ac:dyDescent="0.25">
      <c r="A10" t="s">
        <v>24</v>
      </c>
      <c r="B10" t="s">
        <v>518</v>
      </c>
      <c r="C10" t="s">
        <v>521</v>
      </c>
      <c r="D10" t="s">
        <v>524</v>
      </c>
      <c r="E10" t="s">
        <v>529</v>
      </c>
      <c r="F10" t="s">
        <v>530</v>
      </c>
      <c r="G10">
        <v>41.8</v>
      </c>
      <c r="H10">
        <v>1</v>
      </c>
      <c r="I10">
        <v>0</v>
      </c>
      <c r="J10" t="s">
        <v>516</v>
      </c>
      <c r="K10">
        <v>0</v>
      </c>
      <c r="L10">
        <v>0</v>
      </c>
      <c r="M10">
        <v>0.5</v>
      </c>
      <c r="N10">
        <v>0.5</v>
      </c>
      <c r="O10">
        <v>-0.3010299956639812</v>
      </c>
      <c r="P10">
        <v>26</v>
      </c>
      <c r="Q10">
        <v>1</v>
      </c>
      <c r="R10">
        <v>0</v>
      </c>
      <c r="S10">
        <v>0</v>
      </c>
      <c r="T10">
        <v>64.569999999999993</v>
      </c>
      <c r="U10">
        <v>0</v>
      </c>
      <c r="V10">
        <v>1</v>
      </c>
      <c r="W10">
        <v>35.590000000000003</v>
      </c>
      <c r="X10">
        <v>45.71</v>
      </c>
      <c r="Y10">
        <v>10.09</v>
      </c>
      <c r="Z10">
        <v>27.35</v>
      </c>
      <c r="AA10">
        <v>36.64</v>
      </c>
      <c r="AB10">
        <v>31.94</v>
      </c>
      <c r="AC10">
        <v>32.72</v>
      </c>
      <c r="AD10">
        <v>34.31</v>
      </c>
      <c r="AE10">
        <v>0</v>
      </c>
    </row>
    <row r="11" spans="1:31" x14ac:dyDescent="0.25">
      <c r="A11" t="s">
        <v>25</v>
      </c>
      <c r="B11" t="s">
        <v>520</v>
      </c>
      <c r="C11" t="s">
        <v>523</v>
      </c>
      <c r="D11" t="s">
        <v>525</v>
      </c>
      <c r="E11" t="s">
        <v>527</v>
      </c>
      <c r="F11" t="s">
        <v>531</v>
      </c>
      <c r="G11">
        <v>50.26</v>
      </c>
      <c r="H11">
        <v>0</v>
      </c>
      <c r="I11">
        <v>1</v>
      </c>
      <c r="J11" t="s">
        <v>517</v>
      </c>
      <c r="K11">
        <v>1</v>
      </c>
      <c r="L11">
        <v>2.0074674701649928</v>
      </c>
      <c r="M11">
        <v>0.8815788876645434</v>
      </c>
      <c r="N11">
        <v>0.8815788876645434</v>
      </c>
      <c r="O11">
        <v>-5.4738818992039209E-2</v>
      </c>
      <c r="P11">
        <v>16</v>
      </c>
      <c r="Q11">
        <v>0</v>
      </c>
      <c r="R11">
        <v>1</v>
      </c>
      <c r="S11">
        <v>0</v>
      </c>
      <c r="T11">
        <v>50.17</v>
      </c>
      <c r="U11">
        <v>0</v>
      </c>
      <c r="V11">
        <v>0</v>
      </c>
      <c r="W11">
        <v>56.62</v>
      </c>
      <c r="X11">
        <v>35.119999999999997</v>
      </c>
      <c r="Y11">
        <v>26.28</v>
      </c>
      <c r="Z11">
        <v>41.2</v>
      </c>
      <c r="AA11">
        <v>37.65</v>
      </c>
      <c r="AB11">
        <v>50.27</v>
      </c>
      <c r="AC11">
        <v>49.42</v>
      </c>
      <c r="AD11">
        <v>57.59</v>
      </c>
      <c r="AE11">
        <v>1</v>
      </c>
    </row>
    <row r="12" spans="1:31" x14ac:dyDescent="0.25">
      <c r="A12" t="s">
        <v>26</v>
      </c>
      <c r="B12" t="s">
        <v>518</v>
      </c>
      <c r="C12" t="s">
        <v>523</v>
      </c>
      <c r="D12" t="s">
        <v>525</v>
      </c>
      <c r="E12" t="s">
        <v>527</v>
      </c>
      <c r="F12" t="s">
        <v>531</v>
      </c>
      <c r="G12">
        <v>67.760000000000005</v>
      </c>
      <c r="H12">
        <v>0</v>
      </c>
      <c r="I12">
        <v>1</v>
      </c>
      <c r="J12" t="s">
        <v>516</v>
      </c>
      <c r="K12">
        <v>1</v>
      </c>
      <c r="L12">
        <v>2.0074674701649928</v>
      </c>
      <c r="M12">
        <v>0.8815788876645434</v>
      </c>
      <c r="N12">
        <v>0.8815788876645434</v>
      </c>
      <c r="O12">
        <v>-5.4738818992039209E-2</v>
      </c>
      <c r="P12">
        <v>29</v>
      </c>
      <c r="Q12">
        <v>1</v>
      </c>
      <c r="R12">
        <v>1</v>
      </c>
      <c r="S12">
        <v>0</v>
      </c>
      <c r="T12">
        <v>85.4</v>
      </c>
      <c r="U12">
        <v>0</v>
      </c>
      <c r="V12">
        <v>0</v>
      </c>
      <c r="W12">
        <v>48.02</v>
      </c>
      <c r="X12">
        <v>58.07</v>
      </c>
      <c r="Y12">
        <v>69.040000000000006</v>
      </c>
      <c r="Z12">
        <v>47.66</v>
      </c>
      <c r="AA12">
        <v>46.34</v>
      </c>
      <c r="AB12">
        <v>65.75</v>
      </c>
      <c r="AC12">
        <v>40.909999999999997</v>
      </c>
      <c r="AD12">
        <v>54.91</v>
      </c>
      <c r="AE12">
        <v>1</v>
      </c>
    </row>
    <row r="13" spans="1:31" x14ac:dyDescent="0.25">
      <c r="A13" t="s">
        <v>27</v>
      </c>
      <c r="B13" t="s">
        <v>519</v>
      </c>
      <c r="C13" t="s">
        <v>522</v>
      </c>
      <c r="D13" t="s">
        <v>524</v>
      </c>
      <c r="E13" t="s">
        <v>528</v>
      </c>
      <c r="F13" t="s">
        <v>531</v>
      </c>
      <c r="G13">
        <v>54.69</v>
      </c>
      <c r="H13">
        <v>0</v>
      </c>
      <c r="I13">
        <v>0</v>
      </c>
      <c r="J13" t="s">
        <v>516</v>
      </c>
      <c r="K13">
        <v>1</v>
      </c>
      <c r="L13">
        <v>0</v>
      </c>
      <c r="M13">
        <v>0.5</v>
      </c>
      <c r="N13">
        <v>0.5</v>
      </c>
      <c r="O13">
        <v>-0.3010299956639812</v>
      </c>
      <c r="P13">
        <v>40</v>
      </c>
      <c r="Q13">
        <v>1</v>
      </c>
      <c r="R13">
        <v>0</v>
      </c>
      <c r="S13">
        <v>0</v>
      </c>
      <c r="T13">
        <v>89.95</v>
      </c>
      <c r="U13">
        <v>1</v>
      </c>
      <c r="V13">
        <v>0</v>
      </c>
      <c r="W13">
        <v>10.62</v>
      </c>
      <c r="X13">
        <v>46.86</v>
      </c>
      <c r="Y13">
        <v>54.46</v>
      </c>
      <c r="Z13">
        <v>56.63</v>
      </c>
      <c r="AA13">
        <v>34.340000000000003</v>
      </c>
      <c r="AB13">
        <v>37.4</v>
      </c>
      <c r="AC13">
        <v>30.81</v>
      </c>
      <c r="AD13">
        <v>54.09</v>
      </c>
      <c r="AE13">
        <v>0</v>
      </c>
    </row>
    <row r="14" spans="1:31" x14ac:dyDescent="0.25">
      <c r="A14" t="s">
        <v>28</v>
      </c>
      <c r="B14" t="s">
        <v>520</v>
      </c>
      <c r="C14" t="s">
        <v>521</v>
      </c>
      <c r="D14" t="s">
        <v>526</v>
      </c>
      <c r="E14" t="s">
        <v>527</v>
      </c>
      <c r="F14" t="s">
        <v>530</v>
      </c>
      <c r="G14">
        <v>58.78</v>
      </c>
      <c r="H14">
        <v>1</v>
      </c>
      <c r="I14">
        <v>0</v>
      </c>
      <c r="J14" t="s">
        <v>516</v>
      </c>
      <c r="K14">
        <v>0</v>
      </c>
      <c r="L14">
        <v>0.284736786602939</v>
      </c>
      <c r="M14">
        <v>0.57070712568050852</v>
      </c>
      <c r="N14">
        <v>0.42929287431949148</v>
      </c>
      <c r="O14">
        <v>-0.36724632016115744</v>
      </c>
      <c r="P14">
        <v>16</v>
      </c>
      <c r="Q14">
        <v>1</v>
      </c>
      <c r="R14">
        <v>0</v>
      </c>
      <c r="S14">
        <v>1</v>
      </c>
      <c r="T14">
        <v>92.83</v>
      </c>
      <c r="U14">
        <v>0</v>
      </c>
      <c r="V14">
        <v>0</v>
      </c>
      <c r="W14">
        <v>26.85</v>
      </c>
      <c r="X14">
        <v>38.82</v>
      </c>
      <c r="Y14">
        <v>42.16</v>
      </c>
      <c r="Z14">
        <v>42.26</v>
      </c>
      <c r="AA14">
        <v>59.8</v>
      </c>
      <c r="AB14">
        <v>59.1</v>
      </c>
      <c r="AC14">
        <v>28.49</v>
      </c>
      <c r="AD14">
        <v>51.18</v>
      </c>
      <c r="AE14">
        <v>0</v>
      </c>
    </row>
    <row r="15" spans="1:31" x14ac:dyDescent="0.25">
      <c r="A15" t="s">
        <v>29</v>
      </c>
      <c r="B15" t="s">
        <v>518</v>
      </c>
      <c r="C15" t="s">
        <v>521</v>
      </c>
      <c r="D15" t="s">
        <v>525</v>
      </c>
      <c r="E15" t="s">
        <v>527</v>
      </c>
      <c r="F15" t="s">
        <v>531</v>
      </c>
      <c r="G15">
        <v>52.13</v>
      </c>
      <c r="H15">
        <v>1</v>
      </c>
      <c r="I15">
        <v>0</v>
      </c>
      <c r="J15" t="s">
        <v>516</v>
      </c>
      <c r="K15">
        <v>1</v>
      </c>
      <c r="L15">
        <v>2.0074674701649928</v>
      </c>
      <c r="M15">
        <v>0.8815788876645434</v>
      </c>
      <c r="N15">
        <v>0.8815788876645434</v>
      </c>
      <c r="O15">
        <v>-5.4738818992039209E-2</v>
      </c>
      <c r="P15">
        <v>21</v>
      </c>
      <c r="Q15">
        <v>1</v>
      </c>
      <c r="R15">
        <v>1</v>
      </c>
      <c r="S15">
        <v>0</v>
      </c>
      <c r="T15">
        <v>76.41</v>
      </c>
      <c r="U15">
        <v>0</v>
      </c>
      <c r="V15">
        <v>0</v>
      </c>
      <c r="W15">
        <v>62.92</v>
      </c>
      <c r="X15">
        <v>57.03</v>
      </c>
      <c r="Y15">
        <v>47.35</v>
      </c>
      <c r="Z15">
        <v>74.88</v>
      </c>
      <c r="AA15">
        <v>62.7</v>
      </c>
      <c r="AB15">
        <v>52.64</v>
      </c>
      <c r="AC15">
        <v>56.83</v>
      </c>
      <c r="AD15">
        <v>63.33</v>
      </c>
      <c r="AE15">
        <v>1</v>
      </c>
    </row>
    <row r="16" spans="1:31" x14ac:dyDescent="0.25">
      <c r="A16" t="s">
        <v>30</v>
      </c>
      <c r="B16" t="s">
        <v>519</v>
      </c>
      <c r="C16" t="s">
        <v>523</v>
      </c>
      <c r="D16" t="s">
        <v>525</v>
      </c>
      <c r="E16" t="s">
        <v>527</v>
      </c>
      <c r="F16" t="s">
        <v>531</v>
      </c>
      <c r="G16">
        <v>94.41</v>
      </c>
      <c r="H16">
        <v>0</v>
      </c>
      <c r="I16">
        <v>1</v>
      </c>
      <c r="J16" t="s">
        <v>517</v>
      </c>
      <c r="K16">
        <v>1</v>
      </c>
      <c r="L16">
        <v>2.0074674701649928</v>
      </c>
      <c r="M16">
        <v>0.8815788876645434</v>
      </c>
      <c r="N16">
        <v>0.8815788876645434</v>
      </c>
      <c r="O16">
        <v>-5.4738818992039209E-2</v>
      </c>
      <c r="P16">
        <v>38</v>
      </c>
      <c r="Q16">
        <v>0</v>
      </c>
      <c r="R16">
        <v>1</v>
      </c>
      <c r="S16">
        <v>0</v>
      </c>
      <c r="T16">
        <v>91.64</v>
      </c>
      <c r="U16">
        <v>0</v>
      </c>
      <c r="V16">
        <v>0</v>
      </c>
      <c r="W16">
        <v>64.16</v>
      </c>
      <c r="X16">
        <v>50.09</v>
      </c>
      <c r="Y16">
        <v>57.35</v>
      </c>
      <c r="Z16">
        <v>76.34</v>
      </c>
      <c r="AA16">
        <v>35.590000000000003</v>
      </c>
      <c r="AB16">
        <v>70.8</v>
      </c>
      <c r="AC16">
        <v>70.92</v>
      </c>
      <c r="AD16">
        <v>81.14</v>
      </c>
      <c r="AE16">
        <v>1</v>
      </c>
    </row>
    <row r="17" spans="1:31" x14ac:dyDescent="0.25">
      <c r="A17" t="s">
        <v>31</v>
      </c>
      <c r="B17" t="s">
        <v>519</v>
      </c>
      <c r="C17" t="s">
        <v>522</v>
      </c>
      <c r="D17" t="s">
        <v>526</v>
      </c>
      <c r="E17" t="s">
        <v>529</v>
      </c>
      <c r="F17" t="s">
        <v>531</v>
      </c>
      <c r="G17">
        <v>66.2</v>
      </c>
      <c r="H17">
        <v>0</v>
      </c>
      <c r="I17">
        <v>0</v>
      </c>
      <c r="J17" t="s">
        <v>516</v>
      </c>
      <c r="K17">
        <v>1</v>
      </c>
      <c r="L17">
        <v>0.284736786602939</v>
      </c>
      <c r="M17">
        <v>0.57070712568050852</v>
      </c>
      <c r="N17">
        <v>0.57070712568050852</v>
      </c>
      <c r="O17">
        <v>-0.24358670494463713</v>
      </c>
      <c r="P17">
        <v>32</v>
      </c>
      <c r="Q17">
        <v>1</v>
      </c>
      <c r="R17">
        <v>0</v>
      </c>
      <c r="S17">
        <v>1</v>
      </c>
      <c r="T17">
        <v>40.92</v>
      </c>
      <c r="U17">
        <v>0</v>
      </c>
      <c r="V17">
        <v>1</v>
      </c>
      <c r="W17">
        <v>62.81</v>
      </c>
      <c r="X17">
        <v>51.39</v>
      </c>
      <c r="Y17">
        <v>51.59</v>
      </c>
      <c r="Z17">
        <v>71.62</v>
      </c>
      <c r="AA17">
        <v>53.79</v>
      </c>
      <c r="AB17">
        <v>39.53</v>
      </c>
      <c r="AC17">
        <v>55.77</v>
      </c>
      <c r="AD17">
        <v>72.709999999999994</v>
      </c>
      <c r="AE17">
        <v>0</v>
      </c>
    </row>
    <row r="18" spans="1:31" x14ac:dyDescent="0.25">
      <c r="A18" t="s">
        <v>32</v>
      </c>
      <c r="B18" t="s">
        <v>518</v>
      </c>
      <c r="C18" t="s">
        <v>523</v>
      </c>
      <c r="D18" t="s">
        <v>526</v>
      </c>
      <c r="E18" t="s">
        <v>528</v>
      </c>
      <c r="F18" t="s">
        <v>531</v>
      </c>
      <c r="G18">
        <v>44.77</v>
      </c>
      <c r="H18">
        <v>0</v>
      </c>
      <c r="I18">
        <v>1</v>
      </c>
      <c r="J18" t="s">
        <v>517</v>
      </c>
      <c r="K18">
        <v>1</v>
      </c>
      <c r="L18">
        <v>0.284736786602939</v>
      </c>
      <c r="M18">
        <v>0.57070712568050852</v>
      </c>
      <c r="N18">
        <v>0.57070712568050852</v>
      </c>
      <c r="O18">
        <v>-0.24358670494463713</v>
      </c>
      <c r="P18">
        <v>23</v>
      </c>
      <c r="Q18">
        <v>0</v>
      </c>
      <c r="R18">
        <v>0</v>
      </c>
      <c r="S18">
        <v>1</v>
      </c>
      <c r="T18">
        <v>46.43</v>
      </c>
      <c r="U18">
        <v>1</v>
      </c>
      <c r="V18">
        <v>0</v>
      </c>
      <c r="W18">
        <v>48.27</v>
      </c>
      <c r="X18">
        <v>45.77</v>
      </c>
      <c r="Y18">
        <v>32.880000000000003</v>
      </c>
      <c r="Z18">
        <v>47.02</v>
      </c>
      <c r="AA18">
        <v>41.15</v>
      </c>
      <c r="AB18">
        <v>40.67</v>
      </c>
      <c r="AC18">
        <v>51.34</v>
      </c>
      <c r="AD18">
        <v>33.700000000000003</v>
      </c>
      <c r="AE18">
        <v>0</v>
      </c>
    </row>
    <row r="19" spans="1:31" x14ac:dyDescent="0.25">
      <c r="A19" t="s">
        <v>33</v>
      </c>
      <c r="B19" t="s">
        <v>519</v>
      </c>
      <c r="C19" t="s">
        <v>523</v>
      </c>
      <c r="D19" t="s">
        <v>524</v>
      </c>
      <c r="E19" t="s">
        <v>527</v>
      </c>
      <c r="F19" t="s">
        <v>530</v>
      </c>
      <c r="G19">
        <v>75.72</v>
      </c>
      <c r="H19">
        <v>0</v>
      </c>
      <c r="I19">
        <v>1</v>
      </c>
      <c r="J19" t="s">
        <v>517</v>
      </c>
      <c r="K19">
        <v>0</v>
      </c>
      <c r="L19">
        <v>0</v>
      </c>
      <c r="M19">
        <v>0.5</v>
      </c>
      <c r="N19">
        <v>0.5</v>
      </c>
      <c r="O19">
        <v>-0.3010299956639812</v>
      </c>
      <c r="P19">
        <v>42</v>
      </c>
      <c r="Q19">
        <v>0</v>
      </c>
      <c r="R19">
        <v>0</v>
      </c>
      <c r="S19">
        <v>0</v>
      </c>
      <c r="T19">
        <v>45.55</v>
      </c>
      <c r="U19">
        <v>0</v>
      </c>
      <c r="V19">
        <v>0</v>
      </c>
      <c r="W19">
        <v>60.9</v>
      </c>
      <c r="X19">
        <v>47.1</v>
      </c>
      <c r="Y19">
        <v>42.5</v>
      </c>
      <c r="Z19">
        <v>45.94</v>
      </c>
      <c r="AA19">
        <v>54.35</v>
      </c>
      <c r="AB19">
        <v>24.89</v>
      </c>
      <c r="AC19">
        <v>33.44</v>
      </c>
      <c r="AD19">
        <v>51.04</v>
      </c>
      <c r="AE19">
        <v>0</v>
      </c>
    </row>
    <row r="20" spans="1:31" x14ac:dyDescent="0.25">
      <c r="A20" t="s">
        <v>34</v>
      </c>
      <c r="B20" t="s">
        <v>518</v>
      </c>
      <c r="C20" t="s">
        <v>523</v>
      </c>
      <c r="D20" t="s">
        <v>525</v>
      </c>
      <c r="E20" t="s">
        <v>527</v>
      </c>
      <c r="F20" t="s">
        <v>531</v>
      </c>
      <c r="G20">
        <v>42.91</v>
      </c>
      <c r="H20">
        <v>0</v>
      </c>
      <c r="I20">
        <v>1</v>
      </c>
      <c r="J20" t="s">
        <v>517</v>
      </c>
      <c r="K20">
        <v>1</v>
      </c>
      <c r="L20">
        <v>2.0074674701649928</v>
      </c>
      <c r="M20">
        <v>0.8815788876645434</v>
      </c>
      <c r="N20">
        <v>0.8815788876645434</v>
      </c>
      <c r="O20">
        <v>-5.4738818992039209E-2</v>
      </c>
      <c r="P20">
        <v>23</v>
      </c>
      <c r="Q20">
        <v>0</v>
      </c>
      <c r="R20">
        <v>1</v>
      </c>
      <c r="S20">
        <v>0</v>
      </c>
      <c r="T20">
        <v>82.76</v>
      </c>
      <c r="U20">
        <v>0</v>
      </c>
      <c r="V20">
        <v>0</v>
      </c>
      <c r="W20">
        <v>55.81</v>
      </c>
      <c r="X20">
        <v>70.400000000000006</v>
      </c>
      <c r="Y20">
        <v>69.56</v>
      </c>
      <c r="Z20">
        <v>44.48</v>
      </c>
      <c r="AA20">
        <v>79.599999999999994</v>
      </c>
      <c r="AB20">
        <v>53.63</v>
      </c>
      <c r="AC20">
        <v>55.93</v>
      </c>
      <c r="AD20">
        <v>40.65</v>
      </c>
      <c r="AE20">
        <v>1</v>
      </c>
    </row>
    <row r="21" spans="1:31" x14ac:dyDescent="0.25">
      <c r="A21" t="s">
        <v>35</v>
      </c>
      <c r="B21" t="s">
        <v>518</v>
      </c>
      <c r="C21" t="s">
        <v>523</v>
      </c>
      <c r="D21" t="s">
        <v>524</v>
      </c>
      <c r="E21" t="s">
        <v>527</v>
      </c>
      <c r="F21" t="s">
        <v>530</v>
      </c>
      <c r="G21">
        <v>63.14</v>
      </c>
      <c r="H21">
        <v>0</v>
      </c>
      <c r="I21">
        <v>1</v>
      </c>
      <c r="J21" t="s">
        <v>516</v>
      </c>
      <c r="K21">
        <v>0</v>
      </c>
      <c r="L21">
        <v>0</v>
      </c>
      <c r="M21">
        <v>0.5</v>
      </c>
      <c r="N21">
        <v>0.5</v>
      </c>
      <c r="O21">
        <v>-0.3010299956639812</v>
      </c>
      <c r="P21">
        <v>22</v>
      </c>
      <c r="Q21">
        <v>1</v>
      </c>
      <c r="R21">
        <v>0</v>
      </c>
      <c r="S21">
        <v>0</v>
      </c>
      <c r="T21">
        <v>44.17</v>
      </c>
      <c r="U21">
        <v>0</v>
      </c>
      <c r="V21">
        <v>0</v>
      </c>
      <c r="W21">
        <v>20.76</v>
      </c>
      <c r="X21">
        <v>27.69</v>
      </c>
      <c r="Y21">
        <v>18.489999999999998</v>
      </c>
      <c r="Z21">
        <v>39.229999999999997</v>
      </c>
      <c r="AA21">
        <v>27.55</v>
      </c>
      <c r="AB21">
        <v>26.64</v>
      </c>
      <c r="AC21">
        <v>32.1</v>
      </c>
      <c r="AD21">
        <v>38.17</v>
      </c>
      <c r="AE21">
        <v>0</v>
      </c>
    </row>
    <row r="22" spans="1:31" x14ac:dyDescent="0.25">
      <c r="A22" t="s">
        <v>36</v>
      </c>
      <c r="B22" t="s">
        <v>519</v>
      </c>
      <c r="C22" t="s">
        <v>521</v>
      </c>
      <c r="D22" t="s">
        <v>525</v>
      </c>
      <c r="E22" t="s">
        <v>527</v>
      </c>
      <c r="F22" t="s">
        <v>531</v>
      </c>
      <c r="G22">
        <v>72.150000000000006</v>
      </c>
      <c r="H22">
        <v>1</v>
      </c>
      <c r="I22">
        <v>0</v>
      </c>
      <c r="J22" t="s">
        <v>517</v>
      </c>
      <c r="K22">
        <v>1</v>
      </c>
      <c r="L22">
        <v>2.0074674701649928</v>
      </c>
      <c r="M22">
        <v>0.8815788876645434</v>
      </c>
      <c r="N22">
        <v>0.8815788876645434</v>
      </c>
      <c r="O22">
        <v>-5.4738818992039209E-2</v>
      </c>
      <c r="P22">
        <v>50</v>
      </c>
      <c r="Q22">
        <v>0</v>
      </c>
      <c r="R22">
        <v>1</v>
      </c>
      <c r="S22">
        <v>0</v>
      </c>
      <c r="T22">
        <v>69.78</v>
      </c>
      <c r="U22">
        <v>0</v>
      </c>
      <c r="V22">
        <v>0</v>
      </c>
      <c r="W22">
        <v>57.42</v>
      </c>
      <c r="X22">
        <v>79.22</v>
      </c>
      <c r="Y22">
        <v>40.99</v>
      </c>
      <c r="Z22">
        <v>61.98</v>
      </c>
      <c r="AA22">
        <v>54.73</v>
      </c>
      <c r="AB22">
        <v>75.98</v>
      </c>
      <c r="AC22">
        <v>59.34</v>
      </c>
      <c r="AD22">
        <v>77.599999999999994</v>
      </c>
      <c r="AE22">
        <v>1</v>
      </c>
    </row>
    <row r="23" spans="1:31" x14ac:dyDescent="0.25">
      <c r="A23" t="s">
        <v>37</v>
      </c>
      <c r="B23" t="s">
        <v>519</v>
      </c>
      <c r="C23" t="s">
        <v>521</v>
      </c>
      <c r="D23" t="s">
        <v>526</v>
      </c>
      <c r="E23" t="s">
        <v>528</v>
      </c>
      <c r="F23" t="s">
        <v>531</v>
      </c>
      <c r="G23">
        <v>63.5</v>
      </c>
      <c r="H23">
        <v>1</v>
      </c>
      <c r="I23">
        <v>0</v>
      </c>
      <c r="J23" t="s">
        <v>516</v>
      </c>
      <c r="K23">
        <v>1</v>
      </c>
      <c r="L23">
        <v>0.284736786602939</v>
      </c>
      <c r="M23">
        <v>0.57070712568050852</v>
      </c>
      <c r="N23">
        <v>0.57070712568050852</v>
      </c>
      <c r="O23">
        <v>-0.24358670494463713</v>
      </c>
      <c r="P23">
        <v>40</v>
      </c>
      <c r="Q23">
        <v>1</v>
      </c>
      <c r="R23">
        <v>0</v>
      </c>
      <c r="S23">
        <v>1</v>
      </c>
      <c r="T23">
        <v>68.36</v>
      </c>
      <c r="U23">
        <v>1</v>
      </c>
      <c r="V23">
        <v>0</v>
      </c>
      <c r="W23">
        <v>66.78</v>
      </c>
      <c r="X23">
        <v>78.150000000000006</v>
      </c>
      <c r="Y23">
        <v>49.95</v>
      </c>
      <c r="Z23">
        <v>46.6</v>
      </c>
      <c r="AA23">
        <v>46.42</v>
      </c>
      <c r="AB23">
        <v>61.99</v>
      </c>
      <c r="AC23">
        <v>39.35</v>
      </c>
      <c r="AD23">
        <v>58.76</v>
      </c>
      <c r="AE23">
        <v>0</v>
      </c>
    </row>
    <row r="24" spans="1:31" x14ac:dyDescent="0.25">
      <c r="A24" t="s">
        <v>38</v>
      </c>
      <c r="B24" t="s">
        <v>519</v>
      </c>
      <c r="C24" t="s">
        <v>523</v>
      </c>
      <c r="D24" t="s">
        <v>526</v>
      </c>
      <c r="E24" t="s">
        <v>527</v>
      </c>
      <c r="F24" t="s">
        <v>531</v>
      </c>
      <c r="G24">
        <v>45.62</v>
      </c>
      <c r="H24">
        <v>0</v>
      </c>
      <c r="I24">
        <v>1</v>
      </c>
      <c r="J24" t="s">
        <v>517</v>
      </c>
      <c r="K24">
        <v>1</v>
      </c>
      <c r="L24">
        <v>0.284736786602939</v>
      </c>
      <c r="M24">
        <v>0.57070712568050852</v>
      </c>
      <c r="N24">
        <v>0.57070712568050852</v>
      </c>
      <c r="O24">
        <v>-0.24358670494463713</v>
      </c>
      <c r="P24">
        <v>31</v>
      </c>
      <c r="Q24">
        <v>0</v>
      </c>
      <c r="R24">
        <v>0</v>
      </c>
      <c r="S24">
        <v>1</v>
      </c>
      <c r="T24">
        <v>58.64</v>
      </c>
      <c r="U24">
        <v>0</v>
      </c>
      <c r="V24">
        <v>0</v>
      </c>
      <c r="W24">
        <v>46.14</v>
      </c>
      <c r="X24">
        <v>49.78</v>
      </c>
      <c r="Y24">
        <v>73.33</v>
      </c>
      <c r="Z24">
        <v>33.42</v>
      </c>
      <c r="AA24">
        <v>52.92</v>
      </c>
      <c r="AB24">
        <v>65.83</v>
      </c>
      <c r="AC24">
        <v>52.47</v>
      </c>
      <c r="AD24">
        <v>54.91</v>
      </c>
      <c r="AE24">
        <v>0</v>
      </c>
    </row>
    <row r="25" spans="1:31" x14ac:dyDescent="0.25">
      <c r="A25" t="s">
        <v>39</v>
      </c>
      <c r="B25" t="s">
        <v>519</v>
      </c>
      <c r="C25" t="s">
        <v>522</v>
      </c>
      <c r="D25" t="s">
        <v>526</v>
      </c>
      <c r="E25" t="s">
        <v>527</v>
      </c>
      <c r="F25" t="s">
        <v>531</v>
      </c>
      <c r="G25">
        <v>63.98</v>
      </c>
      <c r="H25">
        <v>0</v>
      </c>
      <c r="I25">
        <v>0</v>
      </c>
      <c r="J25" t="s">
        <v>517</v>
      </c>
      <c r="K25">
        <v>1</v>
      </c>
      <c r="L25">
        <v>0.284736786602939</v>
      </c>
      <c r="M25">
        <v>0.57070712568050852</v>
      </c>
      <c r="N25">
        <v>0.57070712568050852</v>
      </c>
      <c r="O25">
        <v>-0.24358670494463713</v>
      </c>
      <c r="P25">
        <v>38</v>
      </c>
      <c r="Q25">
        <v>0</v>
      </c>
      <c r="R25">
        <v>0</v>
      </c>
      <c r="S25">
        <v>1</v>
      </c>
      <c r="T25">
        <v>92.22</v>
      </c>
      <c r="U25">
        <v>0</v>
      </c>
      <c r="V25">
        <v>0</v>
      </c>
      <c r="W25">
        <v>45.04</v>
      </c>
      <c r="X25">
        <v>63.96</v>
      </c>
      <c r="Y25">
        <v>60.34</v>
      </c>
      <c r="Z25">
        <v>61.23</v>
      </c>
      <c r="AA25">
        <v>66.53</v>
      </c>
      <c r="AB25">
        <v>58.08</v>
      </c>
      <c r="AC25">
        <v>58.26</v>
      </c>
      <c r="AD25">
        <v>67.290000000000006</v>
      </c>
      <c r="AE25">
        <v>0</v>
      </c>
    </row>
    <row r="26" spans="1:31" x14ac:dyDescent="0.25">
      <c r="A26" t="s">
        <v>40</v>
      </c>
      <c r="B26" t="s">
        <v>518</v>
      </c>
      <c r="C26" t="s">
        <v>522</v>
      </c>
      <c r="D26" t="s">
        <v>524</v>
      </c>
      <c r="E26" t="s">
        <v>528</v>
      </c>
      <c r="F26" t="s">
        <v>530</v>
      </c>
      <c r="G26">
        <v>61.98</v>
      </c>
      <c r="H26">
        <v>0</v>
      </c>
      <c r="I26">
        <v>0</v>
      </c>
      <c r="J26" t="s">
        <v>517</v>
      </c>
      <c r="K26">
        <v>0</v>
      </c>
      <c r="L26">
        <v>0</v>
      </c>
      <c r="M26">
        <v>0.5</v>
      </c>
      <c r="N26">
        <v>0.5</v>
      </c>
      <c r="O26">
        <v>-0.3010299956639812</v>
      </c>
      <c r="P26">
        <v>24</v>
      </c>
      <c r="Q26">
        <v>0</v>
      </c>
      <c r="R26">
        <v>0</v>
      </c>
      <c r="S26">
        <v>0</v>
      </c>
      <c r="T26">
        <v>50.23</v>
      </c>
      <c r="U26">
        <v>1</v>
      </c>
      <c r="V26">
        <v>0</v>
      </c>
      <c r="W26">
        <v>32.01</v>
      </c>
      <c r="X26">
        <v>37.11</v>
      </c>
      <c r="Y26">
        <v>36.4</v>
      </c>
      <c r="Z26">
        <v>22.5</v>
      </c>
      <c r="AA26">
        <v>43.33</v>
      </c>
      <c r="AB26">
        <v>49.34</v>
      </c>
      <c r="AC26">
        <v>33.1</v>
      </c>
      <c r="AD26">
        <v>34.47</v>
      </c>
      <c r="AE26">
        <v>0</v>
      </c>
    </row>
    <row r="27" spans="1:31" x14ac:dyDescent="0.25">
      <c r="A27" t="s">
        <v>41</v>
      </c>
      <c r="B27" t="s">
        <v>518</v>
      </c>
      <c r="C27" t="s">
        <v>522</v>
      </c>
      <c r="D27" t="s">
        <v>524</v>
      </c>
      <c r="E27" t="s">
        <v>528</v>
      </c>
      <c r="F27" t="s">
        <v>530</v>
      </c>
      <c r="G27">
        <v>14.54</v>
      </c>
      <c r="H27">
        <v>0</v>
      </c>
      <c r="I27">
        <v>0</v>
      </c>
      <c r="J27" t="s">
        <v>517</v>
      </c>
      <c r="K27">
        <v>0</v>
      </c>
      <c r="L27">
        <v>0</v>
      </c>
      <c r="M27">
        <v>0.5</v>
      </c>
      <c r="N27">
        <v>0.5</v>
      </c>
      <c r="O27">
        <v>-0.3010299956639812</v>
      </c>
      <c r="P27">
        <v>29</v>
      </c>
      <c r="Q27">
        <v>0</v>
      </c>
      <c r="R27">
        <v>0</v>
      </c>
      <c r="S27">
        <v>0</v>
      </c>
      <c r="T27">
        <v>61.15</v>
      </c>
      <c r="U27">
        <v>1</v>
      </c>
      <c r="V27">
        <v>0</v>
      </c>
      <c r="W27">
        <v>40.659999999999997</v>
      </c>
      <c r="X27">
        <v>31.03</v>
      </c>
      <c r="Y27">
        <v>36.58</v>
      </c>
      <c r="Z27">
        <v>35.67</v>
      </c>
      <c r="AA27">
        <v>35.04</v>
      </c>
      <c r="AB27">
        <v>50.14</v>
      </c>
      <c r="AC27">
        <v>18.13</v>
      </c>
      <c r="AD27">
        <v>56.55</v>
      </c>
      <c r="AE27">
        <v>0</v>
      </c>
    </row>
    <row r="28" spans="1:31" x14ac:dyDescent="0.25">
      <c r="A28" t="s">
        <v>42</v>
      </c>
      <c r="B28" t="s">
        <v>519</v>
      </c>
      <c r="C28" t="s">
        <v>522</v>
      </c>
      <c r="D28" t="s">
        <v>524</v>
      </c>
      <c r="E28" t="s">
        <v>529</v>
      </c>
      <c r="F28" t="s">
        <v>530</v>
      </c>
      <c r="G28">
        <v>33.14</v>
      </c>
      <c r="H28">
        <v>0</v>
      </c>
      <c r="I28">
        <v>0</v>
      </c>
      <c r="J28" t="s">
        <v>517</v>
      </c>
      <c r="K28">
        <v>0</v>
      </c>
      <c r="L28">
        <v>0</v>
      </c>
      <c r="M28">
        <v>0.5</v>
      </c>
      <c r="N28">
        <v>0.5</v>
      </c>
      <c r="O28">
        <v>-0.3010299956639812</v>
      </c>
      <c r="P28">
        <v>36</v>
      </c>
      <c r="Q28">
        <v>0</v>
      </c>
      <c r="R28">
        <v>0</v>
      </c>
      <c r="S28">
        <v>0</v>
      </c>
      <c r="T28">
        <v>86.45</v>
      </c>
      <c r="U28">
        <v>0</v>
      </c>
      <c r="V28">
        <v>1</v>
      </c>
      <c r="W28">
        <v>48.42</v>
      </c>
      <c r="X28">
        <v>52.11</v>
      </c>
      <c r="Y28">
        <v>58.67</v>
      </c>
      <c r="Z28">
        <v>46.92</v>
      </c>
      <c r="AA28">
        <v>45.33</v>
      </c>
      <c r="AB28">
        <v>56.31</v>
      </c>
      <c r="AC28">
        <v>37.71</v>
      </c>
      <c r="AD28">
        <v>35.99</v>
      </c>
      <c r="AE28">
        <v>0</v>
      </c>
    </row>
    <row r="29" spans="1:31" x14ac:dyDescent="0.25">
      <c r="A29" t="s">
        <v>43</v>
      </c>
      <c r="B29" t="s">
        <v>518</v>
      </c>
      <c r="C29" t="s">
        <v>523</v>
      </c>
      <c r="D29" t="s">
        <v>524</v>
      </c>
      <c r="E29" t="s">
        <v>529</v>
      </c>
      <c r="F29" t="s">
        <v>530</v>
      </c>
      <c r="G29">
        <v>43.96</v>
      </c>
      <c r="H29">
        <v>0</v>
      </c>
      <c r="I29">
        <v>1</v>
      </c>
      <c r="J29" t="s">
        <v>517</v>
      </c>
      <c r="K29">
        <v>0</v>
      </c>
      <c r="L29">
        <v>0</v>
      </c>
      <c r="M29">
        <v>0.5</v>
      </c>
      <c r="N29">
        <v>0.5</v>
      </c>
      <c r="O29">
        <v>-0.3010299956639812</v>
      </c>
      <c r="P29">
        <v>22</v>
      </c>
      <c r="Q29">
        <v>0</v>
      </c>
      <c r="R29">
        <v>0</v>
      </c>
      <c r="S29">
        <v>0</v>
      </c>
      <c r="T29">
        <v>41.83</v>
      </c>
      <c r="U29">
        <v>0</v>
      </c>
      <c r="V29">
        <v>1</v>
      </c>
      <c r="W29">
        <v>31.47</v>
      </c>
      <c r="X29">
        <v>37.81</v>
      </c>
      <c r="Y29">
        <v>21.64</v>
      </c>
      <c r="Z29">
        <v>42.96</v>
      </c>
      <c r="AA29">
        <v>29.07</v>
      </c>
      <c r="AB29">
        <v>36.450000000000003</v>
      </c>
      <c r="AC29">
        <v>25.21</v>
      </c>
      <c r="AD29">
        <v>32.86</v>
      </c>
      <c r="AE29">
        <v>0</v>
      </c>
    </row>
    <row r="30" spans="1:31" x14ac:dyDescent="0.25">
      <c r="A30" t="s">
        <v>44</v>
      </c>
      <c r="B30" t="s">
        <v>519</v>
      </c>
      <c r="C30" t="s">
        <v>521</v>
      </c>
      <c r="D30" t="s">
        <v>525</v>
      </c>
      <c r="E30" t="s">
        <v>529</v>
      </c>
      <c r="F30" t="s">
        <v>531</v>
      </c>
      <c r="G30">
        <v>56.05</v>
      </c>
      <c r="H30">
        <v>1</v>
      </c>
      <c r="I30">
        <v>0</v>
      </c>
      <c r="J30" t="s">
        <v>517</v>
      </c>
      <c r="K30">
        <v>1</v>
      </c>
      <c r="L30">
        <v>2.0074674701649928</v>
      </c>
      <c r="M30">
        <v>0.8815788876645434</v>
      </c>
      <c r="N30">
        <v>0.8815788876645434</v>
      </c>
      <c r="O30">
        <v>-5.4738818992039209E-2</v>
      </c>
      <c r="P30">
        <v>49</v>
      </c>
      <c r="Q30">
        <v>0</v>
      </c>
      <c r="R30">
        <v>1</v>
      </c>
      <c r="S30">
        <v>0</v>
      </c>
      <c r="T30">
        <v>80.38</v>
      </c>
      <c r="U30">
        <v>0</v>
      </c>
      <c r="V30">
        <v>1</v>
      </c>
      <c r="W30">
        <v>62.07</v>
      </c>
      <c r="X30">
        <v>58.79</v>
      </c>
      <c r="Y30">
        <v>62.4</v>
      </c>
      <c r="Z30">
        <v>65.5</v>
      </c>
      <c r="AA30">
        <v>63.79</v>
      </c>
      <c r="AB30">
        <v>64.7</v>
      </c>
      <c r="AC30">
        <v>70.72</v>
      </c>
      <c r="AD30">
        <v>74.349999999999994</v>
      </c>
      <c r="AE30">
        <v>1</v>
      </c>
    </row>
    <row r="31" spans="1:31" x14ac:dyDescent="0.25">
      <c r="A31" t="s">
        <v>45</v>
      </c>
      <c r="B31" t="s">
        <v>519</v>
      </c>
      <c r="C31" t="s">
        <v>522</v>
      </c>
      <c r="D31" t="s">
        <v>526</v>
      </c>
      <c r="E31" t="s">
        <v>527</v>
      </c>
      <c r="F31" t="s">
        <v>531</v>
      </c>
      <c r="G31">
        <v>68.819999999999993</v>
      </c>
      <c r="H31">
        <v>0</v>
      </c>
      <c r="I31">
        <v>0</v>
      </c>
      <c r="J31" t="s">
        <v>517</v>
      </c>
      <c r="K31">
        <v>1</v>
      </c>
      <c r="L31">
        <v>0.284736786602939</v>
      </c>
      <c r="M31">
        <v>0.57070712568050852</v>
      </c>
      <c r="N31">
        <v>0.57070712568050852</v>
      </c>
      <c r="O31">
        <v>-0.24358670494463713</v>
      </c>
      <c r="P31">
        <v>47</v>
      </c>
      <c r="Q31">
        <v>0</v>
      </c>
      <c r="R31">
        <v>0</v>
      </c>
      <c r="S31">
        <v>1</v>
      </c>
      <c r="T31">
        <v>88.98</v>
      </c>
      <c r="U31">
        <v>0</v>
      </c>
      <c r="V31">
        <v>0</v>
      </c>
      <c r="W31">
        <v>37.6</v>
      </c>
      <c r="X31">
        <v>59.93</v>
      </c>
      <c r="Y31">
        <v>72.709999999999994</v>
      </c>
      <c r="Z31">
        <v>45.46</v>
      </c>
      <c r="AA31">
        <v>47.42</v>
      </c>
      <c r="AB31">
        <v>56.18</v>
      </c>
      <c r="AC31">
        <v>59.08</v>
      </c>
      <c r="AD31">
        <v>66.14</v>
      </c>
      <c r="AE31">
        <v>0</v>
      </c>
    </row>
    <row r="32" spans="1:31" x14ac:dyDescent="0.25">
      <c r="A32" t="s">
        <v>46</v>
      </c>
      <c r="B32" t="s">
        <v>519</v>
      </c>
      <c r="C32" t="s">
        <v>523</v>
      </c>
      <c r="D32" t="s">
        <v>524</v>
      </c>
      <c r="E32" t="s">
        <v>528</v>
      </c>
      <c r="F32" t="s">
        <v>530</v>
      </c>
      <c r="G32">
        <v>55.29</v>
      </c>
      <c r="H32">
        <v>0</v>
      </c>
      <c r="I32">
        <v>1</v>
      </c>
      <c r="J32" t="s">
        <v>516</v>
      </c>
      <c r="K32">
        <v>0</v>
      </c>
      <c r="L32">
        <v>0</v>
      </c>
      <c r="M32">
        <v>0.5</v>
      </c>
      <c r="N32">
        <v>0.5</v>
      </c>
      <c r="O32">
        <v>-0.3010299956639812</v>
      </c>
      <c r="P32">
        <v>41</v>
      </c>
      <c r="Q32">
        <v>1</v>
      </c>
      <c r="R32">
        <v>0</v>
      </c>
      <c r="S32">
        <v>0</v>
      </c>
      <c r="T32">
        <v>95.94</v>
      </c>
      <c r="U32">
        <v>1</v>
      </c>
      <c r="V32">
        <v>0</v>
      </c>
      <c r="W32">
        <v>54.96</v>
      </c>
      <c r="X32">
        <v>45.83</v>
      </c>
      <c r="Y32">
        <v>16.7</v>
      </c>
      <c r="Z32">
        <v>22.69</v>
      </c>
      <c r="AA32">
        <v>62.78</v>
      </c>
      <c r="AB32">
        <v>35.700000000000003</v>
      </c>
      <c r="AC32">
        <v>45.81</v>
      </c>
      <c r="AD32">
        <v>27.94</v>
      </c>
      <c r="AE32">
        <v>0</v>
      </c>
    </row>
    <row r="33" spans="1:31" x14ac:dyDescent="0.25">
      <c r="A33" t="s">
        <v>47</v>
      </c>
      <c r="B33" t="s">
        <v>518</v>
      </c>
      <c r="C33" t="s">
        <v>522</v>
      </c>
      <c r="D33" t="s">
        <v>525</v>
      </c>
      <c r="E33" t="s">
        <v>527</v>
      </c>
      <c r="F33" t="s">
        <v>531</v>
      </c>
      <c r="G33">
        <v>70.989999999999995</v>
      </c>
      <c r="H33">
        <v>0</v>
      </c>
      <c r="I33">
        <v>0</v>
      </c>
      <c r="J33" t="s">
        <v>516</v>
      </c>
      <c r="K33">
        <v>1</v>
      </c>
      <c r="L33">
        <v>2.0074674701649928</v>
      </c>
      <c r="M33">
        <v>0.8815788876645434</v>
      </c>
      <c r="N33">
        <v>0.8815788876645434</v>
      </c>
      <c r="O33">
        <v>-5.4738818992039209E-2</v>
      </c>
      <c r="P33">
        <v>21</v>
      </c>
      <c r="Q33">
        <v>1</v>
      </c>
      <c r="R33">
        <v>1</v>
      </c>
      <c r="S33">
        <v>0</v>
      </c>
      <c r="T33">
        <v>92.58</v>
      </c>
      <c r="U33">
        <v>0</v>
      </c>
      <c r="V33">
        <v>0</v>
      </c>
      <c r="W33">
        <v>53.64</v>
      </c>
      <c r="X33">
        <v>62.2</v>
      </c>
      <c r="Y33">
        <v>48.86</v>
      </c>
      <c r="Z33">
        <v>52.38</v>
      </c>
      <c r="AA33">
        <v>55.81</v>
      </c>
      <c r="AB33">
        <v>54.7</v>
      </c>
      <c r="AC33">
        <v>63.99</v>
      </c>
      <c r="AD33">
        <v>63.67</v>
      </c>
      <c r="AE33">
        <v>1</v>
      </c>
    </row>
    <row r="34" spans="1:31" x14ac:dyDescent="0.25">
      <c r="A34" t="s">
        <v>48</v>
      </c>
      <c r="B34" t="s">
        <v>518</v>
      </c>
      <c r="C34" t="s">
        <v>522</v>
      </c>
      <c r="D34" t="s">
        <v>525</v>
      </c>
      <c r="E34" t="s">
        <v>527</v>
      </c>
      <c r="F34" t="s">
        <v>531</v>
      </c>
      <c r="G34">
        <v>66.7</v>
      </c>
      <c r="H34">
        <v>0</v>
      </c>
      <c r="I34">
        <v>0</v>
      </c>
      <c r="J34" t="s">
        <v>517</v>
      </c>
      <c r="K34">
        <v>1</v>
      </c>
      <c r="L34">
        <v>2.0074674701649928</v>
      </c>
      <c r="M34">
        <v>0.8815788876645434</v>
      </c>
      <c r="N34">
        <v>0.8815788876645434</v>
      </c>
      <c r="O34">
        <v>-5.4738818992039209E-2</v>
      </c>
      <c r="P34">
        <v>20</v>
      </c>
      <c r="Q34">
        <v>0</v>
      </c>
      <c r="R34">
        <v>1</v>
      </c>
      <c r="S34">
        <v>0</v>
      </c>
      <c r="T34">
        <v>59.16</v>
      </c>
      <c r="U34">
        <v>0</v>
      </c>
      <c r="V34">
        <v>0</v>
      </c>
      <c r="W34">
        <v>51.63</v>
      </c>
      <c r="X34">
        <v>58.08</v>
      </c>
      <c r="Y34">
        <v>57.36</v>
      </c>
      <c r="Z34">
        <v>40.4</v>
      </c>
      <c r="AA34">
        <v>34.65</v>
      </c>
      <c r="AB34">
        <v>64.75</v>
      </c>
      <c r="AC34">
        <v>81.349999999999994</v>
      </c>
      <c r="AD34">
        <v>58.58</v>
      </c>
      <c r="AE34">
        <v>1</v>
      </c>
    </row>
    <row r="35" spans="1:31" x14ac:dyDescent="0.25">
      <c r="A35" t="s">
        <v>49</v>
      </c>
      <c r="B35" t="s">
        <v>520</v>
      </c>
      <c r="C35" t="s">
        <v>523</v>
      </c>
      <c r="D35" t="s">
        <v>525</v>
      </c>
      <c r="E35" t="s">
        <v>528</v>
      </c>
      <c r="F35" t="s">
        <v>530</v>
      </c>
      <c r="G35">
        <v>37.82</v>
      </c>
      <c r="H35">
        <v>0</v>
      </c>
      <c r="I35">
        <v>1</v>
      </c>
      <c r="J35" t="s">
        <v>517</v>
      </c>
      <c r="K35">
        <v>0</v>
      </c>
      <c r="L35">
        <v>2.0074674701649928</v>
      </c>
      <c r="M35">
        <v>0.8815788876645434</v>
      </c>
      <c r="N35">
        <v>0.1184211123354566</v>
      </c>
      <c r="O35">
        <v>-0.926570863884976</v>
      </c>
      <c r="P35">
        <v>18</v>
      </c>
      <c r="Q35">
        <v>0</v>
      </c>
      <c r="R35">
        <v>1</v>
      </c>
      <c r="S35">
        <v>0</v>
      </c>
      <c r="T35">
        <v>75.180000000000007</v>
      </c>
      <c r="U35">
        <v>1</v>
      </c>
      <c r="V35">
        <v>0</v>
      </c>
      <c r="W35">
        <v>32.46</v>
      </c>
      <c r="X35">
        <v>45.51</v>
      </c>
      <c r="Y35">
        <v>49.84</v>
      </c>
      <c r="Z35">
        <v>55.42</v>
      </c>
      <c r="AA35">
        <v>49.76</v>
      </c>
      <c r="AB35">
        <v>61.33</v>
      </c>
      <c r="AC35">
        <v>29.12</v>
      </c>
      <c r="AD35">
        <v>50.36</v>
      </c>
      <c r="AE35">
        <v>1</v>
      </c>
    </row>
    <row r="36" spans="1:31" x14ac:dyDescent="0.25">
      <c r="A36" t="s">
        <v>50</v>
      </c>
      <c r="B36" t="s">
        <v>518</v>
      </c>
      <c r="C36" t="s">
        <v>521</v>
      </c>
      <c r="D36" t="s">
        <v>525</v>
      </c>
      <c r="E36" t="s">
        <v>527</v>
      </c>
      <c r="F36" t="s">
        <v>531</v>
      </c>
      <c r="G36">
        <v>56.27</v>
      </c>
      <c r="H36">
        <v>1</v>
      </c>
      <c r="I36">
        <v>0</v>
      </c>
      <c r="J36" t="s">
        <v>517</v>
      </c>
      <c r="K36">
        <v>1</v>
      </c>
      <c r="L36">
        <v>2.0074674701649928</v>
      </c>
      <c r="M36">
        <v>0.8815788876645434</v>
      </c>
      <c r="N36">
        <v>0.8815788876645434</v>
      </c>
      <c r="O36">
        <v>-5.4738818992039209E-2</v>
      </c>
      <c r="P36">
        <v>22</v>
      </c>
      <c r="Q36">
        <v>0</v>
      </c>
      <c r="R36">
        <v>1</v>
      </c>
      <c r="S36">
        <v>0</v>
      </c>
      <c r="T36">
        <v>44.64</v>
      </c>
      <c r="U36">
        <v>0</v>
      </c>
      <c r="V36">
        <v>0</v>
      </c>
      <c r="W36">
        <v>64.400000000000006</v>
      </c>
      <c r="X36">
        <v>59.61</v>
      </c>
      <c r="Y36">
        <v>55.81</v>
      </c>
      <c r="Z36">
        <v>33.56</v>
      </c>
      <c r="AA36">
        <v>47.63</v>
      </c>
      <c r="AB36">
        <v>60.49</v>
      </c>
      <c r="AC36">
        <v>65.55</v>
      </c>
      <c r="AD36">
        <v>42.55</v>
      </c>
      <c r="AE36">
        <v>1</v>
      </c>
    </row>
    <row r="37" spans="1:31" x14ac:dyDescent="0.25">
      <c r="A37" t="s">
        <v>51</v>
      </c>
      <c r="B37" t="s">
        <v>520</v>
      </c>
      <c r="C37" t="s">
        <v>521</v>
      </c>
      <c r="D37" t="s">
        <v>524</v>
      </c>
      <c r="E37" t="s">
        <v>527</v>
      </c>
      <c r="F37" t="s">
        <v>530</v>
      </c>
      <c r="G37">
        <v>43.47</v>
      </c>
      <c r="H37">
        <v>1</v>
      </c>
      <c r="I37">
        <v>0</v>
      </c>
      <c r="J37" t="s">
        <v>516</v>
      </c>
      <c r="K37">
        <v>0</v>
      </c>
      <c r="L37">
        <v>0</v>
      </c>
      <c r="M37">
        <v>0.5</v>
      </c>
      <c r="N37">
        <v>0.5</v>
      </c>
      <c r="O37">
        <v>-0.3010299956639812</v>
      </c>
      <c r="P37">
        <v>17</v>
      </c>
      <c r="Q37">
        <v>1</v>
      </c>
      <c r="R37">
        <v>0</v>
      </c>
      <c r="S37">
        <v>0</v>
      </c>
      <c r="T37">
        <v>55.47</v>
      </c>
      <c r="U37">
        <v>0</v>
      </c>
      <c r="V37">
        <v>0</v>
      </c>
      <c r="W37">
        <v>41.27</v>
      </c>
      <c r="X37">
        <v>0</v>
      </c>
      <c r="Y37">
        <v>15.52</v>
      </c>
      <c r="Z37">
        <v>42.72</v>
      </c>
      <c r="AA37">
        <v>24.29</v>
      </c>
      <c r="AB37">
        <v>7.74</v>
      </c>
      <c r="AC37">
        <v>34.340000000000003</v>
      </c>
      <c r="AD37">
        <v>34.549999999999997</v>
      </c>
      <c r="AE37">
        <v>0</v>
      </c>
    </row>
    <row r="38" spans="1:31" x14ac:dyDescent="0.25">
      <c r="A38" t="s">
        <v>52</v>
      </c>
      <c r="B38" t="s">
        <v>518</v>
      </c>
      <c r="C38" t="s">
        <v>523</v>
      </c>
      <c r="D38" t="s">
        <v>526</v>
      </c>
      <c r="E38" t="s">
        <v>528</v>
      </c>
      <c r="F38" t="s">
        <v>531</v>
      </c>
      <c r="G38">
        <v>59.62</v>
      </c>
      <c r="H38">
        <v>0</v>
      </c>
      <c r="I38">
        <v>1</v>
      </c>
      <c r="J38" t="s">
        <v>517</v>
      </c>
      <c r="K38">
        <v>1</v>
      </c>
      <c r="L38">
        <v>0.284736786602939</v>
      </c>
      <c r="M38">
        <v>0.57070712568050852</v>
      </c>
      <c r="N38">
        <v>0.57070712568050852</v>
      </c>
      <c r="O38">
        <v>-0.24358670494463713</v>
      </c>
      <c r="P38">
        <v>27</v>
      </c>
      <c r="Q38">
        <v>0</v>
      </c>
      <c r="R38">
        <v>0</v>
      </c>
      <c r="S38">
        <v>1</v>
      </c>
      <c r="T38">
        <v>45.65</v>
      </c>
      <c r="U38">
        <v>1</v>
      </c>
      <c r="V38">
        <v>0</v>
      </c>
      <c r="W38">
        <v>49</v>
      </c>
      <c r="X38">
        <v>59.85</v>
      </c>
      <c r="Y38">
        <v>52.04</v>
      </c>
      <c r="Z38">
        <v>53</v>
      </c>
      <c r="AA38">
        <v>62.27</v>
      </c>
      <c r="AB38">
        <v>53.02</v>
      </c>
      <c r="AC38">
        <v>57.83</v>
      </c>
      <c r="AD38">
        <v>52.2</v>
      </c>
      <c r="AE38">
        <v>0</v>
      </c>
    </row>
    <row r="39" spans="1:31" x14ac:dyDescent="0.25">
      <c r="A39" t="s">
        <v>53</v>
      </c>
      <c r="B39" t="s">
        <v>518</v>
      </c>
      <c r="C39" t="s">
        <v>521</v>
      </c>
      <c r="D39" t="s">
        <v>525</v>
      </c>
      <c r="E39" t="s">
        <v>528</v>
      </c>
      <c r="F39" t="s">
        <v>531</v>
      </c>
      <c r="G39">
        <v>71.680000000000007</v>
      </c>
      <c r="H39">
        <v>1</v>
      </c>
      <c r="I39">
        <v>0</v>
      </c>
      <c r="J39" t="s">
        <v>516</v>
      </c>
      <c r="K39">
        <v>1</v>
      </c>
      <c r="L39">
        <v>2.0074674701649928</v>
      </c>
      <c r="M39">
        <v>0.8815788876645434</v>
      </c>
      <c r="N39">
        <v>0.8815788876645434</v>
      </c>
      <c r="O39">
        <v>-5.4738818992039209E-2</v>
      </c>
      <c r="P39">
        <v>23</v>
      </c>
      <c r="Q39">
        <v>1</v>
      </c>
      <c r="R39">
        <v>1</v>
      </c>
      <c r="S39">
        <v>0</v>
      </c>
      <c r="T39">
        <v>58.91</v>
      </c>
      <c r="U39">
        <v>1</v>
      </c>
      <c r="V39">
        <v>0</v>
      </c>
      <c r="W39">
        <v>53.4</v>
      </c>
      <c r="X39">
        <v>58.81</v>
      </c>
      <c r="Y39">
        <v>52.94</v>
      </c>
      <c r="Z39">
        <v>66.290000000000006</v>
      </c>
      <c r="AA39">
        <v>84.27</v>
      </c>
      <c r="AB39">
        <v>69.31</v>
      </c>
      <c r="AC39">
        <v>54.3</v>
      </c>
      <c r="AD39">
        <v>66.290000000000006</v>
      </c>
      <c r="AE39">
        <v>1</v>
      </c>
    </row>
    <row r="40" spans="1:31" x14ac:dyDescent="0.25">
      <c r="A40" t="s">
        <v>54</v>
      </c>
      <c r="B40" t="s">
        <v>518</v>
      </c>
      <c r="C40" t="s">
        <v>523</v>
      </c>
      <c r="D40" t="s">
        <v>526</v>
      </c>
      <c r="E40" t="s">
        <v>528</v>
      </c>
      <c r="F40" t="s">
        <v>531</v>
      </c>
      <c r="G40">
        <v>69.94</v>
      </c>
      <c r="H40">
        <v>0</v>
      </c>
      <c r="I40">
        <v>1</v>
      </c>
      <c r="J40" t="s">
        <v>516</v>
      </c>
      <c r="K40">
        <v>1</v>
      </c>
      <c r="L40">
        <v>0.284736786602939</v>
      </c>
      <c r="M40">
        <v>0.57070712568050852</v>
      </c>
      <c r="N40">
        <v>0.57070712568050852</v>
      </c>
      <c r="O40">
        <v>-0.24358670494463713</v>
      </c>
      <c r="P40">
        <v>29</v>
      </c>
      <c r="Q40">
        <v>1</v>
      </c>
      <c r="R40">
        <v>0</v>
      </c>
      <c r="S40">
        <v>1</v>
      </c>
      <c r="T40">
        <v>92.51</v>
      </c>
      <c r="U40">
        <v>1</v>
      </c>
      <c r="V40">
        <v>0</v>
      </c>
      <c r="W40">
        <v>34.369999999999997</v>
      </c>
      <c r="X40">
        <v>48.86</v>
      </c>
      <c r="Y40">
        <v>55.29</v>
      </c>
      <c r="Z40">
        <v>57.44</v>
      </c>
      <c r="AA40">
        <v>55.16</v>
      </c>
      <c r="AB40">
        <v>47.19</v>
      </c>
      <c r="AC40">
        <v>42.69</v>
      </c>
      <c r="AD40">
        <v>75.44</v>
      </c>
      <c r="AE40">
        <v>0</v>
      </c>
    </row>
    <row r="41" spans="1:31" x14ac:dyDescent="0.25">
      <c r="A41" t="s">
        <v>55</v>
      </c>
      <c r="B41" t="s">
        <v>518</v>
      </c>
      <c r="C41" t="s">
        <v>523</v>
      </c>
      <c r="D41" t="s">
        <v>524</v>
      </c>
      <c r="E41" t="s">
        <v>527</v>
      </c>
      <c r="F41" t="s">
        <v>530</v>
      </c>
      <c r="G41">
        <v>55.49</v>
      </c>
      <c r="H41">
        <v>0</v>
      </c>
      <c r="I41">
        <v>1</v>
      </c>
      <c r="J41" t="s">
        <v>516</v>
      </c>
      <c r="K41">
        <v>0</v>
      </c>
      <c r="L41">
        <v>0</v>
      </c>
      <c r="M41">
        <v>0.5</v>
      </c>
      <c r="N41">
        <v>0.5</v>
      </c>
      <c r="O41">
        <v>-0.3010299956639812</v>
      </c>
      <c r="P41">
        <v>20</v>
      </c>
      <c r="Q41">
        <v>1</v>
      </c>
      <c r="R41">
        <v>0</v>
      </c>
      <c r="S41">
        <v>0</v>
      </c>
      <c r="T41">
        <v>60.83</v>
      </c>
      <c r="U41">
        <v>0</v>
      </c>
      <c r="V41">
        <v>0</v>
      </c>
      <c r="W41">
        <v>52.26</v>
      </c>
      <c r="X41">
        <v>30.32</v>
      </c>
      <c r="Y41">
        <v>42.04</v>
      </c>
      <c r="Z41">
        <v>46.7</v>
      </c>
      <c r="AA41">
        <v>19.170000000000002</v>
      </c>
      <c r="AB41">
        <v>39.78</v>
      </c>
      <c r="AC41">
        <v>52.25</v>
      </c>
      <c r="AD41">
        <v>36.799999999999997</v>
      </c>
      <c r="AE41">
        <v>0</v>
      </c>
    </row>
    <row r="42" spans="1:31" x14ac:dyDescent="0.25">
      <c r="A42" t="s">
        <v>56</v>
      </c>
      <c r="B42" t="s">
        <v>520</v>
      </c>
      <c r="C42" t="s">
        <v>523</v>
      </c>
      <c r="D42" t="s">
        <v>525</v>
      </c>
      <c r="E42" t="s">
        <v>528</v>
      </c>
      <c r="F42" t="s">
        <v>531</v>
      </c>
      <c r="G42">
        <v>51.74</v>
      </c>
      <c r="H42">
        <v>0</v>
      </c>
      <c r="I42">
        <v>1</v>
      </c>
      <c r="J42" t="s">
        <v>516</v>
      </c>
      <c r="K42">
        <v>1</v>
      </c>
      <c r="L42">
        <v>2.0074674701649928</v>
      </c>
      <c r="M42">
        <v>0.8815788876645434</v>
      </c>
      <c r="N42">
        <v>0.8815788876645434</v>
      </c>
      <c r="O42">
        <v>-5.4738818992039209E-2</v>
      </c>
      <c r="P42">
        <v>17</v>
      </c>
      <c r="Q42">
        <v>1</v>
      </c>
      <c r="R42">
        <v>1</v>
      </c>
      <c r="S42">
        <v>0</v>
      </c>
      <c r="T42">
        <v>73.709999999999994</v>
      </c>
      <c r="U42">
        <v>1</v>
      </c>
      <c r="V42">
        <v>0</v>
      </c>
      <c r="W42">
        <v>44.48</v>
      </c>
      <c r="X42">
        <v>61.35</v>
      </c>
      <c r="Y42">
        <v>54.74</v>
      </c>
      <c r="Z42">
        <v>41.98</v>
      </c>
      <c r="AA42">
        <v>39.65</v>
      </c>
      <c r="AB42">
        <v>55.75</v>
      </c>
      <c r="AC42">
        <v>60.74</v>
      </c>
      <c r="AD42">
        <v>47.78</v>
      </c>
      <c r="AE42">
        <v>1</v>
      </c>
    </row>
    <row r="43" spans="1:31" x14ac:dyDescent="0.25">
      <c r="A43" t="s">
        <v>57</v>
      </c>
      <c r="B43" t="s">
        <v>520</v>
      </c>
      <c r="C43" t="s">
        <v>521</v>
      </c>
      <c r="D43" t="s">
        <v>524</v>
      </c>
      <c r="E43" t="s">
        <v>529</v>
      </c>
      <c r="F43" t="s">
        <v>530</v>
      </c>
      <c r="G43">
        <v>16.62</v>
      </c>
      <c r="H43">
        <v>1</v>
      </c>
      <c r="I43">
        <v>0</v>
      </c>
      <c r="J43" t="s">
        <v>516</v>
      </c>
      <c r="K43">
        <v>0</v>
      </c>
      <c r="L43">
        <v>0</v>
      </c>
      <c r="M43">
        <v>0.5</v>
      </c>
      <c r="N43">
        <v>0.5</v>
      </c>
      <c r="O43">
        <v>-0.3010299956639812</v>
      </c>
      <c r="P43">
        <v>16</v>
      </c>
      <c r="Q43">
        <v>1</v>
      </c>
      <c r="R43">
        <v>0</v>
      </c>
      <c r="S43">
        <v>0</v>
      </c>
      <c r="T43">
        <v>66</v>
      </c>
      <c r="U43">
        <v>0</v>
      </c>
      <c r="V43">
        <v>1</v>
      </c>
      <c r="W43">
        <v>16.73</v>
      </c>
      <c r="X43">
        <v>51.19</v>
      </c>
      <c r="Y43">
        <v>19.5</v>
      </c>
      <c r="Z43">
        <v>28.32</v>
      </c>
      <c r="AA43">
        <v>10.65</v>
      </c>
      <c r="AB43">
        <v>16.03</v>
      </c>
      <c r="AC43">
        <v>52.5</v>
      </c>
      <c r="AD43">
        <v>28.24</v>
      </c>
      <c r="AE43">
        <v>0</v>
      </c>
    </row>
    <row r="44" spans="1:31" x14ac:dyDescent="0.25">
      <c r="A44" t="s">
        <v>58</v>
      </c>
      <c r="B44" t="s">
        <v>519</v>
      </c>
      <c r="C44" t="s">
        <v>523</v>
      </c>
      <c r="D44" t="s">
        <v>524</v>
      </c>
      <c r="E44" t="s">
        <v>527</v>
      </c>
      <c r="F44" t="s">
        <v>530</v>
      </c>
      <c r="G44">
        <v>28.33</v>
      </c>
      <c r="H44">
        <v>0</v>
      </c>
      <c r="I44">
        <v>1</v>
      </c>
      <c r="J44" t="s">
        <v>517</v>
      </c>
      <c r="K44">
        <v>0</v>
      </c>
      <c r="L44">
        <v>0</v>
      </c>
      <c r="M44">
        <v>0.5</v>
      </c>
      <c r="N44">
        <v>0.5</v>
      </c>
      <c r="O44">
        <v>-0.3010299956639812</v>
      </c>
      <c r="P44">
        <v>38</v>
      </c>
      <c r="Q44">
        <v>0</v>
      </c>
      <c r="R44">
        <v>0</v>
      </c>
      <c r="S44">
        <v>0</v>
      </c>
      <c r="T44">
        <v>67.53</v>
      </c>
      <c r="U44">
        <v>0</v>
      </c>
      <c r="V44">
        <v>0</v>
      </c>
      <c r="W44">
        <v>37.96</v>
      </c>
      <c r="X44">
        <v>25.68</v>
      </c>
      <c r="Y44">
        <v>60.11</v>
      </c>
      <c r="Z44">
        <v>61.42</v>
      </c>
      <c r="AA44">
        <v>34.299999999999997</v>
      </c>
      <c r="AB44">
        <v>67.27</v>
      </c>
      <c r="AC44">
        <v>45.69</v>
      </c>
      <c r="AD44">
        <v>33.39</v>
      </c>
      <c r="AE44">
        <v>0</v>
      </c>
    </row>
    <row r="45" spans="1:31" x14ac:dyDescent="0.25">
      <c r="A45" t="s">
        <v>59</v>
      </c>
      <c r="B45" t="s">
        <v>518</v>
      </c>
      <c r="C45" t="s">
        <v>522</v>
      </c>
      <c r="D45" t="s">
        <v>526</v>
      </c>
      <c r="E45" t="s">
        <v>528</v>
      </c>
      <c r="F45" t="s">
        <v>530</v>
      </c>
      <c r="G45">
        <v>33.03</v>
      </c>
      <c r="H45">
        <v>0</v>
      </c>
      <c r="I45">
        <v>0</v>
      </c>
      <c r="J45" t="s">
        <v>517</v>
      </c>
      <c r="K45">
        <v>0</v>
      </c>
      <c r="L45">
        <v>0.284736786602939</v>
      </c>
      <c r="M45">
        <v>0.57070712568050852</v>
      </c>
      <c r="N45">
        <v>0.42929287431949148</v>
      </c>
      <c r="O45">
        <v>-0.36724632016115744</v>
      </c>
      <c r="P45">
        <v>26</v>
      </c>
      <c r="Q45">
        <v>0</v>
      </c>
      <c r="R45">
        <v>0</v>
      </c>
      <c r="S45">
        <v>1</v>
      </c>
      <c r="T45">
        <v>98.17</v>
      </c>
      <c r="U45">
        <v>1</v>
      </c>
      <c r="V45">
        <v>0</v>
      </c>
      <c r="W45">
        <v>49.22</v>
      </c>
      <c r="X45">
        <v>35.450000000000003</v>
      </c>
      <c r="Y45">
        <v>51.8</v>
      </c>
      <c r="Z45">
        <v>28.46</v>
      </c>
      <c r="AA45">
        <v>58.83</v>
      </c>
      <c r="AB45">
        <v>47.08</v>
      </c>
      <c r="AC45">
        <v>56.24</v>
      </c>
      <c r="AD45">
        <v>47.21</v>
      </c>
      <c r="AE45">
        <v>0</v>
      </c>
    </row>
    <row r="46" spans="1:31" x14ac:dyDescent="0.25">
      <c r="A46" t="s">
        <v>60</v>
      </c>
      <c r="B46" t="s">
        <v>520</v>
      </c>
      <c r="C46" t="s">
        <v>521</v>
      </c>
      <c r="D46" t="s">
        <v>526</v>
      </c>
      <c r="E46" t="s">
        <v>527</v>
      </c>
      <c r="F46" t="s">
        <v>531</v>
      </c>
      <c r="G46">
        <v>29.16</v>
      </c>
      <c r="H46">
        <v>1</v>
      </c>
      <c r="I46">
        <v>0</v>
      </c>
      <c r="J46" t="s">
        <v>517</v>
      </c>
      <c r="K46">
        <v>1</v>
      </c>
      <c r="L46">
        <v>0.284736786602939</v>
      </c>
      <c r="M46">
        <v>0.57070712568050852</v>
      </c>
      <c r="N46">
        <v>0.57070712568050852</v>
      </c>
      <c r="O46">
        <v>-0.24358670494463713</v>
      </c>
      <c r="P46">
        <v>19</v>
      </c>
      <c r="Q46">
        <v>0</v>
      </c>
      <c r="R46">
        <v>0</v>
      </c>
      <c r="S46">
        <v>1</v>
      </c>
      <c r="T46">
        <v>57.77</v>
      </c>
      <c r="U46">
        <v>0</v>
      </c>
      <c r="V46">
        <v>0</v>
      </c>
      <c r="W46">
        <v>51.58</v>
      </c>
      <c r="X46">
        <v>43.92</v>
      </c>
      <c r="Y46">
        <v>52.17</v>
      </c>
      <c r="Z46">
        <v>28.96</v>
      </c>
      <c r="AA46">
        <v>31.43</v>
      </c>
      <c r="AB46">
        <v>43.57</v>
      </c>
      <c r="AC46">
        <v>46.62</v>
      </c>
      <c r="AD46">
        <v>32.950000000000003</v>
      </c>
      <c r="AE46">
        <v>0</v>
      </c>
    </row>
    <row r="47" spans="1:31" x14ac:dyDescent="0.25">
      <c r="A47" t="s">
        <v>61</v>
      </c>
      <c r="B47" t="s">
        <v>518</v>
      </c>
      <c r="C47" t="s">
        <v>521</v>
      </c>
      <c r="D47" t="s">
        <v>526</v>
      </c>
      <c r="E47" t="s">
        <v>528</v>
      </c>
      <c r="F47" t="s">
        <v>531</v>
      </c>
      <c r="G47">
        <v>36.99</v>
      </c>
      <c r="H47">
        <v>1</v>
      </c>
      <c r="I47">
        <v>0</v>
      </c>
      <c r="J47" t="s">
        <v>517</v>
      </c>
      <c r="K47">
        <v>1</v>
      </c>
      <c r="L47">
        <v>0.284736786602939</v>
      </c>
      <c r="M47">
        <v>0.57070712568050852</v>
      </c>
      <c r="N47">
        <v>0.57070712568050852</v>
      </c>
      <c r="O47">
        <v>-0.24358670494463713</v>
      </c>
      <c r="P47">
        <v>29</v>
      </c>
      <c r="Q47">
        <v>0</v>
      </c>
      <c r="R47">
        <v>0</v>
      </c>
      <c r="S47">
        <v>1</v>
      </c>
      <c r="T47">
        <v>77.64</v>
      </c>
      <c r="U47">
        <v>1</v>
      </c>
      <c r="V47">
        <v>0</v>
      </c>
      <c r="W47">
        <v>41.54</v>
      </c>
      <c r="X47">
        <v>55.17</v>
      </c>
      <c r="Y47">
        <v>56.44</v>
      </c>
      <c r="Z47">
        <v>43.32</v>
      </c>
      <c r="AA47">
        <v>54.85</v>
      </c>
      <c r="AB47">
        <v>50.68</v>
      </c>
      <c r="AC47">
        <v>35.5</v>
      </c>
      <c r="AD47">
        <v>43.96</v>
      </c>
      <c r="AE47">
        <v>0</v>
      </c>
    </row>
    <row r="48" spans="1:31" x14ac:dyDescent="0.25">
      <c r="A48" t="s">
        <v>62</v>
      </c>
      <c r="B48" t="s">
        <v>519</v>
      </c>
      <c r="C48" t="s">
        <v>521</v>
      </c>
      <c r="D48" t="s">
        <v>524</v>
      </c>
      <c r="E48" t="s">
        <v>527</v>
      </c>
      <c r="F48" t="s">
        <v>530</v>
      </c>
      <c r="G48">
        <v>39.85</v>
      </c>
      <c r="H48">
        <v>1</v>
      </c>
      <c r="I48">
        <v>0</v>
      </c>
      <c r="J48" t="s">
        <v>517</v>
      </c>
      <c r="K48">
        <v>0</v>
      </c>
      <c r="L48">
        <v>0</v>
      </c>
      <c r="M48">
        <v>0.5</v>
      </c>
      <c r="N48">
        <v>0.5</v>
      </c>
      <c r="O48">
        <v>-0.3010299956639812</v>
      </c>
      <c r="P48">
        <v>30</v>
      </c>
      <c r="Q48">
        <v>0</v>
      </c>
      <c r="R48">
        <v>0</v>
      </c>
      <c r="S48">
        <v>0</v>
      </c>
      <c r="T48">
        <v>65.2</v>
      </c>
      <c r="U48">
        <v>0</v>
      </c>
      <c r="V48">
        <v>0</v>
      </c>
      <c r="W48">
        <v>50.53</v>
      </c>
      <c r="X48">
        <v>70.510000000000005</v>
      </c>
      <c r="Y48">
        <v>19.239999999999998</v>
      </c>
      <c r="Z48">
        <v>44.05</v>
      </c>
      <c r="AA48">
        <v>26.02</v>
      </c>
      <c r="AB48">
        <v>28.4</v>
      </c>
      <c r="AC48">
        <v>44.14</v>
      </c>
      <c r="AD48">
        <v>34.770000000000003</v>
      </c>
      <c r="AE48">
        <v>0</v>
      </c>
    </row>
    <row r="49" spans="1:31" x14ac:dyDescent="0.25">
      <c r="A49" t="s">
        <v>63</v>
      </c>
      <c r="B49" t="s">
        <v>518</v>
      </c>
      <c r="C49" t="s">
        <v>521</v>
      </c>
      <c r="D49" t="s">
        <v>525</v>
      </c>
      <c r="E49" t="s">
        <v>529</v>
      </c>
      <c r="F49" t="s">
        <v>531</v>
      </c>
      <c r="G49">
        <v>47.01</v>
      </c>
      <c r="H49">
        <v>1</v>
      </c>
      <c r="I49">
        <v>0</v>
      </c>
      <c r="J49" t="s">
        <v>516</v>
      </c>
      <c r="K49">
        <v>1</v>
      </c>
      <c r="L49">
        <v>2.0074674701649928</v>
      </c>
      <c r="M49">
        <v>0.8815788876645434</v>
      </c>
      <c r="N49">
        <v>0.8815788876645434</v>
      </c>
      <c r="O49">
        <v>-5.4738818992039209E-2</v>
      </c>
      <c r="P49">
        <v>29</v>
      </c>
      <c r="Q49">
        <v>1</v>
      </c>
      <c r="R49">
        <v>1</v>
      </c>
      <c r="S49">
        <v>0</v>
      </c>
      <c r="T49">
        <v>43.67</v>
      </c>
      <c r="U49">
        <v>0</v>
      </c>
      <c r="V49">
        <v>1</v>
      </c>
      <c r="W49">
        <v>88.5</v>
      </c>
      <c r="X49">
        <v>61.39</v>
      </c>
      <c r="Y49">
        <v>58.35</v>
      </c>
      <c r="Z49">
        <v>65.13</v>
      </c>
      <c r="AA49">
        <v>70.06</v>
      </c>
      <c r="AB49">
        <v>57.21</v>
      </c>
      <c r="AC49">
        <v>55.42</v>
      </c>
      <c r="AD49">
        <v>53.91</v>
      </c>
      <c r="AE49">
        <v>1</v>
      </c>
    </row>
    <row r="50" spans="1:31" x14ac:dyDescent="0.25">
      <c r="A50" t="s">
        <v>64</v>
      </c>
      <c r="B50" t="s">
        <v>518</v>
      </c>
      <c r="C50" t="s">
        <v>522</v>
      </c>
      <c r="D50" t="s">
        <v>524</v>
      </c>
      <c r="E50" t="s">
        <v>528</v>
      </c>
      <c r="F50" t="s">
        <v>530</v>
      </c>
      <c r="G50">
        <v>29.22</v>
      </c>
      <c r="H50">
        <v>0</v>
      </c>
      <c r="I50">
        <v>0</v>
      </c>
      <c r="J50" t="s">
        <v>517</v>
      </c>
      <c r="K50">
        <v>0</v>
      </c>
      <c r="L50">
        <v>0</v>
      </c>
      <c r="M50">
        <v>0.5</v>
      </c>
      <c r="N50">
        <v>0.5</v>
      </c>
      <c r="O50">
        <v>-0.3010299956639812</v>
      </c>
      <c r="P50">
        <v>22</v>
      </c>
      <c r="Q50">
        <v>0</v>
      </c>
      <c r="R50">
        <v>0</v>
      </c>
      <c r="S50">
        <v>0</v>
      </c>
      <c r="T50">
        <v>69.36</v>
      </c>
      <c r="U50">
        <v>1</v>
      </c>
      <c r="V50">
        <v>0</v>
      </c>
      <c r="W50">
        <v>42.35</v>
      </c>
      <c r="X50">
        <v>29.03</v>
      </c>
      <c r="Y50">
        <v>23.23</v>
      </c>
      <c r="Z50">
        <v>30.14</v>
      </c>
      <c r="AA50">
        <v>49.69</v>
      </c>
      <c r="AB50">
        <v>38.619999999999997</v>
      </c>
      <c r="AC50">
        <v>35.729999999999997</v>
      </c>
      <c r="AD50">
        <v>43.54</v>
      </c>
      <c r="AE50">
        <v>0</v>
      </c>
    </row>
    <row r="51" spans="1:31" x14ac:dyDescent="0.25">
      <c r="A51" t="s">
        <v>65</v>
      </c>
      <c r="B51" t="s">
        <v>520</v>
      </c>
      <c r="C51" t="s">
        <v>521</v>
      </c>
      <c r="D51" t="s">
        <v>524</v>
      </c>
      <c r="E51" t="s">
        <v>529</v>
      </c>
      <c r="F51" t="s">
        <v>530</v>
      </c>
      <c r="G51">
        <v>0</v>
      </c>
      <c r="H51">
        <v>1</v>
      </c>
      <c r="I51">
        <v>0</v>
      </c>
      <c r="J51" t="s">
        <v>517</v>
      </c>
      <c r="K51">
        <v>0</v>
      </c>
      <c r="L51">
        <v>0</v>
      </c>
      <c r="M51">
        <v>0.5</v>
      </c>
      <c r="N51">
        <v>0.5</v>
      </c>
      <c r="O51">
        <v>-0.3010299956639812</v>
      </c>
      <c r="P51">
        <v>16</v>
      </c>
      <c r="Q51">
        <v>0</v>
      </c>
      <c r="R51">
        <v>0</v>
      </c>
      <c r="S51">
        <v>0</v>
      </c>
      <c r="T51">
        <v>88.8</v>
      </c>
      <c r="U51">
        <v>0</v>
      </c>
      <c r="V51">
        <v>1</v>
      </c>
      <c r="W51">
        <v>15.79</v>
      </c>
      <c r="X51">
        <v>27.16</v>
      </c>
      <c r="Y51">
        <v>29.34</v>
      </c>
      <c r="Z51">
        <v>57.18</v>
      </c>
      <c r="AA51">
        <v>17</v>
      </c>
      <c r="AB51">
        <v>43.14</v>
      </c>
      <c r="AC51">
        <v>31.17</v>
      </c>
      <c r="AD51">
        <v>15.24</v>
      </c>
      <c r="AE51">
        <v>0</v>
      </c>
    </row>
    <row r="52" spans="1:31" x14ac:dyDescent="0.25">
      <c r="A52" t="s">
        <v>66</v>
      </c>
      <c r="B52" t="s">
        <v>520</v>
      </c>
      <c r="C52" t="s">
        <v>521</v>
      </c>
      <c r="D52" t="s">
        <v>525</v>
      </c>
      <c r="E52" t="s">
        <v>527</v>
      </c>
      <c r="F52" t="s">
        <v>531</v>
      </c>
      <c r="G52">
        <v>40.590000000000003</v>
      </c>
      <c r="H52">
        <v>1</v>
      </c>
      <c r="I52">
        <v>0</v>
      </c>
      <c r="J52" t="s">
        <v>516</v>
      </c>
      <c r="K52">
        <v>1</v>
      </c>
      <c r="L52">
        <v>2.0074674701649928</v>
      </c>
      <c r="M52">
        <v>0.8815788876645434</v>
      </c>
      <c r="N52">
        <v>0.8815788876645434</v>
      </c>
      <c r="O52">
        <v>-5.4738818992039209E-2</v>
      </c>
      <c r="P52">
        <v>17</v>
      </c>
      <c r="Q52">
        <v>1</v>
      </c>
      <c r="R52">
        <v>1</v>
      </c>
      <c r="S52">
        <v>0</v>
      </c>
      <c r="T52">
        <v>45.93</v>
      </c>
      <c r="U52">
        <v>0</v>
      </c>
      <c r="V52">
        <v>0</v>
      </c>
      <c r="W52">
        <v>57.56</v>
      </c>
      <c r="X52">
        <v>71.12</v>
      </c>
      <c r="Y52">
        <v>32.380000000000003</v>
      </c>
      <c r="Z52">
        <v>51.51</v>
      </c>
      <c r="AA52">
        <v>46.48</v>
      </c>
      <c r="AB52">
        <v>35.020000000000003</v>
      </c>
      <c r="AC52">
        <v>47.88</v>
      </c>
      <c r="AD52">
        <v>53.31</v>
      </c>
      <c r="AE52">
        <v>1</v>
      </c>
    </row>
    <row r="53" spans="1:31" x14ac:dyDescent="0.25">
      <c r="A53" t="s">
        <v>67</v>
      </c>
      <c r="B53" t="s">
        <v>518</v>
      </c>
      <c r="C53" t="s">
        <v>523</v>
      </c>
      <c r="D53" t="s">
        <v>525</v>
      </c>
      <c r="E53" t="s">
        <v>529</v>
      </c>
      <c r="F53" t="s">
        <v>531</v>
      </c>
      <c r="G53">
        <v>65.41</v>
      </c>
      <c r="H53">
        <v>0</v>
      </c>
      <c r="I53">
        <v>1</v>
      </c>
      <c r="J53" t="s">
        <v>517</v>
      </c>
      <c r="K53">
        <v>1</v>
      </c>
      <c r="L53">
        <v>2.0074674701649928</v>
      </c>
      <c r="M53">
        <v>0.8815788876645434</v>
      </c>
      <c r="N53">
        <v>0.8815788876645434</v>
      </c>
      <c r="O53">
        <v>-5.4738818992039209E-2</v>
      </c>
      <c r="P53">
        <v>23</v>
      </c>
      <c r="Q53">
        <v>0</v>
      </c>
      <c r="R53">
        <v>1</v>
      </c>
      <c r="S53">
        <v>0</v>
      </c>
      <c r="T53">
        <v>44.18</v>
      </c>
      <c r="U53">
        <v>0</v>
      </c>
      <c r="V53">
        <v>1</v>
      </c>
      <c r="W53">
        <v>65.83</v>
      </c>
      <c r="X53">
        <v>63.77</v>
      </c>
      <c r="Y53">
        <v>69.25</v>
      </c>
      <c r="Z53">
        <v>56.45</v>
      </c>
      <c r="AA53">
        <v>45.13</v>
      </c>
      <c r="AB53">
        <v>45.76</v>
      </c>
      <c r="AC53">
        <v>60.38</v>
      </c>
      <c r="AD53">
        <v>69.849999999999994</v>
      </c>
      <c r="AE53">
        <v>1</v>
      </c>
    </row>
    <row r="54" spans="1:31" x14ac:dyDescent="0.25">
      <c r="A54" t="s">
        <v>68</v>
      </c>
      <c r="B54" t="s">
        <v>518</v>
      </c>
      <c r="C54" t="s">
        <v>521</v>
      </c>
      <c r="D54" t="s">
        <v>525</v>
      </c>
      <c r="E54" t="s">
        <v>528</v>
      </c>
      <c r="F54" t="s">
        <v>531</v>
      </c>
      <c r="G54">
        <v>66.27</v>
      </c>
      <c r="H54">
        <v>1</v>
      </c>
      <c r="I54">
        <v>0</v>
      </c>
      <c r="J54" t="s">
        <v>516</v>
      </c>
      <c r="K54">
        <v>1</v>
      </c>
      <c r="L54">
        <v>2.0074674701649928</v>
      </c>
      <c r="M54">
        <v>0.8815788876645434</v>
      </c>
      <c r="N54">
        <v>0.8815788876645434</v>
      </c>
      <c r="O54">
        <v>-5.4738818992039209E-2</v>
      </c>
      <c r="P54">
        <v>27</v>
      </c>
      <c r="Q54">
        <v>1</v>
      </c>
      <c r="R54">
        <v>1</v>
      </c>
      <c r="S54">
        <v>0</v>
      </c>
      <c r="T54">
        <v>49.22</v>
      </c>
      <c r="U54">
        <v>1</v>
      </c>
      <c r="V54">
        <v>0</v>
      </c>
      <c r="W54">
        <v>64.760000000000005</v>
      </c>
      <c r="X54">
        <v>65.45</v>
      </c>
      <c r="Y54">
        <v>47.94</v>
      </c>
      <c r="Z54">
        <v>64.87</v>
      </c>
      <c r="AA54">
        <v>40.590000000000003</v>
      </c>
      <c r="AB54">
        <v>58.64</v>
      </c>
      <c r="AC54">
        <v>50.99</v>
      </c>
      <c r="AD54">
        <v>56.08</v>
      </c>
      <c r="AE54">
        <v>1</v>
      </c>
    </row>
    <row r="55" spans="1:31" x14ac:dyDescent="0.25">
      <c r="A55" t="s">
        <v>69</v>
      </c>
      <c r="B55" t="s">
        <v>518</v>
      </c>
      <c r="C55" t="s">
        <v>522</v>
      </c>
      <c r="D55" t="s">
        <v>525</v>
      </c>
      <c r="E55" t="s">
        <v>527</v>
      </c>
      <c r="F55" t="s">
        <v>531</v>
      </c>
      <c r="G55">
        <v>63.04</v>
      </c>
      <c r="H55">
        <v>0</v>
      </c>
      <c r="I55">
        <v>0</v>
      </c>
      <c r="J55" t="s">
        <v>517</v>
      </c>
      <c r="K55">
        <v>1</v>
      </c>
      <c r="L55">
        <v>2.0074674701649928</v>
      </c>
      <c r="M55">
        <v>0.8815788876645434</v>
      </c>
      <c r="N55">
        <v>0.8815788876645434</v>
      </c>
      <c r="O55">
        <v>-5.4738818992039209E-2</v>
      </c>
      <c r="P55">
        <v>24</v>
      </c>
      <c r="Q55">
        <v>0</v>
      </c>
      <c r="R55">
        <v>1</v>
      </c>
      <c r="S55">
        <v>0</v>
      </c>
      <c r="T55">
        <v>85.86</v>
      </c>
      <c r="U55">
        <v>0</v>
      </c>
      <c r="V55">
        <v>0</v>
      </c>
      <c r="W55">
        <v>66.45</v>
      </c>
      <c r="X55">
        <v>62.58</v>
      </c>
      <c r="Y55">
        <v>54.79</v>
      </c>
      <c r="Z55">
        <v>66.239999999999995</v>
      </c>
      <c r="AA55">
        <v>71.989999999999995</v>
      </c>
      <c r="AB55">
        <v>53.77</v>
      </c>
      <c r="AC55">
        <v>54.14</v>
      </c>
      <c r="AD55">
        <v>58.13</v>
      </c>
      <c r="AE55">
        <v>1</v>
      </c>
    </row>
    <row r="56" spans="1:31" x14ac:dyDescent="0.25">
      <c r="A56" t="s">
        <v>70</v>
      </c>
      <c r="B56" t="s">
        <v>519</v>
      </c>
      <c r="C56" t="s">
        <v>522</v>
      </c>
      <c r="D56" t="s">
        <v>526</v>
      </c>
      <c r="E56" t="s">
        <v>527</v>
      </c>
      <c r="F56" t="s">
        <v>531</v>
      </c>
      <c r="G56">
        <v>63.06</v>
      </c>
      <c r="H56">
        <v>0</v>
      </c>
      <c r="I56">
        <v>0</v>
      </c>
      <c r="J56" t="s">
        <v>516</v>
      </c>
      <c r="K56">
        <v>1</v>
      </c>
      <c r="L56">
        <v>0.284736786602939</v>
      </c>
      <c r="M56">
        <v>0.57070712568050852</v>
      </c>
      <c r="N56">
        <v>0.57070712568050852</v>
      </c>
      <c r="O56">
        <v>-0.24358670494463713</v>
      </c>
      <c r="P56">
        <v>33</v>
      </c>
      <c r="Q56">
        <v>1</v>
      </c>
      <c r="R56">
        <v>0</v>
      </c>
      <c r="S56">
        <v>1</v>
      </c>
      <c r="T56">
        <v>83.44</v>
      </c>
      <c r="U56">
        <v>0</v>
      </c>
      <c r="V56">
        <v>0</v>
      </c>
      <c r="W56">
        <v>36.21</v>
      </c>
      <c r="X56">
        <v>68.63</v>
      </c>
      <c r="Y56">
        <v>46.61</v>
      </c>
      <c r="Z56">
        <v>42.26</v>
      </c>
      <c r="AA56">
        <v>50.08</v>
      </c>
      <c r="AB56">
        <v>47.08</v>
      </c>
      <c r="AC56">
        <v>53.4</v>
      </c>
      <c r="AD56">
        <v>46.18</v>
      </c>
      <c r="AE56">
        <v>0</v>
      </c>
    </row>
    <row r="57" spans="1:31" x14ac:dyDescent="0.25">
      <c r="A57" t="s">
        <v>71</v>
      </c>
      <c r="B57" t="s">
        <v>519</v>
      </c>
      <c r="C57" t="s">
        <v>522</v>
      </c>
      <c r="D57" t="s">
        <v>526</v>
      </c>
      <c r="E57" t="s">
        <v>529</v>
      </c>
      <c r="F57" t="s">
        <v>531</v>
      </c>
      <c r="G57">
        <v>58.42</v>
      </c>
      <c r="H57">
        <v>0</v>
      </c>
      <c r="I57">
        <v>0</v>
      </c>
      <c r="J57" t="s">
        <v>517</v>
      </c>
      <c r="K57">
        <v>1</v>
      </c>
      <c r="L57">
        <v>0.284736786602939</v>
      </c>
      <c r="M57">
        <v>0.57070712568050852</v>
      </c>
      <c r="N57">
        <v>0.57070712568050852</v>
      </c>
      <c r="O57">
        <v>-0.24358670494463713</v>
      </c>
      <c r="P57">
        <v>41</v>
      </c>
      <c r="Q57">
        <v>0</v>
      </c>
      <c r="R57">
        <v>0</v>
      </c>
      <c r="S57">
        <v>1</v>
      </c>
      <c r="T57">
        <v>73.900000000000006</v>
      </c>
      <c r="U57">
        <v>0</v>
      </c>
      <c r="V57">
        <v>1</v>
      </c>
      <c r="W57">
        <v>55.71</v>
      </c>
      <c r="X57">
        <v>57.29</v>
      </c>
      <c r="Y57">
        <v>50.48</v>
      </c>
      <c r="Z57">
        <v>55.28</v>
      </c>
      <c r="AA57">
        <v>60.11</v>
      </c>
      <c r="AB57">
        <v>60.93</v>
      </c>
      <c r="AC57">
        <v>52.62</v>
      </c>
      <c r="AD57">
        <v>57.87</v>
      </c>
      <c r="AE57">
        <v>0</v>
      </c>
    </row>
    <row r="58" spans="1:31" x14ac:dyDescent="0.25">
      <c r="A58" t="s">
        <v>72</v>
      </c>
      <c r="B58" t="s">
        <v>518</v>
      </c>
      <c r="C58" t="s">
        <v>522</v>
      </c>
      <c r="D58" t="s">
        <v>524</v>
      </c>
      <c r="E58" t="s">
        <v>528</v>
      </c>
      <c r="F58" t="s">
        <v>530</v>
      </c>
      <c r="G58">
        <v>52.28</v>
      </c>
      <c r="H58">
        <v>0</v>
      </c>
      <c r="I58">
        <v>0</v>
      </c>
      <c r="J58" t="s">
        <v>517</v>
      </c>
      <c r="K58">
        <v>0</v>
      </c>
      <c r="L58">
        <v>0</v>
      </c>
      <c r="M58">
        <v>0.5</v>
      </c>
      <c r="N58">
        <v>0.5</v>
      </c>
      <c r="O58">
        <v>-0.3010299956639812</v>
      </c>
      <c r="P58">
        <v>26</v>
      </c>
      <c r="Q58">
        <v>0</v>
      </c>
      <c r="R58">
        <v>0</v>
      </c>
      <c r="S58">
        <v>0</v>
      </c>
      <c r="T58">
        <v>68.09</v>
      </c>
      <c r="U58">
        <v>1</v>
      </c>
      <c r="V58">
        <v>0</v>
      </c>
      <c r="W58">
        <v>23.62</v>
      </c>
      <c r="X58">
        <v>49.75</v>
      </c>
      <c r="Y58">
        <v>34.159999999999997</v>
      </c>
      <c r="Z58">
        <v>32.71</v>
      </c>
      <c r="AA58">
        <v>44.15</v>
      </c>
      <c r="AB58">
        <v>52.59</v>
      </c>
      <c r="AC58">
        <v>42.93</v>
      </c>
      <c r="AD58">
        <v>33.82</v>
      </c>
      <c r="AE58">
        <v>0</v>
      </c>
    </row>
    <row r="59" spans="1:31" x14ac:dyDescent="0.25">
      <c r="A59" t="s">
        <v>73</v>
      </c>
      <c r="B59" t="s">
        <v>518</v>
      </c>
      <c r="C59" t="s">
        <v>521</v>
      </c>
      <c r="D59" t="s">
        <v>526</v>
      </c>
      <c r="E59" t="s">
        <v>528</v>
      </c>
      <c r="F59" t="s">
        <v>531</v>
      </c>
      <c r="G59">
        <v>58.09</v>
      </c>
      <c r="H59">
        <v>1</v>
      </c>
      <c r="I59">
        <v>0</v>
      </c>
      <c r="J59" t="s">
        <v>516</v>
      </c>
      <c r="K59">
        <v>1</v>
      </c>
      <c r="L59">
        <v>0.284736786602939</v>
      </c>
      <c r="M59">
        <v>0.57070712568050852</v>
      </c>
      <c r="N59">
        <v>0.57070712568050852</v>
      </c>
      <c r="O59">
        <v>-0.24358670494463713</v>
      </c>
      <c r="P59">
        <v>21</v>
      </c>
      <c r="Q59">
        <v>1</v>
      </c>
      <c r="R59">
        <v>0</v>
      </c>
      <c r="S59">
        <v>1</v>
      </c>
      <c r="T59">
        <v>93.3</v>
      </c>
      <c r="U59">
        <v>1</v>
      </c>
      <c r="V59">
        <v>0</v>
      </c>
      <c r="W59">
        <v>67.11</v>
      </c>
      <c r="X59">
        <v>43.56</v>
      </c>
      <c r="Y59">
        <v>51.04</v>
      </c>
      <c r="Z59">
        <v>46.78</v>
      </c>
      <c r="AA59">
        <v>59.5</v>
      </c>
      <c r="AB59">
        <v>39.46</v>
      </c>
      <c r="AC59">
        <v>68.27</v>
      </c>
      <c r="AD59">
        <v>52.15</v>
      </c>
      <c r="AE59">
        <v>0</v>
      </c>
    </row>
    <row r="60" spans="1:31" x14ac:dyDescent="0.25">
      <c r="A60" t="s">
        <v>74</v>
      </c>
      <c r="B60" t="s">
        <v>519</v>
      </c>
      <c r="C60" t="s">
        <v>521</v>
      </c>
      <c r="D60" t="s">
        <v>526</v>
      </c>
      <c r="E60" t="s">
        <v>528</v>
      </c>
      <c r="F60" t="s">
        <v>531</v>
      </c>
      <c r="G60">
        <v>69.209999999999994</v>
      </c>
      <c r="H60">
        <v>1</v>
      </c>
      <c r="I60">
        <v>0</v>
      </c>
      <c r="J60" t="s">
        <v>516</v>
      </c>
      <c r="K60">
        <v>1</v>
      </c>
      <c r="L60">
        <v>0.284736786602939</v>
      </c>
      <c r="M60">
        <v>0.57070712568050852</v>
      </c>
      <c r="N60">
        <v>0.57070712568050852</v>
      </c>
      <c r="O60">
        <v>-0.24358670494463713</v>
      </c>
      <c r="P60">
        <v>47</v>
      </c>
      <c r="Q60">
        <v>1</v>
      </c>
      <c r="R60">
        <v>0</v>
      </c>
      <c r="S60">
        <v>1</v>
      </c>
      <c r="T60">
        <v>86</v>
      </c>
      <c r="U60">
        <v>1</v>
      </c>
      <c r="V60">
        <v>0</v>
      </c>
      <c r="W60">
        <v>55.57</v>
      </c>
      <c r="X60">
        <v>66.37</v>
      </c>
      <c r="Y60">
        <v>47.06</v>
      </c>
      <c r="Z60">
        <v>54.06</v>
      </c>
      <c r="AA60">
        <v>59.88</v>
      </c>
      <c r="AB60">
        <v>54.61</v>
      </c>
      <c r="AC60">
        <v>61.88</v>
      </c>
      <c r="AD60">
        <v>42.67</v>
      </c>
      <c r="AE60">
        <v>0</v>
      </c>
    </row>
    <row r="61" spans="1:31" x14ac:dyDescent="0.25">
      <c r="A61" t="s">
        <v>75</v>
      </c>
      <c r="B61" t="s">
        <v>518</v>
      </c>
      <c r="C61" t="s">
        <v>522</v>
      </c>
      <c r="D61" t="s">
        <v>524</v>
      </c>
      <c r="E61" t="s">
        <v>527</v>
      </c>
      <c r="F61" t="s">
        <v>530</v>
      </c>
      <c r="G61">
        <v>23.39</v>
      </c>
      <c r="H61">
        <v>0</v>
      </c>
      <c r="I61">
        <v>0</v>
      </c>
      <c r="J61" t="s">
        <v>516</v>
      </c>
      <c r="K61">
        <v>0</v>
      </c>
      <c r="L61">
        <v>0</v>
      </c>
      <c r="M61">
        <v>0.5</v>
      </c>
      <c r="N61">
        <v>0.5</v>
      </c>
      <c r="O61">
        <v>-0.3010299956639812</v>
      </c>
      <c r="P61">
        <v>23</v>
      </c>
      <c r="Q61">
        <v>1</v>
      </c>
      <c r="R61">
        <v>0</v>
      </c>
      <c r="S61">
        <v>0</v>
      </c>
      <c r="T61">
        <v>88.72</v>
      </c>
      <c r="U61">
        <v>0</v>
      </c>
      <c r="V61">
        <v>0</v>
      </c>
      <c r="W61">
        <v>45.32</v>
      </c>
      <c r="X61">
        <v>53.92</v>
      </c>
      <c r="Y61">
        <v>18.350000000000001</v>
      </c>
      <c r="Z61">
        <v>22.73</v>
      </c>
      <c r="AA61">
        <v>41.81</v>
      </c>
      <c r="AB61">
        <v>45.16</v>
      </c>
      <c r="AC61">
        <v>49.21</v>
      </c>
      <c r="AD61">
        <v>36.799999999999997</v>
      </c>
      <c r="AE61">
        <v>0</v>
      </c>
    </row>
    <row r="62" spans="1:31" x14ac:dyDescent="0.25">
      <c r="A62" t="s">
        <v>76</v>
      </c>
      <c r="B62" t="s">
        <v>518</v>
      </c>
      <c r="C62" t="s">
        <v>522</v>
      </c>
      <c r="D62" t="s">
        <v>525</v>
      </c>
      <c r="E62" t="s">
        <v>527</v>
      </c>
      <c r="F62" t="s">
        <v>531</v>
      </c>
      <c r="G62">
        <v>49.01</v>
      </c>
      <c r="H62">
        <v>0</v>
      </c>
      <c r="I62">
        <v>0</v>
      </c>
      <c r="J62" t="s">
        <v>516</v>
      </c>
      <c r="K62">
        <v>1</v>
      </c>
      <c r="L62">
        <v>2.0074674701649928</v>
      </c>
      <c r="M62">
        <v>0.8815788876645434</v>
      </c>
      <c r="N62">
        <v>0.8815788876645434</v>
      </c>
      <c r="O62">
        <v>-5.4738818992039209E-2</v>
      </c>
      <c r="P62">
        <v>20</v>
      </c>
      <c r="Q62">
        <v>1</v>
      </c>
      <c r="R62">
        <v>1</v>
      </c>
      <c r="S62">
        <v>0</v>
      </c>
      <c r="T62">
        <v>88.8</v>
      </c>
      <c r="U62">
        <v>0</v>
      </c>
      <c r="V62">
        <v>0</v>
      </c>
      <c r="W62">
        <v>95.61</v>
      </c>
      <c r="X62">
        <v>50.66</v>
      </c>
      <c r="Y62">
        <v>51.37</v>
      </c>
      <c r="Z62">
        <v>54.43</v>
      </c>
      <c r="AA62">
        <v>43.84</v>
      </c>
      <c r="AB62">
        <v>34.07</v>
      </c>
      <c r="AC62">
        <v>63.54</v>
      </c>
      <c r="AD62">
        <v>44.14</v>
      </c>
      <c r="AE62">
        <v>1</v>
      </c>
    </row>
    <row r="63" spans="1:31" x14ac:dyDescent="0.25">
      <c r="A63" t="s">
        <v>77</v>
      </c>
      <c r="B63" t="s">
        <v>520</v>
      </c>
      <c r="C63" t="s">
        <v>521</v>
      </c>
      <c r="D63" t="s">
        <v>526</v>
      </c>
      <c r="E63" t="s">
        <v>529</v>
      </c>
      <c r="F63" t="s">
        <v>530</v>
      </c>
      <c r="G63">
        <v>32.31</v>
      </c>
      <c r="H63">
        <v>1</v>
      </c>
      <c r="I63">
        <v>0</v>
      </c>
      <c r="J63" t="s">
        <v>516</v>
      </c>
      <c r="K63">
        <v>0</v>
      </c>
      <c r="L63">
        <v>0.284736786602939</v>
      </c>
      <c r="M63">
        <v>0.57070712568050852</v>
      </c>
      <c r="N63">
        <v>0.42929287431949148</v>
      </c>
      <c r="O63">
        <v>-0.36724632016115744</v>
      </c>
      <c r="P63">
        <v>16</v>
      </c>
      <c r="Q63">
        <v>1</v>
      </c>
      <c r="R63">
        <v>0</v>
      </c>
      <c r="S63">
        <v>1</v>
      </c>
      <c r="T63">
        <v>78.56</v>
      </c>
      <c r="U63">
        <v>0</v>
      </c>
      <c r="V63">
        <v>1</v>
      </c>
      <c r="W63">
        <v>34.299999999999997</v>
      </c>
      <c r="X63">
        <v>32.15</v>
      </c>
      <c r="Y63">
        <v>42.7</v>
      </c>
      <c r="Z63">
        <v>27.25</v>
      </c>
      <c r="AA63">
        <v>33.81</v>
      </c>
      <c r="AB63">
        <v>45.28</v>
      </c>
      <c r="AC63">
        <v>25.65</v>
      </c>
      <c r="AD63">
        <v>27.81</v>
      </c>
      <c r="AE63">
        <v>0</v>
      </c>
    </row>
    <row r="64" spans="1:31" x14ac:dyDescent="0.25">
      <c r="A64" t="s">
        <v>78</v>
      </c>
      <c r="B64" t="s">
        <v>520</v>
      </c>
      <c r="C64" t="s">
        <v>522</v>
      </c>
      <c r="D64" t="s">
        <v>524</v>
      </c>
      <c r="E64" t="s">
        <v>527</v>
      </c>
      <c r="F64" t="s">
        <v>530</v>
      </c>
      <c r="G64">
        <v>19.53</v>
      </c>
      <c r="H64">
        <v>0</v>
      </c>
      <c r="I64">
        <v>0</v>
      </c>
      <c r="J64" t="s">
        <v>516</v>
      </c>
      <c r="K64">
        <v>0</v>
      </c>
      <c r="L64">
        <v>0</v>
      </c>
      <c r="M64">
        <v>0.5</v>
      </c>
      <c r="N64">
        <v>0.5</v>
      </c>
      <c r="O64">
        <v>-0.3010299956639812</v>
      </c>
      <c r="P64">
        <v>19</v>
      </c>
      <c r="Q64">
        <v>1</v>
      </c>
      <c r="R64">
        <v>0</v>
      </c>
      <c r="S64">
        <v>0</v>
      </c>
      <c r="T64">
        <v>67.48</v>
      </c>
      <c r="U64">
        <v>0</v>
      </c>
      <c r="V64">
        <v>0</v>
      </c>
      <c r="W64">
        <v>29.48</v>
      </c>
      <c r="X64">
        <v>14.6</v>
      </c>
      <c r="Y64">
        <v>44.05</v>
      </c>
      <c r="Z64">
        <v>35.28</v>
      </c>
      <c r="AA64">
        <v>24.03</v>
      </c>
      <c r="AB64">
        <v>13.5</v>
      </c>
      <c r="AC64">
        <v>28.83</v>
      </c>
      <c r="AD64">
        <v>25.02</v>
      </c>
      <c r="AE64">
        <v>0</v>
      </c>
    </row>
    <row r="65" spans="1:31" x14ac:dyDescent="0.25">
      <c r="A65" t="s">
        <v>79</v>
      </c>
      <c r="B65" t="s">
        <v>519</v>
      </c>
      <c r="C65" t="s">
        <v>523</v>
      </c>
      <c r="D65" t="s">
        <v>524</v>
      </c>
      <c r="E65" t="s">
        <v>527</v>
      </c>
      <c r="F65" t="s">
        <v>530</v>
      </c>
      <c r="G65">
        <v>44.12</v>
      </c>
      <c r="H65">
        <v>0</v>
      </c>
      <c r="I65">
        <v>1</v>
      </c>
      <c r="J65" t="s">
        <v>516</v>
      </c>
      <c r="K65">
        <v>0</v>
      </c>
      <c r="L65">
        <v>0</v>
      </c>
      <c r="M65">
        <v>0.5</v>
      </c>
      <c r="N65">
        <v>0.5</v>
      </c>
      <c r="O65">
        <v>-0.3010299956639812</v>
      </c>
      <c r="P65">
        <v>30</v>
      </c>
      <c r="Q65">
        <v>1</v>
      </c>
      <c r="R65">
        <v>0</v>
      </c>
      <c r="S65">
        <v>0</v>
      </c>
      <c r="T65">
        <v>91.88</v>
      </c>
      <c r="U65">
        <v>0</v>
      </c>
      <c r="V65">
        <v>0</v>
      </c>
      <c r="W65">
        <v>40.98</v>
      </c>
      <c r="X65">
        <v>49.39</v>
      </c>
      <c r="Y65">
        <v>42.08</v>
      </c>
      <c r="Z65">
        <v>45.62</v>
      </c>
      <c r="AA65">
        <v>38.96</v>
      </c>
      <c r="AB65">
        <v>15.01</v>
      </c>
      <c r="AC65">
        <v>22.82</v>
      </c>
      <c r="AD65">
        <v>41.75</v>
      </c>
      <c r="AE65">
        <v>0</v>
      </c>
    </row>
    <row r="66" spans="1:31" x14ac:dyDescent="0.25">
      <c r="A66" t="s">
        <v>80</v>
      </c>
      <c r="B66" t="s">
        <v>519</v>
      </c>
      <c r="C66" t="s">
        <v>522</v>
      </c>
      <c r="D66" t="s">
        <v>526</v>
      </c>
      <c r="E66" t="s">
        <v>528</v>
      </c>
      <c r="F66" t="s">
        <v>531</v>
      </c>
      <c r="G66">
        <v>60.35</v>
      </c>
      <c r="H66">
        <v>0</v>
      </c>
      <c r="I66">
        <v>0</v>
      </c>
      <c r="J66" t="s">
        <v>516</v>
      </c>
      <c r="K66">
        <v>1</v>
      </c>
      <c r="L66">
        <v>0.284736786602939</v>
      </c>
      <c r="M66">
        <v>0.57070712568050852</v>
      </c>
      <c r="N66">
        <v>0.57070712568050852</v>
      </c>
      <c r="O66">
        <v>-0.24358670494463713</v>
      </c>
      <c r="P66">
        <v>49</v>
      </c>
      <c r="Q66">
        <v>1</v>
      </c>
      <c r="R66">
        <v>0</v>
      </c>
      <c r="S66">
        <v>1</v>
      </c>
      <c r="T66">
        <v>95.56</v>
      </c>
      <c r="U66">
        <v>1</v>
      </c>
      <c r="V66">
        <v>0</v>
      </c>
      <c r="W66">
        <v>49.48</v>
      </c>
      <c r="X66">
        <v>70.59</v>
      </c>
      <c r="Y66">
        <v>68.819999999999993</v>
      </c>
      <c r="Z66">
        <v>68.91</v>
      </c>
      <c r="AA66">
        <v>54.1</v>
      </c>
      <c r="AB66">
        <v>49.8</v>
      </c>
      <c r="AC66">
        <v>40.869999999999997</v>
      </c>
      <c r="AD66">
        <v>51.59</v>
      </c>
      <c r="AE66">
        <v>0</v>
      </c>
    </row>
    <row r="67" spans="1:31" x14ac:dyDescent="0.25">
      <c r="A67" t="s">
        <v>81</v>
      </c>
      <c r="B67" t="s">
        <v>518</v>
      </c>
      <c r="C67" t="s">
        <v>522</v>
      </c>
      <c r="D67" t="s">
        <v>524</v>
      </c>
      <c r="E67" t="s">
        <v>528</v>
      </c>
      <c r="F67" t="s">
        <v>530</v>
      </c>
      <c r="G67">
        <v>42.26</v>
      </c>
      <c r="H67">
        <v>0</v>
      </c>
      <c r="I67">
        <v>0</v>
      </c>
      <c r="J67" t="s">
        <v>517</v>
      </c>
      <c r="K67">
        <v>0</v>
      </c>
      <c r="L67">
        <v>0</v>
      </c>
      <c r="M67">
        <v>0.5</v>
      </c>
      <c r="N67">
        <v>0.5</v>
      </c>
      <c r="O67">
        <v>-0.3010299956639812</v>
      </c>
      <c r="P67">
        <v>26</v>
      </c>
      <c r="Q67">
        <v>0</v>
      </c>
      <c r="R67">
        <v>0</v>
      </c>
      <c r="S67">
        <v>0</v>
      </c>
      <c r="T67">
        <v>41.43</v>
      </c>
      <c r="U67">
        <v>1</v>
      </c>
      <c r="V67">
        <v>0</v>
      </c>
      <c r="W67">
        <v>34.15</v>
      </c>
      <c r="X67">
        <v>47.21</v>
      </c>
      <c r="Y67">
        <v>8.5500000000000007</v>
      </c>
      <c r="Z67">
        <v>42.64</v>
      </c>
      <c r="AA67">
        <v>38.130000000000003</v>
      </c>
      <c r="AB67">
        <v>24.94</v>
      </c>
      <c r="AC67">
        <v>36.880000000000003</v>
      </c>
      <c r="AD67">
        <v>49.63</v>
      </c>
      <c r="AE67">
        <v>0</v>
      </c>
    </row>
    <row r="68" spans="1:31" x14ac:dyDescent="0.25">
      <c r="A68" t="s">
        <v>82</v>
      </c>
      <c r="B68" t="s">
        <v>518</v>
      </c>
      <c r="C68" t="s">
        <v>523</v>
      </c>
      <c r="D68" t="s">
        <v>525</v>
      </c>
      <c r="E68" t="s">
        <v>527</v>
      </c>
      <c r="F68" t="s">
        <v>531</v>
      </c>
      <c r="G68">
        <v>56.75</v>
      </c>
      <c r="H68">
        <v>0</v>
      </c>
      <c r="I68">
        <v>1</v>
      </c>
      <c r="J68" t="s">
        <v>517</v>
      </c>
      <c r="K68">
        <v>1</v>
      </c>
      <c r="L68">
        <v>2.0074674701649928</v>
      </c>
      <c r="M68">
        <v>0.8815788876645434</v>
      </c>
      <c r="N68">
        <v>0.8815788876645434</v>
      </c>
      <c r="O68">
        <v>-5.4738818992039209E-2</v>
      </c>
      <c r="P68">
        <v>20</v>
      </c>
      <c r="Q68">
        <v>0</v>
      </c>
      <c r="R68">
        <v>1</v>
      </c>
      <c r="S68">
        <v>0</v>
      </c>
      <c r="T68">
        <v>43.09</v>
      </c>
      <c r="U68">
        <v>0</v>
      </c>
      <c r="V68">
        <v>0</v>
      </c>
      <c r="W68">
        <v>65.2</v>
      </c>
      <c r="X68">
        <v>60.42</v>
      </c>
      <c r="Y68">
        <v>55.16</v>
      </c>
      <c r="Z68">
        <v>75.430000000000007</v>
      </c>
      <c r="AA68">
        <v>47.8</v>
      </c>
      <c r="AB68">
        <v>49.67</v>
      </c>
      <c r="AC68">
        <v>83.94</v>
      </c>
      <c r="AD68">
        <v>69.12</v>
      </c>
      <c r="AE68">
        <v>1</v>
      </c>
    </row>
    <row r="69" spans="1:31" x14ac:dyDescent="0.25">
      <c r="A69" t="s">
        <v>83</v>
      </c>
      <c r="B69" t="s">
        <v>520</v>
      </c>
      <c r="C69" t="s">
        <v>523</v>
      </c>
      <c r="D69" t="s">
        <v>526</v>
      </c>
      <c r="E69" t="s">
        <v>529</v>
      </c>
      <c r="F69" t="s">
        <v>531</v>
      </c>
      <c r="G69">
        <v>52.22</v>
      </c>
      <c r="H69">
        <v>0</v>
      </c>
      <c r="I69">
        <v>1</v>
      </c>
      <c r="J69" t="s">
        <v>516</v>
      </c>
      <c r="K69">
        <v>1</v>
      </c>
      <c r="L69">
        <v>0.284736786602939</v>
      </c>
      <c r="M69">
        <v>0.57070712568050852</v>
      </c>
      <c r="N69">
        <v>0.57070712568050852</v>
      </c>
      <c r="O69">
        <v>-0.24358670494463713</v>
      </c>
      <c r="P69">
        <v>19</v>
      </c>
      <c r="Q69">
        <v>1</v>
      </c>
      <c r="R69">
        <v>0</v>
      </c>
      <c r="S69">
        <v>1</v>
      </c>
      <c r="T69">
        <v>97.52</v>
      </c>
      <c r="U69">
        <v>0</v>
      </c>
      <c r="V69">
        <v>1</v>
      </c>
      <c r="W69">
        <v>53.28</v>
      </c>
      <c r="X69">
        <v>59.31</v>
      </c>
      <c r="Y69">
        <v>34.549999999999997</v>
      </c>
      <c r="Z69">
        <v>43.83</v>
      </c>
      <c r="AA69">
        <v>36.49</v>
      </c>
      <c r="AB69">
        <v>26.46</v>
      </c>
      <c r="AC69">
        <v>31.61</v>
      </c>
      <c r="AD69">
        <v>53.62</v>
      </c>
      <c r="AE69">
        <v>0</v>
      </c>
    </row>
    <row r="70" spans="1:31" x14ac:dyDescent="0.25">
      <c r="A70" t="s">
        <v>84</v>
      </c>
      <c r="B70" t="s">
        <v>520</v>
      </c>
      <c r="C70" t="s">
        <v>521</v>
      </c>
      <c r="D70" t="s">
        <v>526</v>
      </c>
      <c r="E70" t="s">
        <v>528</v>
      </c>
      <c r="F70" t="s">
        <v>531</v>
      </c>
      <c r="G70">
        <v>36.79</v>
      </c>
      <c r="H70">
        <v>1</v>
      </c>
      <c r="I70">
        <v>0</v>
      </c>
      <c r="J70" t="s">
        <v>517</v>
      </c>
      <c r="K70">
        <v>1</v>
      </c>
      <c r="L70">
        <v>0.284736786602939</v>
      </c>
      <c r="M70">
        <v>0.57070712568050852</v>
      </c>
      <c r="N70">
        <v>0.57070712568050852</v>
      </c>
      <c r="O70">
        <v>-0.24358670494463713</v>
      </c>
      <c r="P70">
        <v>18</v>
      </c>
      <c r="Q70">
        <v>0</v>
      </c>
      <c r="R70">
        <v>0</v>
      </c>
      <c r="S70">
        <v>1</v>
      </c>
      <c r="T70">
        <v>56.63</v>
      </c>
      <c r="U70">
        <v>1</v>
      </c>
      <c r="V70">
        <v>0</v>
      </c>
      <c r="W70">
        <v>49.17</v>
      </c>
      <c r="X70">
        <v>37.31</v>
      </c>
      <c r="Y70">
        <v>38.159999999999997</v>
      </c>
      <c r="Z70">
        <v>35.92</v>
      </c>
      <c r="AA70">
        <v>43.39</v>
      </c>
      <c r="AB70">
        <v>54.88</v>
      </c>
      <c r="AC70">
        <v>44.21</v>
      </c>
      <c r="AD70">
        <v>35.19</v>
      </c>
      <c r="AE70">
        <v>0</v>
      </c>
    </row>
    <row r="71" spans="1:31" x14ac:dyDescent="0.25">
      <c r="A71" t="s">
        <v>85</v>
      </c>
      <c r="B71" t="s">
        <v>518</v>
      </c>
      <c r="C71" t="s">
        <v>521</v>
      </c>
      <c r="D71" t="s">
        <v>526</v>
      </c>
      <c r="E71" t="s">
        <v>529</v>
      </c>
      <c r="F71" t="s">
        <v>531</v>
      </c>
      <c r="G71">
        <v>57.26</v>
      </c>
      <c r="H71">
        <v>1</v>
      </c>
      <c r="I71">
        <v>0</v>
      </c>
      <c r="J71" t="s">
        <v>517</v>
      </c>
      <c r="K71">
        <v>1</v>
      </c>
      <c r="L71">
        <v>0.284736786602939</v>
      </c>
      <c r="M71">
        <v>0.57070712568050852</v>
      </c>
      <c r="N71">
        <v>0.57070712568050852</v>
      </c>
      <c r="O71">
        <v>-0.24358670494463713</v>
      </c>
      <c r="P71">
        <v>20</v>
      </c>
      <c r="Q71">
        <v>0</v>
      </c>
      <c r="R71">
        <v>0</v>
      </c>
      <c r="S71">
        <v>1</v>
      </c>
      <c r="T71">
        <v>92.4</v>
      </c>
      <c r="U71">
        <v>0</v>
      </c>
      <c r="V71">
        <v>1</v>
      </c>
      <c r="W71">
        <v>41.34</v>
      </c>
      <c r="X71">
        <v>39.799999999999997</v>
      </c>
      <c r="Y71">
        <v>40.31</v>
      </c>
      <c r="Z71">
        <v>65.02</v>
      </c>
      <c r="AA71">
        <v>62.66</v>
      </c>
      <c r="AB71">
        <v>51.6</v>
      </c>
      <c r="AC71">
        <v>51.59</v>
      </c>
      <c r="AD71">
        <v>69.02</v>
      </c>
      <c r="AE71">
        <v>0</v>
      </c>
    </row>
    <row r="72" spans="1:31" x14ac:dyDescent="0.25">
      <c r="A72" t="s">
        <v>86</v>
      </c>
      <c r="B72" t="s">
        <v>518</v>
      </c>
      <c r="C72" t="s">
        <v>523</v>
      </c>
      <c r="D72" t="s">
        <v>525</v>
      </c>
      <c r="E72" t="s">
        <v>529</v>
      </c>
      <c r="F72" t="s">
        <v>531</v>
      </c>
      <c r="G72">
        <v>74.63</v>
      </c>
      <c r="H72">
        <v>0</v>
      </c>
      <c r="I72">
        <v>1</v>
      </c>
      <c r="J72" t="s">
        <v>517</v>
      </c>
      <c r="K72">
        <v>1</v>
      </c>
      <c r="L72">
        <v>2.0074674701649928</v>
      </c>
      <c r="M72">
        <v>0.8815788876645434</v>
      </c>
      <c r="N72">
        <v>0.8815788876645434</v>
      </c>
      <c r="O72">
        <v>-5.4738818992039209E-2</v>
      </c>
      <c r="P72">
        <v>27</v>
      </c>
      <c r="Q72">
        <v>0</v>
      </c>
      <c r="R72">
        <v>1</v>
      </c>
      <c r="S72">
        <v>0</v>
      </c>
      <c r="T72">
        <v>63.33</v>
      </c>
      <c r="U72">
        <v>0</v>
      </c>
      <c r="V72">
        <v>1</v>
      </c>
      <c r="W72">
        <v>75.599999999999994</v>
      </c>
      <c r="X72">
        <v>77.45</v>
      </c>
      <c r="Y72">
        <v>59.4</v>
      </c>
      <c r="Z72">
        <v>45.87</v>
      </c>
      <c r="AA72">
        <v>47.38</v>
      </c>
      <c r="AB72">
        <v>74.17</v>
      </c>
      <c r="AC72">
        <v>63.66</v>
      </c>
      <c r="AD72">
        <v>59.54</v>
      </c>
      <c r="AE72">
        <v>1</v>
      </c>
    </row>
    <row r="73" spans="1:31" x14ac:dyDescent="0.25">
      <c r="A73" t="s">
        <v>87</v>
      </c>
      <c r="B73" t="s">
        <v>519</v>
      </c>
      <c r="C73" t="s">
        <v>523</v>
      </c>
      <c r="D73" t="s">
        <v>526</v>
      </c>
      <c r="E73" t="s">
        <v>527</v>
      </c>
      <c r="F73" t="s">
        <v>531</v>
      </c>
      <c r="G73">
        <v>49.67</v>
      </c>
      <c r="H73">
        <v>0</v>
      </c>
      <c r="I73">
        <v>1</v>
      </c>
      <c r="J73" t="s">
        <v>517</v>
      </c>
      <c r="K73">
        <v>1</v>
      </c>
      <c r="L73">
        <v>0.284736786602939</v>
      </c>
      <c r="M73">
        <v>0.57070712568050852</v>
      </c>
      <c r="N73">
        <v>0.57070712568050852</v>
      </c>
      <c r="O73">
        <v>-0.24358670494463713</v>
      </c>
      <c r="P73">
        <v>34</v>
      </c>
      <c r="Q73">
        <v>0</v>
      </c>
      <c r="R73">
        <v>0</v>
      </c>
      <c r="S73">
        <v>1</v>
      </c>
      <c r="T73">
        <v>47.15</v>
      </c>
      <c r="U73">
        <v>0</v>
      </c>
      <c r="V73">
        <v>0</v>
      </c>
      <c r="W73">
        <v>36.28</v>
      </c>
      <c r="X73">
        <v>34.93</v>
      </c>
      <c r="Y73">
        <v>44.17</v>
      </c>
      <c r="Z73">
        <v>47.58</v>
      </c>
      <c r="AA73">
        <v>70.47</v>
      </c>
      <c r="AB73">
        <v>60.39</v>
      </c>
      <c r="AC73">
        <v>47.57</v>
      </c>
      <c r="AD73">
        <v>58.7</v>
      </c>
      <c r="AE73">
        <v>0</v>
      </c>
    </row>
    <row r="74" spans="1:31" x14ac:dyDescent="0.25">
      <c r="A74" t="s">
        <v>88</v>
      </c>
      <c r="B74" t="s">
        <v>518</v>
      </c>
      <c r="C74" t="s">
        <v>521</v>
      </c>
      <c r="D74" t="s">
        <v>526</v>
      </c>
      <c r="E74" t="s">
        <v>527</v>
      </c>
      <c r="F74" t="s">
        <v>531</v>
      </c>
      <c r="G74">
        <v>55.74</v>
      </c>
      <c r="H74">
        <v>1</v>
      </c>
      <c r="I74">
        <v>0</v>
      </c>
      <c r="J74" t="s">
        <v>516</v>
      </c>
      <c r="K74">
        <v>1</v>
      </c>
      <c r="L74">
        <v>0.284736786602939</v>
      </c>
      <c r="M74">
        <v>0.57070712568050852</v>
      </c>
      <c r="N74">
        <v>0.57070712568050852</v>
      </c>
      <c r="O74">
        <v>-0.24358670494463713</v>
      </c>
      <c r="P74">
        <v>27</v>
      </c>
      <c r="Q74">
        <v>1</v>
      </c>
      <c r="R74">
        <v>0</v>
      </c>
      <c r="S74">
        <v>1</v>
      </c>
      <c r="T74">
        <v>44.83</v>
      </c>
      <c r="U74">
        <v>0</v>
      </c>
      <c r="V74">
        <v>0</v>
      </c>
      <c r="W74">
        <v>63.1</v>
      </c>
      <c r="X74">
        <v>49.69</v>
      </c>
      <c r="Y74">
        <v>36.04</v>
      </c>
      <c r="Z74">
        <v>61.55</v>
      </c>
      <c r="AA74">
        <v>57.8</v>
      </c>
      <c r="AB74">
        <v>47.85</v>
      </c>
      <c r="AC74">
        <v>61.47</v>
      </c>
      <c r="AD74">
        <v>57.93</v>
      </c>
      <c r="AE74">
        <v>0</v>
      </c>
    </row>
    <row r="75" spans="1:31" x14ac:dyDescent="0.25">
      <c r="A75" t="s">
        <v>89</v>
      </c>
      <c r="B75" t="s">
        <v>518</v>
      </c>
      <c r="C75" t="s">
        <v>522</v>
      </c>
      <c r="D75" t="s">
        <v>526</v>
      </c>
      <c r="E75" t="s">
        <v>528</v>
      </c>
      <c r="F75" t="s">
        <v>531</v>
      </c>
      <c r="G75">
        <v>38.700000000000003</v>
      </c>
      <c r="H75">
        <v>0</v>
      </c>
      <c r="I75">
        <v>0</v>
      </c>
      <c r="J75" t="s">
        <v>517</v>
      </c>
      <c r="K75">
        <v>1</v>
      </c>
      <c r="L75">
        <v>0.284736786602939</v>
      </c>
      <c r="M75">
        <v>0.57070712568050852</v>
      </c>
      <c r="N75">
        <v>0.57070712568050852</v>
      </c>
      <c r="O75">
        <v>-0.24358670494463713</v>
      </c>
      <c r="P75">
        <v>27</v>
      </c>
      <c r="Q75">
        <v>0</v>
      </c>
      <c r="R75">
        <v>0</v>
      </c>
      <c r="S75">
        <v>1</v>
      </c>
      <c r="T75">
        <v>49.39</v>
      </c>
      <c r="U75">
        <v>1</v>
      </c>
      <c r="V75">
        <v>0</v>
      </c>
      <c r="W75">
        <v>44.08</v>
      </c>
      <c r="X75">
        <v>67.63</v>
      </c>
      <c r="Y75">
        <v>50.26</v>
      </c>
      <c r="Z75">
        <v>62.51</v>
      </c>
      <c r="AA75">
        <v>37.659999999999997</v>
      </c>
      <c r="AB75">
        <v>59.65</v>
      </c>
      <c r="AC75">
        <v>53.9</v>
      </c>
      <c r="AD75">
        <v>53.01</v>
      </c>
      <c r="AE75">
        <v>0</v>
      </c>
    </row>
    <row r="76" spans="1:31" x14ac:dyDescent="0.25">
      <c r="A76" t="s">
        <v>90</v>
      </c>
      <c r="B76" t="s">
        <v>519</v>
      </c>
      <c r="C76" t="s">
        <v>523</v>
      </c>
      <c r="D76" t="s">
        <v>524</v>
      </c>
      <c r="E76" t="s">
        <v>527</v>
      </c>
      <c r="F76" t="s">
        <v>530</v>
      </c>
      <c r="G76">
        <v>56.49</v>
      </c>
      <c r="H76">
        <v>0</v>
      </c>
      <c r="I76">
        <v>1</v>
      </c>
      <c r="J76" t="s">
        <v>516</v>
      </c>
      <c r="K76">
        <v>0</v>
      </c>
      <c r="L76">
        <v>0</v>
      </c>
      <c r="M76">
        <v>0.5</v>
      </c>
      <c r="N76">
        <v>0.5</v>
      </c>
      <c r="O76">
        <v>-0.3010299956639812</v>
      </c>
      <c r="P76">
        <v>47</v>
      </c>
      <c r="Q76">
        <v>1</v>
      </c>
      <c r="R76">
        <v>0</v>
      </c>
      <c r="S76">
        <v>0</v>
      </c>
      <c r="T76">
        <v>54.99</v>
      </c>
      <c r="U76">
        <v>0</v>
      </c>
      <c r="V76">
        <v>0</v>
      </c>
      <c r="W76">
        <v>26.93</v>
      </c>
      <c r="X76">
        <v>46.17</v>
      </c>
      <c r="Y76">
        <v>35.299999999999997</v>
      </c>
      <c r="Z76">
        <v>41.59</v>
      </c>
      <c r="AA76">
        <v>36.9</v>
      </c>
      <c r="AB76">
        <v>36.78</v>
      </c>
      <c r="AC76">
        <v>41.32</v>
      </c>
      <c r="AD76">
        <v>61.72</v>
      </c>
      <c r="AE76">
        <v>0</v>
      </c>
    </row>
    <row r="77" spans="1:31" x14ac:dyDescent="0.25">
      <c r="A77" t="s">
        <v>91</v>
      </c>
      <c r="B77" t="s">
        <v>519</v>
      </c>
      <c r="C77" t="s">
        <v>521</v>
      </c>
      <c r="D77" t="s">
        <v>525</v>
      </c>
      <c r="E77" t="s">
        <v>529</v>
      </c>
      <c r="F77" t="s">
        <v>531</v>
      </c>
      <c r="G77">
        <v>65.81</v>
      </c>
      <c r="H77">
        <v>1</v>
      </c>
      <c r="I77">
        <v>0</v>
      </c>
      <c r="J77" t="s">
        <v>517</v>
      </c>
      <c r="K77">
        <v>1</v>
      </c>
      <c r="L77">
        <v>2.0074674701649928</v>
      </c>
      <c r="M77">
        <v>0.8815788876645434</v>
      </c>
      <c r="N77">
        <v>0.8815788876645434</v>
      </c>
      <c r="O77">
        <v>-5.4738818992039209E-2</v>
      </c>
      <c r="P77">
        <v>32</v>
      </c>
      <c r="Q77">
        <v>0</v>
      </c>
      <c r="R77">
        <v>1</v>
      </c>
      <c r="S77">
        <v>0</v>
      </c>
      <c r="T77">
        <v>69.31</v>
      </c>
      <c r="U77">
        <v>0</v>
      </c>
      <c r="V77">
        <v>1</v>
      </c>
      <c r="W77">
        <v>64.03</v>
      </c>
      <c r="X77">
        <v>59.02</v>
      </c>
      <c r="Y77">
        <v>56.9</v>
      </c>
      <c r="Z77">
        <v>71.66</v>
      </c>
      <c r="AA77">
        <v>68.790000000000006</v>
      </c>
      <c r="AB77">
        <v>74.790000000000006</v>
      </c>
      <c r="AC77">
        <v>57.32</v>
      </c>
      <c r="AD77">
        <v>68.37</v>
      </c>
      <c r="AE77">
        <v>1</v>
      </c>
    </row>
    <row r="78" spans="1:31" x14ac:dyDescent="0.25">
      <c r="A78" t="s">
        <v>92</v>
      </c>
      <c r="B78" t="s">
        <v>518</v>
      </c>
      <c r="C78" t="s">
        <v>522</v>
      </c>
      <c r="D78" t="s">
        <v>525</v>
      </c>
      <c r="E78" t="s">
        <v>527</v>
      </c>
      <c r="F78" t="s">
        <v>531</v>
      </c>
      <c r="G78">
        <v>67.47</v>
      </c>
      <c r="H78">
        <v>0</v>
      </c>
      <c r="I78">
        <v>0</v>
      </c>
      <c r="J78" t="s">
        <v>517</v>
      </c>
      <c r="K78">
        <v>1</v>
      </c>
      <c r="L78">
        <v>2.0074674701649928</v>
      </c>
      <c r="M78">
        <v>0.8815788876645434</v>
      </c>
      <c r="N78">
        <v>0.8815788876645434</v>
      </c>
      <c r="O78">
        <v>-5.4738818992039209E-2</v>
      </c>
      <c r="P78">
        <v>29</v>
      </c>
      <c r="Q78">
        <v>0</v>
      </c>
      <c r="R78">
        <v>1</v>
      </c>
      <c r="S78">
        <v>0</v>
      </c>
      <c r="T78">
        <v>82.09</v>
      </c>
      <c r="U78">
        <v>0</v>
      </c>
      <c r="V78">
        <v>0</v>
      </c>
      <c r="W78">
        <v>70.48</v>
      </c>
      <c r="X78">
        <v>50.94</v>
      </c>
      <c r="Y78">
        <v>40.14</v>
      </c>
      <c r="Z78">
        <v>62.93</v>
      </c>
      <c r="AA78">
        <v>69.19</v>
      </c>
      <c r="AB78">
        <v>53.14</v>
      </c>
      <c r="AC78">
        <v>84.48</v>
      </c>
      <c r="AD78">
        <v>57.32</v>
      </c>
      <c r="AE78">
        <v>1</v>
      </c>
    </row>
    <row r="79" spans="1:31" x14ac:dyDescent="0.25">
      <c r="A79" t="s">
        <v>93</v>
      </c>
      <c r="B79" t="s">
        <v>518</v>
      </c>
      <c r="C79" t="s">
        <v>523</v>
      </c>
      <c r="D79" t="s">
        <v>526</v>
      </c>
      <c r="E79" t="s">
        <v>528</v>
      </c>
      <c r="F79" t="s">
        <v>531</v>
      </c>
      <c r="G79">
        <v>31.97</v>
      </c>
      <c r="H79">
        <v>0</v>
      </c>
      <c r="I79">
        <v>1</v>
      </c>
      <c r="J79" t="s">
        <v>517</v>
      </c>
      <c r="K79">
        <v>1</v>
      </c>
      <c r="L79">
        <v>0.284736786602939</v>
      </c>
      <c r="M79">
        <v>0.57070712568050852</v>
      </c>
      <c r="N79">
        <v>0.57070712568050852</v>
      </c>
      <c r="O79">
        <v>-0.24358670494463713</v>
      </c>
      <c r="P79">
        <v>26</v>
      </c>
      <c r="Q79">
        <v>0</v>
      </c>
      <c r="R79">
        <v>0</v>
      </c>
      <c r="S79">
        <v>1</v>
      </c>
      <c r="T79">
        <v>99.18</v>
      </c>
      <c r="U79">
        <v>1</v>
      </c>
      <c r="V79">
        <v>0</v>
      </c>
      <c r="W79">
        <v>45.28</v>
      </c>
      <c r="X79">
        <v>45.29</v>
      </c>
      <c r="Y79">
        <v>69.790000000000006</v>
      </c>
      <c r="Z79">
        <v>57.44</v>
      </c>
      <c r="AA79">
        <v>48.32</v>
      </c>
      <c r="AB79">
        <v>42.12</v>
      </c>
      <c r="AC79">
        <v>56.77</v>
      </c>
      <c r="AD79">
        <v>48.23</v>
      </c>
      <c r="AE79">
        <v>0</v>
      </c>
    </row>
    <row r="80" spans="1:31" x14ac:dyDescent="0.25">
      <c r="A80" t="s">
        <v>94</v>
      </c>
      <c r="B80" t="s">
        <v>518</v>
      </c>
      <c r="C80" t="s">
        <v>522</v>
      </c>
      <c r="D80" t="s">
        <v>525</v>
      </c>
      <c r="E80" t="s">
        <v>527</v>
      </c>
      <c r="F80" t="s">
        <v>531</v>
      </c>
      <c r="G80">
        <v>70.5</v>
      </c>
      <c r="H80">
        <v>0</v>
      </c>
      <c r="I80">
        <v>0</v>
      </c>
      <c r="J80" t="s">
        <v>516</v>
      </c>
      <c r="K80">
        <v>1</v>
      </c>
      <c r="L80">
        <v>2.0074674701649928</v>
      </c>
      <c r="M80">
        <v>0.8815788876645434</v>
      </c>
      <c r="N80">
        <v>0.8815788876645434</v>
      </c>
      <c r="O80">
        <v>-5.4738818992039209E-2</v>
      </c>
      <c r="P80">
        <v>24</v>
      </c>
      <c r="Q80">
        <v>1</v>
      </c>
      <c r="R80">
        <v>1</v>
      </c>
      <c r="S80">
        <v>0</v>
      </c>
      <c r="T80">
        <v>66.489999999999995</v>
      </c>
      <c r="U80">
        <v>0</v>
      </c>
      <c r="V80">
        <v>0</v>
      </c>
      <c r="W80">
        <v>67.2</v>
      </c>
      <c r="X80">
        <v>31.15</v>
      </c>
      <c r="Y80">
        <v>48.88</v>
      </c>
      <c r="Z80">
        <v>55.13</v>
      </c>
      <c r="AA80">
        <v>58.84</v>
      </c>
      <c r="AB80">
        <v>49.07</v>
      </c>
      <c r="AC80">
        <v>42.5</v>
      </c>
      <c r="AD80">
        <v>65.930000000000007</v>
      </c>
      <c r="AE80">
        <v>1</v>
      </c>
    </row>
    <row r="81" spans="1:31" x14ac:dyDescent="0.25">
      <c r="A81" t="s">
        <v>95</v>
      </c>
      <c r="B81" t="s">
        <v>518</v>
      </c>
      <c r="C81" t="s">
        <v>521</v>
      </c>
      <c r="D81" t="s">
        <v>525</v>
      </c>
      <c r="E81" t="s">
        <v>527</v>
      </c>
      <c r="F81" t="s">
        <v>531</v>
      </c>
      <c r="G81">
        <v>51.36</v>
      </c>
      <c r="H81">
        <v>1</v>
      </c>
      <c r="I81">
        <v>0</v>
      </c>
      <c r="J81" t="s">
        <v>517</v>
      </c>
      <c r="K81">
        <v>1</v>
      </c>
      <c r="L81">
        <v>2.0074674701649928</v>
      </c>
      <c r="M81">
        <v>0.8815788876645434</v>
      </c>
      <c r="N81">
        <v>0.8815788876645434</v>
      </c>
      <c r="O81">
        <v>-5.4738818992039209E-2</v>
      </c>
      <c r="P81">
        <v>20</v>
      </c>
      <c r="Q81">
        <v>0</v>
      </c>
      <c r="R81">
        <v>1</v>
      </c>
      <c r="S81">
        <v>0</v>
      </c>
      <c r="T81">
        <v>71.09</v>
      </c>
      <c r="U81">
        <v>0</v>
      </c>
      <c r="V81">
        <v>0</v>
      </c>
      <c r="W81">
        <v>64.3</v>
      </c>
      <c r="X81">
        <v>49.71</v>
      </c>
      <c r="Y81">
        <v>50.56</v>
      </c>
      <c r="Z81">
        <v>59.57</v>
      </c>
      <c r="AA81">
        <v>62.64</v>
      </c>
      <c r="AB81">
        <v>82.43</v>
      </c>
      <c r="AC81">
        <v>70.27</v>
      </c>
      <c r="AD81">
        <v>54.09</v>
      </c>
      <c r="AE81">
        <v>1</v>
      </c>
    </row>
    <row r="82" spans="1:31" x14ac:dyDescent="0.25">
      <c r="A82" t="s">
        <v>96</v>
      </c>
      <c r="B82" t="s">
        <v>518</v>
      </c>
      <c r="C82" t="s">
        <v>523</v>
      </c>
      <c r="D82" t="s">
        <v>525</v>
      </c>
      <c r="E82" t="s">
        <v>528</v>
      </c>
      <c r="F82" t="s">
        <v>531</v>
      </c>
      <c r="G82">
        <v>54.47</v>
      </c>
      <c r="H82">
        <v>0</v>
      </c>
      <c r="I82">
        <v>1</v>
      </c>
      <c r="J82" t="s">
        <v>516</v>
      </c>
      <c r="K82">
        <v>1</v>
      </c>
      <c r="L82">
        <v>2.0074674701649928</v>
      </c>
      <c r="M82">
        <v>0.8815788876645434</v>
      </c>
      <c r="N82">
        <v>0.8815788876645434</v>
      </c>
      <c r="O82">
        <v>-5.4738818992039209E-2</v>
      </c>
      <c r="P82">
        <v>24</v>
      </c>
      <c r="Q82">
        <v>1</v>
      </c>
      <c r="R82">
        <v>1</v>
      </c>
      <c r="S82">
        <v>0</v>
      </c>
      <c r="T82">
        <v>71.31</v>
      </c>
      <c r="U82">
        <v>1</v>
      </c>
      <c r="V82">
        <v>0</v>
      </c>
      <c r="W82">
        <v>66.67</v>
      </c>
      <c r="X82">
        <v>73.08</v>
      </c>
      <c r="Y82">
        <v>56.86</v>
      </c>
      <c r="Z82">
        <v>52.96</v>
      </c>
      <c r="AA82">
        <v>59.78</v>
      </c>
      <c r="AB82">
        <v>53.99</v>
      </c>
      <c r="AC82">
        <v>62.16</v>
      </c>
      <c r="AD82">
        <v>65.56</v>
      </c>
      <c r="AE82">
        <v>1</v>
      </c>
    </row>
    <row r="83" spans="1:31" x14ac:dyDescent="0.25">
      <c r="A83" t="s">
        <v>97</v>
      </c>
      <c r="B83" t="s">
        <v>519</v>
      </c>
      <c r="C83" t="s">
        <v>522</v>
      </c>
      <c r="D83" t="s">
        <v>525</v>
      </c>
      <c r="E83" t="s">
        <v>528</v>
      </c>
      <c r="F83" t="s">
        <v>531</v>
      </c>
      <c r="G83">
        <v>48.06</v>
      </c>
      <c r="H83">
        <v>0</v>
      </c>
      <c r="I83">
        <v>0</v>
      </c>
      <c r="J83" t="s">
        <v>517</v>
      </c>
      <c r="K83">
        <v>1</v>
      </c>
      <c r="L83">
        <v>2.0074674701649928</v>
      </c>
      <c r="M83">
        <v>0.8815788876645434</v>
      </c>
      <c r="N83">
        <v>0.8815788876645434</v>
      </c>
      <c r="O83">
        <v>-5.4738818992039209E-2</v>
      </c>
      <c r="P83">
        <v>32</v>
      </c>
      <c r="Q83">
        <v>0</v>
      </c>
      <c r="R83">
        <v>1</v>
      </c>
      <c r="S83">
        <v>0</v>
      </c>
      <c r="T83">
        <v>72.37</v>
      </c>
      <c r="U83">
        <v>1</v>
      </c>
      <c r="V83">
        <v>0</v>
      </c>
      <c r="W83">
        <v>77.63</v>
      </c>
      <c r="X83">
        <v>47.49</v>
      </c>
      <c r="Y83">
        <v>87.81</v>
      </c>
      <c r="Z83">
        <v>66.87</v>
      </c>
      <c r="AA83">
        <v>47.29</v>
      </c>
      <c r="AB83">
        <v>52.95</v>
      </c>
      <c r="AC83">
        <v>54.87</v>
      </c>
      <c r="AD83">
        <v>73.989999999999995</v>
      </c>
      <c r="AE83">
        <v>1</v>
      </c>
    </row>
    <row r="84" spans="1:31" x14ac:dyDescent="0.25">
      <c r="A84" t="s">
        <v>98</v>
      </c>
      <c r="B84" t="s">
        <v>520</v>
      </c>
      <c r="C84" t="s">
        <v>523</v>
      </c>
      <c r="D84" t="s">
        <v>526</v>
      </c>
      <c r="E84" t="s">
        <v>528</v>
      </c>
      <c r="F84" t="s">
        <v>530</v>
      </c>
      <c r="G84">
        <v>31.79</v>
      </c>
      <c r="H84">
        <v>0</v>
      </c>
      <c r="I84">
        <v>1</v>
      </c>
      <c r="J84" t="s">
        <v>516</v>
      </c>
      <c r="K84">
        <v>0</v>
      </c>
      <c r="L84">
        <v>0.284736786602939</v>
      </c>
      <c r="M84">
        <v>0.57070712568050852</v>
      </c>
      <c r="N84">
        <v>0.42929287431949148</v>
      </c>
      <c r="O84">
        <v>-0.36724632016115744</v>
      </c>
      <c r="P84">
        <v>18</v>
      </c>
      <c r="Q84">
        <v>1</v>
      </c>
      <c r="R84">
        <v>0</v>
      </c>
      <c r="S84">
        <v>1</v>
      </c>
      <c r="T84">
        <v>71.06</v>
      </c>
      <c r="U84">
        <v>1</v>
      </c>
      <c r="V84">
        <v>0</v>
      </c>
      <c r="W84">
        <v>40</v>
      </c>
      <c r="X84">
        <v>38.18</v>
      </c>
      <c r="Y84">
        <v>32.369999999999997</v>
      </c>
      <c r="Z84">
        <v>24.7</v>
      </c>
      <c r="AA84">
        <v>46.56</v>
      </c>
      <c r="AB84">
        <v>39.32</v>
      </c>
      <c r="AC84">
        <v>40.78</v>
      </c>
      <c r="AD84">
        <v>30.45</v>
      </c>
      <c r="AE84">
        <v>0</v>
      </c>
    </row>
    <row r="85" spans="1:31" x14ac:dyDescent="0.25">
      <c r="A85" t="s">
        <v>99</v>
      </c>
      <c r="B85" t="s">
        <v>520</v>
      </c>
      <c r="C85" t="s">
        <v>522</v>
      </c>
      <c r="D85" t="s">
        <v>526</v>
      </c>
      <c r="E85" t="s">
        <v>528</v>
      </c>
      <c r="F85" t="s">
        <v>530</v>
      </c>
      <c r="G85">
        <v>41.63</v>
      </c>
      <c r="H85">
        <v>0</v>
      </c>
      <c r="I85">
        <v>0</v>
      </c>
      <c r="J85" t="s">
        <v>517</v>
      </c>
      <c r="K85">
        <v>0</v>
      </c>
      <c r="L85">
        <v>0.284736786602939</v>
      </c>
      <c r="M85">
        <v>0.57070712568050852</v>
      </c>
      <c r="N85">
        <v>0.42929287431949148</v>
      </c>
      <c r="O85">
        <v>-0.36724632016115744</v>
      </c>
      <c r="P85">
        <v>18</v>
      </c>
      <c r="Q85">
        <v>0</v>
      </c>
      <c r="R85">
        <v>0</v>
      </c>
      <c r="S85">
        <v>1</v>
      </c>
      <c r="T85">
        <v>40.53</v>
      </c>
      <c r="U85">
        <v>1</v>
      </c>
      <c r="V85">
        <v>0</v>
      </c>
      <c r="W85">
        <v>34.57</v>
      </c>
      <c r="X85">
        <v>7.63</v>
      </c>
      <c r="Y85">
        <v>40.85</v>
      </c>
      <c r="Z85">
        <v>32.700000000000003</v>
      </c>
      <c r="AA85">
        <v>48.91</v>
      </c>
      <c r="AB85">
        <v>45.14</v>
      </c>
      <c r="AC85">
        <v>29.69</v>
      </c>
      <c r="AD85">
        <v>46.52</v>
      </c>
      <c r="AE85">
        <v>0</v>
      </c>
    </row>
    <row r="86" spans="1:31" x14ac:dyDescent="0.25">
      <c r="A86" t="s">
        <v>100</v>
      </c>
      <c r="B86" t="s">
        <v>520</v>
      </c>
      <c r="C86" t="s">
        <v>521</v>
      </c>
      <c r="D86" t="s">
        <v>526</v>
      </c>
      <c r="E86" t="s">
        <v>529</v>
      </c>
      <c r="F86" t="s">
        <v>530</v>
      </c>
      <c r="G86">
        <v>39.82</v>
      </c>
      <c r="H86">
        <v>1</v>
      </c>
      <c r="I86">
        <v>0</v>
      </c>
      <c r="J86" t="s">
        <v>516</v>
      </c>
      <c r="K86">
        <v>0</v>
      </c>
      <c r="L86">
        <v>0.284736786602939</v>
      </c>
      <c r="M86">
        <v>0.57070712568050852</v>
      </c>
      <c r="N86">
        <v>0.42929287431949148</v>
      </c>
      <c r="O86">
        <v>-0.36724632016115744</v>
      </c>
      <c r="P86">
        <v>18</v>
      </c>
      <c r="Q86">
        <v>1</v>
      </c>
      <c r="R86">
        <v>0</v>
      </c>
      <c r="S86">
        <v>1</v>
      </c>
      <c r="T86">
        <v>40.1</v>
      </c>
      <c r="U86">
        <v>0</v>
      </c>
      <c r="V86">
        <v>1</v>
      </c>
      <c r="W86">
        <v>27.95</v>
      </c>
      <c r="X86">
        <v>37.49</v>
      </c>
      <c r="Y86">
        <v>40.340000000000003</v>
      </c>
      <c r="Z86">
        <v>22.15</v>
      </c>
      <c r="AA86">
        <v>27.55</v>
      </c>
      <c r="AB86">
        <v>51.79</v>
      </c>
      <c r="AC86">
        <v>48.59</v>
      </c>
      <c r="AD86">
        <v>34.700000000000003</v>
      </c>
      <c r="AE86">
        <v>0</v>
      </c>
    </row>
    <row r="87" spans="1:31" x14ac:dyDescent="0.25">
      <c r="A87" t="s">
        <v>101</v>
      </c>
      <c r="B87" t="s">
        <v>520</v>
      </c>
      <c r="C87" t="s">
        <v>521</v>
      </c>
      <c r="D87" t="s">
        <v>525</v>
      </c>
      <c r="E87" t="s">
        <v>527</v>
      </c>
      <c r="F87" t="s">
        <v>531</v>
      </c>
      <c r="G87">
        <v>40.14</v>
      </c>
      <c r="H87">
        <v>1</v>
      </c>
      <c r="I87">
        <v>0</v>
      </c>
      <c r="J87" t="s">
        <v>516</v>
      </c>
      <c r="K87">
        <v>1</v>
      </c>
      <c r="L87">
        <v>2.0074674701649928</v>
      </c>
      <c r="M87">
        <v>0.8815788876645434</v>
      </c>
      <c r="N87">
        <v>0.8815788876645434</v>
      </c>
      <c r="O87">
        <v>-5.4738818992039209E-2</v>
      </c>
      <c r="P87">
        <v>17</v>
      </c>
      <c r="Q87">
        <v>1</v>
      </c>
      <c r="R87">
        <v>1</v>
      </c>
      <c r="S87">
        <v>0</v>
      </c>
      <c r="T87">
        <v>45.86</v>
      </c>
      <c r="U87">
        <v>0</v>
      </c>
      <c r="V87">
        <v>0</v>
      </c>
      <c r="W87">
        <v>46.46</v>
      </c>
      <c r="X87">
        <v>52.42</v>
      </c>
      <c r="Y87">
        <v>39.47</v>
      </c>
      <c r="Z87">
        <v>49.39</v>
      </c>
      <c r="AA87">
        <v>57.45</v>
      </c>
      <c r="AB87">
        <v>36.53</v>
      </c>
      <c r="AC87">
        <v>42.72</v>
      </c>
      <c r="AD87">
        <v>37.799999999999997</v>
      </c>
      <c r="AE87">
        <v>1</v>
      </c>
    </row>
    <row r="88" spans="1:31" x14ac:dyDescent="0.25">
      <c r="A88" t="s">
        <v>102</v>
      </c>
      <c r="B88" t="s">
        <v>519</v>
      </c>
      <c r="C88" t="s">
        <v>523</v>
      </c>
      <c r="D88" t="s">
        <v>524</v>
      </c>
      <c r="E88" t="s">
        <v>527</v>
      </c>
      <c r="F88" t="s">
        <v>530</v>
      </c>
      <c r="G88">
        <v>57.26</v>
      </c>
      <c r="H88">
        <v>0</v>
      </c>
      <c r="I88">
        <v>1</v>
      </c>
      <c r="J88" t="s">
        <v>517</v>
      </c>
      <c r="K88">
        <v>0</v>
      </c>
      <c r="L88">
        <v>0</v>
      </c>
      <c r="M88">
        <v>0.5</v>
      </c>
      <c r="N88">
        <v>0.5</v>
      </c>
      <c r="O88">
        <v>-0.3010299956639812</v>
      </c>
      <c r="P88">
        <v>50</v>
      </c>
      <c r="Q88">
        <v>0</v>
      </c>
      <c r="R88">
        <v>0</v>
      </c>
      <c r="S88">
        <v>0</v>
      </c>
      <c r="T88">
        <v>46.09</v>
      </c>
      <c r="U88">
        <v>0</v>
      </c>
      <c r="V88">
        <v>0</v>
      </c>
      <c r="W88">
        <v>29.25</v>
      </c>
      <c r="X88">
        <v>22.93</v>
      </c>
      <c r="Y88">
        <v>39.03</v>
      </c>
      <c r="Z88">
        <v>13.36</v>
      </c>
      <c r="AA88">
        <v>43.23</v>
      </c>
      <c r="AB88">
        <v>34.799999999999997</v>
      </c>
      <c r="AC88">
        <v>30.18</v>
      </c>
      <c r="AD88">
        <v>26.66</v>
      </c>
      <c r="AE88">
        <v>0</v>
      </c>
    </row>
    <row r="89" spans="1:31" x14ac:dyDescent="0.25">
      <c r="A89" t="s">
        <v>103</v>
      </c>
      <c r="B89" t="s">
        <v>519</v>
      </c>
      <c r="C89" t="s">
        <v>522</v>
      </c>
      <c r="D89" t="s">
        <v>525</v>
      </c>
      <c r="E89" t="s">
        <v>527</v>
      </c>
      <c r="F89" t="s">
        <v>531</v>
      </c>
      <c r="G89">
        <v>48.42</v>
      </c>
      <c r="H89">
        <v>0</v>
      </c>
      <c r="I89">
        <v>0</v>
      </c>
      <c r="J89" t="s">
        <v>516</v>
      </c>
      <c r="K89">
        <v>1</v>
      </c>
      <c r="L89">
        <v>2.0074674701649928</v>
      </c>
      <c r="M89">
        <v>0.8815788876645434</v>
      </c>
      <c r="N89">
        <v>0.8815788876645434</v>
      </c>
      <c r="O89">
        <v>-5.4738818992039209E-2</v>
      </c>
      <c r="P89">
        <v>30</v>
      </c>
      <c r="Q89">
        <v>1</v>
      </c>
      <c r="R89">
        <v>1</v>
      </c>
      <c r="S89">
        <v>0</v>
      </c>
      <c r="T89">
        <v>82.29</v>
      </c>
      <c r="U89">
        <v>0</v>
      </c>
      <c r="V89">
        <v>0</v>
      </c>
      <c r="W89">
        <v>69.44</v>
      </c>
      <c r="X89">
        <v>59.94</v>
      </c>
      <c r="Y89">
        <v>75.3</v>
      </c>
      <c r="Z89">
        <v>81.62</v>
      </c>
      <c r="AA89">
        <v>77.87</v>
      </c>
      <c r="AB89">
        <v>56.68</v>
      </c>
      <c r="AC89">
        <v>62.83</v>
      </c>
      <c r="AD89">
        <v>54.98</v>
      </c>
      <c r="AE89">
        <v>1</v>
      </c>
    </row>
    <row r="90" spans="1:31" x14ac:dyDescent="0.25">
      <c r="A90" t="s">
        <v>104</v>
      </c>
      <c r="B90" t="s">
        <v>518</v>
      </c>
      <c r="C90" t="s">
        <v>523</v>
      </c>
      <c r="D90" t="s">
        <v>525</v>
      </c>
      <c r="E90" t="s">
        <v>528</v>
      </c>
      <c r="F90" t="s">
        <v>531</v>
      </c>
      <c r="G90">
        <v>58.01</v>
      </c>
      <c r="H90">
        <v>0</v>
      </c>
      <c r="I90">
        <v>1</v>
      </c>
      <c r="J90" t="s">
        <v>517</v>
      </c>
      <c r="K90">
        <v>1</v>
      </c>
      <c r="L90">
        <v>2.0074674701649928</v>
      </c>
      <c r="M90">
        <v>0.8815788876645434</v>
      </c>
      <c r="N90">
        <v>0.8815788876645434</v>
      </c>
      <c r="O90">
        <v>-5.4738818992039209E-2</v>
      </c>
      <c r="P90">
        <v>27</v>
      </c>
      <c r="Q90">
        <v>0</v>
      </c>
      <c r="R90">
        <v>1</v>
      </c>
      <c r="S90">
        <v>0</v>
      </c>
      <c r="T90">
        <v>52.29</v>
      </c>
      <c r="U90">
        <v>1</v>
      </c>
      <c r="V90">
        <v>0</v>
      </c>
      <c r="W90">
        <v>64.37</v>
      </c>
      <c r="X90">
        <v>49.93</v>
      </c>
      <c r="Y90">
        <v>68.13</v>
      </c>
      <c r="Z90">
        <v>66.62</v>
      </c>
      <c r="AA90">
        <v>48.95</v>
      </c>
      <c r="AB90">
        <v>60.83</v>
      </c>
      <c r="AC90">
        <v>61.58</v>
      </c>
      <c r="AD90">
        <v>63.99</v>
      </c>
      <c r="AE90">
        <v>1</v>
      </c>
    </row>
    <row r="91" spans="1:31" x14ac:dyDescent="0.25">
      <c r="A91" t="s">
        <v>105</v>
      </c>
      <c r="B91" t="s">
        <v>520</v>
      </c>
      <c r="C91" t="s">
        <v>523</v>
      </c>
      <c r="D91" t="s">
        <v>524</v>
      </c>
      <c r="E91" t="s">
        <v>528</v>
      </c>
      <c r="F91" t="s">
        <v>530</v>
      </c>
      <c r="G91">
        <v>17.86</v>
      </c>
      <c r="H91">
        <v>0</v>
      </c>
      <c r="I91">
        <v>1</v>
      </c>
      <c r="J91" t="s">
        <v>517</v>
      </c>
      <c r="K91">
        <v>0</v>
      </c>
      <c r="L91">
        <v>0</v>
      </c>
      <c r="M91">
        <v>0.5</v>
      </c>
      <c r="N91">
        <v>0.5</v>
      </c>
      <c r="O91">
        <v>-0.3010299956639812</v>
      </c>
      <c r="P91">
        <v>17</v>
      </c>
      <c r="Q91">
        <v>0</v>
      </c>
      <c r="R91">
        <v>0</v>
      </c>
      <c r="S91">
        <v>0</v>
      </c>
      <c r="T91">
        <v>93.68</v>
      </c>
      <c r="U91">
        <v>1</v>
      </c>
      <c r="V91">
        <v>0</v>
      </c>
      <c r="W91">
        <v>50.96</v>
      </c>
      <c r="X91">
        <v>29.73</v>
      </c>
      <c r="Y91">
        <v>18.79</v>
      </c>
      <c r="Z91">
        <v>7.16</v>
      </c>
      <c r="AA91">
        <v>64.680000000000007</v>
      </c>
      <c r="AB91">
        <v>0</v>
      </c>
      <c r="AC91">
        <v>33.869999999999997</v>
      </c>
      <c r="AD91">
        <v>28.71</v>
      </c>
      <c r="AE91">
        <v>0</v>
      </c>
    </row>
    <row r="92" spans="1:31" x14ac:dyDescent="0.25">
      <c r="A92" t="s">
        <v>106</v>
      </c>
      <c r="B92" t="s">
        <v>518</v>
      </c>
      <c r="C92" t="s">
        <v>522</v>
      </c>
      <c r="D92" t="s">
        <v>525</v>
      </c>
      <c r="E92" t="s">
        <v>528</v>
      </c>
      <c r="F92" t="s">
        <v>531</v>
      </c>
      <c r="G92">
        <v>41.64</v>
      </c>
      <c r="H92">
        <v>0</v>
      </c>
      <c r="I92">
        <v>0</v>
      </c>
      <c r="J92" t="s">
        <v>517</v>
      </c>
      <c r="K92">
        <v>1</v>
      </c>
      <c r="L92">
        <v>2.0074674701649928</v>
      </c>
      <c r="M92">
        <v>0.8815788876645434</v>
      </c>
      <c r="N92">
        <v>0.8815788876645434</v>
      </c>
      <c r="O92">
        <v>-5.4738818992039209E-2</v>
      </c>
      <c r="P92">
        <v>25</v>
      </c>
      <c r="Q92">
        <v>0</v>
      </c>
      <c r="R92">
        <v>1</v>
      </c>
      <c r="S92">
        <v>0</v>
      </c>
      <c r="T92">
        <v>95.72</v>
      </c>
      <c r="U92">
        <v>1</v>
      </c>
      <c r="V92">
        <v>0</v>
      </c>
      <c r="W92">
        <v>59.3</v>
      </c>
      <c r="X92">
        <v>68.06</v>
      </c>
      <c r="Y92">
        <v>68.599999999999994</v>
      </c>
      <c r="Z92">
        <v>58.35</v>
      </c>
      <c r="AA92">
        <v>89.44</v>
      </c>
      <c r="AB92">
        <v>65.680000000000007</v>
      </c>
      <c r="AC92">
        <v>54.74</v>
      </c>
      <c r="AD92">
        <v>53.65</v>
      </c>
      <c r="AE92">
        <v>1</v>
      </c>
    </row>
    <row r="93" spans="1:31" x14ac:dyDescent="0.25">
      <c r="A93" t="s">
        <v>107</v>
      </c>
      <c r="B93" t="s">
        <v>518</v>
      </c>
      <c r="C93" t="s">
        <v>522</v>
      </c>
      <c r="D93" t="s">
        <v>524</v>
      </c>
      <c r="E93" t="s">
        <v>529</v>
      </c>
      <c r="F93" t="s">
        <v>530</v>
      </c>
      <c r="G93">
        <v>36.229999999999997</v>
      </c>
      <c r="H93">
        <v>0</v>
      </c>
      <c r="I93">
        <v>0</v>
      </c>
      <c r="J93" t="s">
        <v>517</v>
      </c>
      <c r="K93">
        <v>0</v>
      </c>
      <c r="L93">
        <v>0</v>
      </c>
      <c r="M93">
        <v>0.5</v>
      </c>
      <c r="N93">
        <v>0.5</v>
      </c>
      <c r="O93">
        <v>-0.3010299956639812</v>
      </c>
      <c r="P93">
        <v>21</v>
      </c>
      <c r="Q93">
        <v>0</v>
      </c>
      <c r="R93">
        <v>0</v>
      </c>
      <c r="S93">
        <v>0</v>
      </c>
      <c r="T93">
        <v>98.55</v>
      </c>
      <c r="U93">
        <v>0</v>
      </c>
      <c r="V93">
        <v>1</v>
      </c>
      <c r="W93">
        <v>39.659999999999997</v>
      </c>
      <c r="X93">
        <v>37.26</v>
      </c>
      <c r="Y93">
        <v>39.57</v>
      </c>
      <c r="Z93">
        <v>53.7</v>
      </c>
      <c r="AA93">
        <v>24.9</v>
      </c>
      <c r="AB93">
        <v>24.75</v>
      </c>
      <c r="AC93">
        <v>44.88</v>
      </c>
      <c r="AD93">
        <v>55.16</v>
      </c>
      <c r="AE93">
        <v>0</v>
      </c>
    </row>
    <row r="94" spans="1:31" x14ac:dyDescent="0.25">
      <c r="A94" t="s">
        <v>108</v>
      </c>
      <c r="B94" t="s">
        <v>520</v>
      </c>
      <c r="C94" t="s">
        <v>522</v>
      </c>
      <c r="D94" t="s">
        <v>526</v>
      </c>
      <c r="E94" t="s">
        <v>528</v>
      </c>
      <c r="F94" t="s">
        <v>530</v>
      </c>
      <c r="G94">
        <v>44.45</v>
      </c>
      <c r="H94">
        <v>0</v>
      </c>
      <c r="I94">
        <v>0</v>
      </c>
      <c r="J94" t="s">
        <v>517</v>
      </c>
      <c r="K94">
        <v>0</v>
      </c>
      <c r="L94">
        <v>0.284736786602939</v>
      </c>
      <c r="M94">
        <v>0.57070712568050852</v>
      </c>
      <c r="N94">
        <v>0.42929287431949148</v>
      </c>
      <c r="O94">
        <v>-0.36724632016115744</v>
      </c>
      <c r="P94">
        <v>18</v>
      </c>
      <c r="Q94">
        <v>0</v>
      </c>
      <c r="R94">
        <v>0</v>
      </c>
      <c r="S94">
        <v>1</v>
      </c>
      <c r="T94">
        <v>96.34</v>
      </c>
      <c r="U94">
        <v>1</v>
      </c>
      <c r="V94">
        <v>0</v>
      </c>
      <c r="W94">
        <v>26.8</v>
      </c>
      <c r="X94">
        <v>30.9</v>
      </c>
      <c r="Y94">
        <v>52.82</v>
      </c>
      <c r="Z94">
        <v>45.81</v>
      </c>
      <c r="AA94">
        <v>34.6</v>
      </c>
      <c r="AB94">
        <v>34.840000000000003</v>
      </c>
      <c r="AC94">
        <v>36.17</v>
      </c>
      <c r="AD94">
        <v>49.98</v>
      </c>
      <c r="AE94">
        <v>0</v>
      </c>
    </row>
    <row r="95" spans="1:31" x14ac:dyDescent="0.25">
      <c r="A95" t="s">
        <v>109</v>
      </c>
      <c r="B95" t="s">
        <v>518</v>
      </c>
      <c r="C95" t="s">
        <v>521</v>
      </c>
      <c r="D95" t="s">
        <v>525</v>
      </c>
      <c r="E95" t="s">
        <v>528</v>
      </c>
      <c r="F95" t="s">
        <v>531</v>
      </c>
      <c r="G95">
        <v>60.05</v>
      </c>
      <c r="H95">
        <v>1</v>
      </c>
      <c r="I95">
        <v>0</v>
      </c>
      <c r="J95" t="s">
        <v>517</v>
      </c>
      <c r="K95">
        <v>1</v>
      </c>
      <c r="L95">
        <v>2.0074674701649928</v>
      </c>
      <c r="M95">
        <v>0.8815788876645434</v>
      </c>
      <c r="N95">
        <v>0.8815788876645434</v>
      </c>
      <c r="O95">
        <v>-5.4738818992039209E-2</v>
      </c>
      <c r="P95">
        <v>20</v>
      </c>
      <c r="Q95">
        <v>0</v>
      </c>
      <c r="R95">
        <v>1</v>
      </c>
      <c r="S95">
        <v>0</v>
      </c>
      <c r="T95">
        <v>56.31</v>
      </c>
      <c r="U95">
        <v>1</v>
      </c>
      <c r="V95">
        <v>0</v>
      </c>
      <c r="W95">
        <v>57.78</v>
      </c>
      <c r="X95">
        <v>60.8</v>
      </c>
      <c r="Y95">
        <v>62.33</v>
      </c>
      <c r="Z95">
        <v>48.36</v>
      </c>
      <c r="AA95">
        <v>59.79</v>
      </c>
      <c r="AB95">
        <v>74.459999999999994</v>
      </c>
      <c r="AC95">
        <v>53.06</v>
      </c>
      <c r="AD95">
        <v>55.33</v>
      </c>
      <c r="AE95">
        <v>1</v>
      </c>
    </row>
    <row r="96" spans="1:31" x14ac:dyDescent="0.25">
      <c r="A96" t="s">
        <v>110</v>
      </c>
      <c r="B96" t="s">
        <v>518</v>
      </c>
      <c r="C96" t="s">
        <v>523</v>
      </c>
      <c r="D96" t="s">
        <v>524</v>
      </c>
      <c r="E96" t="s">
        <v>529</v>
      </c>
      <c r="F96" t="s">
        <v>530</v>
      </c>
      <c r="G96">
        <v>67.19</v>
      </c>
      <c r="H96">
        <v>0</v>
      </c>
      <c r="I96">
        <v>1</v>
      </c>
      <c r="J96" t="s">
        <v>517</v>
      </c>
      <c r="K96">
        <v>0</v>
      </c>
      <c r="L96">
        <v>0</v>
      </c>
      <c r="M96">
        <v>0.5</v>
      </c>
      <c r="N96">
        <v>0.5</v>
      </c>
      <c r="O96">
        <v>-0.3010299956639812</v>
      </c>
      <c r="P96">
        <v>24</v>
      </c>
      <c r="Q96">
        <v>0</v>
      </c>
      <c r="R96">
        <v>0</v>
      </c>
      <c r="S96">
        <v>0</v>
      </c>
      <c r="T96">
        <v>70.59</v>
      </c>
      <c r="U96">
        <v>0</v>
      </c>
      <c r="V96">
        <v>1</v>
      </c>
      <c r="W96">
        <v>36.909999999999997</v>
      </c>
      <c r="X96">
        <v>50.71</v>
      </c>
      <c r="Y96">
        <v>41.17</v>
      </c>
      <c r="Z96">
        <v>53.33</v>
      </c>
      <c r="AA96">
        <v>37.130000000000003</v>
      </c>
      <c r="AB96">
        <v>46.3</v>
      </c>
      <c r="AC96">
        <v>20.6</v>
      </c>
      <c r="AD96">
        <v>58.06</v>
      </c>
      <c r="AE96">
        <v>0</v>
      </c>
    </row>
    <row r="97" spans="1:31" x14ac:dyDescent="0.25">
      <c r="A97" t="s">
        <v>111</v>
      </c>
      <c r="B97" t="s">
        <v>518</v>
      </c>
      <c r="C97" t="s">
        <v>523</v>
      </c>
      <c r="D97" t="s">
        <v>525</v>
      </c>
      <c r="E97" t="s">
        <v>528</v>
      </c>
      <c r="F97" t="s">
        <v>531</v>
      </c>
      <c r="G97">
        <v>79.78</v>
      </c>
      <c r="H97">
        <v>0</v>
      </c>
      <c r="I97">
        <v>1</v>
      </c>
      <c r="J97" t="s">
        <v>517</v>
      </c>
      <c r="K97">
        <v>1</v>
      </c>
      <c r="L97">
        <v>2.0074674701649928</v>
      </c>
      <c r="M97">
        <v>0.8815788876645434</v>
      </c>
      <c r="N97">
        <v>0.8815788876645434</v>
      </c>
      <c r="O97">
        <v>-5.4738818992039209E-2</v>
      </c>
      <c r="P97">
        <v>29</v>
      </c>
      <c r="Q97">
        <v>0</v>
      </c>
      <c r="R97">
        <v>1</v>
      </c>
      <c r="S97">
        <v>0</v>
      </c>
      <c r="T97">
        <v>50.53</v>
      </c>
      <c r="U97">
        <v>1</v>
      </c>
      <c r="V97">
        <v>0</v>
      </c>
      <c r="W97">
        <v>71.37</v>
      </c>
      <c r="X97">
        <v>59.88</v>
      </c>
      <c r="Y97">
        <v>64.62</v>
      </c>
      <c r="Z97">
        <v>69.17</v>
      </c>
      <c r="AA97">
        <v>59.6</v>
      </c>
      <c r="AB97">
        <v>67.33</v>
      </c>
      <c r="AC97">
        <v>50.84</v>
      </c>
      <c r="AD97">
        <v>56.44</v>
      </c>
      <c r="AE97">
        <v>1</v>
      </c>
    </row>
    <row r="98" spans="1:31" x14ac:dyDescent="0.25">
      <c r="A98" t="s">
        <v>112</v>
      </c>
      <c r="B98" t="s">
        <v>518</v>
      </c>
      <c r="C98" t="s">
        <v>521</v>
      </c>
      <c r="D98" t="s">
        <v>525</v>
      </c>
      <c r="E98" t="s">
        <v>527</v>
      </c>
      <c r="F98" t="s">
        <v>531</v>
      </c>
      <c r="G98">
        <v>56.12</v>
      </c>
      <c r="H98">
        <v>1</v>
      </c>
      <c r="I98">
        <v>0</v>
      </c>
      <c r="J98" t="s">
        <v>517</v>
      </c>
      <c r="K98">
        <v>1</v>
      </c>
      <c r="L98">
        <v>2.0074674701649928</v>
      </c>
      <c r="M98">
        <v>0.8815788876645434</v>
      </c>
      <c r="N98">
        <v>0.8815788876645434</v>
      </c>
      <c r="O98">
        <v>-5.4738818992039209E-2</v>
      </c>
      <c r="P98">
        <v>20</v>
      </c>
      <c r="Q98">
        <v>0</v>
      </c>
      <c r="R98">
        <v>1</v>
      </c>
      <c r="S98">
        <v>0</v>
      </c>
      <c r="T98">
        <v>88.37</v>
      </c>
      <c r="U98">
        <v>0</v>
      </c>
      <c r="V98">
        <v>0</v>
      </c>
      <c r="W98">
        <v>67.569999999999993</v>
      </c>
      <c r="X98">
        <v>62.27</v>
      </c>
      <c r="Y98">
        <v>44.53</v>
      </c>
      <c r="Z98">
        <v>76.53</v>
      </c>
      <c r="AA98">
        <v>70.489999999999995</v>
      </c>
      <c r="AB98">
        <v>57.4</v>
      </c>
      <c r="AC98">
        <v>67.7</v>
      </c>
      <c r="AD98">
        <v>64.97</v>
      </c>
      <c r="AE98">
        <v>1</v>
      </c>
    </row>
    <row r="99" spans="1:31" x14ac:dyDescent="0.25">
      <c r="A99" t="s">
        <v>113</v>
      </c>
      <c r="B99" t="s">
        <v>520</v>
      </c>
      <c r="C99" t="s">
        <v>522</v>
      </c>
      <c r="D99" t="s">
        <v>526</v>
      </c>
      <c r="E99" t="s">
        <v>529</v>
      </c>
      <c r="F99" t="s">
        <v>530</v>
      </c>
      <c r="G99">
        <v>48.31</v>
      </c>
      <c r="H99">
        <v>0</v>
      </c>
      <c r="I99">
        <v>0</v>
      </c>
      <c r="J99" t="s">
        <v>517</v>
      </c>
      <c r="K99">
        <v>0</v>
      </c>
      <c r="L99">
        <v>0.284736786602939</v>
      </c>
      <c r="M99">
        <v>0.57070712568050852</v>
      </c>
      <c r="N99">
        <v>0.42929287431949148</v>
      </c>
      <c r="O99">
        <v>-0.36724632016115744</v>
      </c>
      <c r="P99">
        <v>18</v>
      </c>
      <c r="Q99">
        <v>0</v>
      </c>
      <c r="R99">
        <v>0</v>
      </c>
      <c r="S99">
        <v>1</v>
      </c>
      <c r="T99">
        <v>93.31</v>
      </c>
      <c r="U99">
        <v>0</v>
      </c>
      <c r="V99">
        <v>1</v>
      </c>
      <c r="W99">
        <v>53.4</v>
      </c>
      <c r="X99">
        <v>21.38</v>
      </c>
      <c r="Y99">
        <v>35.5</v>
      </c>
      <c r="Z99">
        <v>39.46</v>
      </c>
      <c r="AA99">
        <v>21.91</v>
      </c>
      <c r="AB99">
        <v>42.65</v>
      </c>
      <c r="AC99">
        <v>47.75</v>
      </c>
      <c r="AD99">
        <v>50.47</v>
      </c>
      <c r="AE99">
        <v>0</v>
      </c>
    </row>
    <row r="100" spans="1:31" x14ac:dyDescent="0.25">
      <c r="A100" t="s">
        <v>114</v>
      </c>
      <c r="B100" t="s">
        <v>518</v>
      </c>
      <c r="C100" t="s">
        <v>521</v>
      </c>
      <c r="D100" t="s">
        <v>524</v>
      </c>
      <c r="E100" t="s">
        <v>527</v>
      </c>
      <c r="F100" t="s">
        <v>530</v>
      </c>
      <c r="G100">
        <v>29.56</v>
      </c>
      <c r="H100">
        <v>1</v>
      </c>
      <c r="I100">
        <v>0</v>
      </c>
      <c r="J100" t="s">
        <v>517</v>
      </c>
      <c r="K100">
        <v>0</v>
      </c>
      <c r="L100">
        <v>0</v>
      </c>
      <c r="M100">
        <v>0.5</v>
      </c>
      <c r="N100">
        <v>0.5</v>
      </c>
      <c r="O100">
        <v>-0.3010299956639812</v>
      </c>
      <c r="P100">
        <v>29</v>
      </c>
      <c r="Q100">
        <v>0</v>
      </c>
      <c r="R100">
        <v>0</v>
      </c>
      <c r="S100">
        <v>0</v>
      </c>
      <c r="T100">
        <v>91.08</v>
      </c>
      <c r="U100">
        <v>0</v>
      </c>
      <c r="V100">
        <v>0</v>
      </c>
      <c r="W100">
        <v>29.39</v>
      </c>
      <c r="X100">
        <v>36.340000000000003</v>
      </c>
      <c r="Y100">
        <v>31.72</v>
      </c>
      <c r="Z100">
        <v>44.64</v>
      </c>
      <c r="AA100">
        <v>48.39</v>
      </c>
      <c r="AB100">
        <v>57.88</v>
      </c>
      <c r="AC100">
        <v>60.7</v>
      </c>
      <c r="AD100">
        <v>51.93</v>
      </c>
      <c r="AE100">
        <v>0</v>
      </c>
    </row>
    <row r="101" spans="1:31" x14ac:dyDescent="0.25">
      <c r="A101" t="s">
        <v>115</v>
      </c>
      <c r="B101" t="s">
        <v>518</v>
      </c>
      <c r="C101" t="s">
        <v>521</v>
      </c>
      <c r="D101" t="s">
        <v>524</v>
      </c>
      <c r="E101" t="s">
        <v>527</v>
      </c>
      <c r="F101" t="s">
        <v>530</v>
      </c>
      <c r="G101">
        <v>33.24</v>
      </c>
      <c r="H101">
        <v>1</v>
      </c>
      <c r="I101">
        <v>0</v>
      </c>
      <c r="J101" t="s">
        <v>516</v>
      </c>
      <c r="K101">
        <v>0</v>
      </c>
      <c r="L101">
        <v>0</v>
      </c>
      <c r="M101">
        <v>0.5</v>
      </c>
      <c r="N101">
        <v>0.5</v>
      </c>
      <c r="O101">
        <v>-0.3010299956639812</v>
      </c>
      <c r="P101">
        <v>28</v>
      </c>
      <c r="Q101">
        <v>1</v>
      </c>
      <c r="R101">
        <v>0</v>
      </c>
      <c r="S101">
        <v>0</v>
      </c>
      <c r="T101">
        <v>66</v>
      </c>
      <c r="U101">
        <v>0</v>
      </c>
      <c r="V101">
        <v>0</v>
      </c>
      <c r="W101">
        <v>31.74</v>
      </c>
      <c r="X101">
        <v>36</v>
      </c>
      <c r="Y101">
        <v>54.36</v>
      </c>
      <c r="Z101">
        <v>38.14</v>
      </c>
      <c r="AA101">
        <v>30.15</v>
      </c>
      <c r="AB101">
        <v>56</v>
      </c>
      <c r="AC101">
        <v>47.22</v>
      </c>
      <c r="AD101">
        <v>41.14</v>
      </c>
      <c r="AE101">
        <v>0</v>
      </c>
    </row>
    <row r="102" spans="1:31" x14ac:dyDescent="0.25">
      <c r="A102" t="s">
        <v>116</v>
      </c>
      <c r="B102" t="s">
        <v>518</v>
      </c>
      <c r="C102" t="s">
        <v>521</v>
      </c>
      <c r="D102" t="s">
        <v>526</v>
      </c>
      <c r="E102" t="s">
        <v>529</v>
      </c>
      <c r="F102" t="s">
        <v>531</v>
      </c>
      <c r="G102">
        <v>37.85</v>
      </c>
      <c r="H102">
        <v>1</v>
      </c>
      <c r="I102">
        <v>0</v>
      </c>
      <c r="J102" t="s">
        <v>516</v>
      </c>
      <c r="K102">
        <v>1</v>
      </c>
      <c r="L102">
        <v>0.284736786602939</v>
      </c>
      <c r="M102">
        <v>0.57070712568050852</v>
      </c>
      <c r="N102">
        <v>0.57070712568050852</v>
      </c>
      <c r="O102">
        <v>-0.24358670494463713</v>
      </c>
      <c r="P102">
        <v>21</v>
      </c>
      <c r="Q102">
        <v>1</v>
      </c>
      <c r="R102">
        <v>0</v>
      </c>
      <c r="S102">
        <v>1</v>
      </c>
      <c r="T102">
        <v>85.52</v>
      </c>
      <c r="U102">
        <v>0</v>
      </c>
      <c r="V102">
        <v>1</v>
      </c>
      <c r="W102">
        <v>38.19</v>
      </c>
      <c r="X102">
        <v>50.26</v>
      </c>
      <c r="Y102">
        <v>38.86</v>
      </c>
      <c r="Z102">
        <v>26.76</v>
      </c>
      <c r="AA102">
        <v>55.47</v>
      </c>
      <c r="AB102">
        <v>47.37</v>
      </c>
      <c r="AC102">
        <v>50.13</v>
      </c>
      <c r="AD102">
        <v>30.45</v>
      </c>
      <c r="AE102">
        <v>0</v>
      </c>
    </row>
    <row r="103" spans="1:31" x14ac:dyDescent="0.25">
      <c r="A103" t="s">
        <v>117</v>
      </c>
      <c r="B103" t="s">
        <v>519</v>
      </c>
      <c r="C103" t="s">
        <v>523</v>
      </c>
      <c r="D103" t="s">
        <v>525</v>
      </c>
      <c r="E103" t="s">
        <v>527</v>
      </c>
      <c r="F103" t="s">
        <v>531</v>
      </c>
      <c r="G103">
        <v>62.32</v>
      </c>
      <c r="H103">
        <v>0</v>
      </c>
      <c r="I103">
        <v>1</v>
      </c>
      <c r="J103" t="s">
        <v>517</v>
      </c>
      <c r="K103">
        <v>1</v>
      </c>
      <c r="L103">
        <v>2.0074674701649928</v>
      </c>
      <c r="M103">
        <v>0.8815788876645434</v>
      </c>
      <c r="N103">
        <v>0.8815788876645434</v>
      </c>
      <c r="O103">
        <v>-5.4738818992039209E-2</v>
      </c>
      <c r="P103">
        <v>33</v>
      </c>
      <c r="Q103">
        <v>0</v>
      </c>
      <c r="R103">
        <v>1</v>
      </c>
      <c r="S103">
        <v>0</v>
      </c>
      <c r="T103">
        <v>45.85</v>
      </c>
      <c r="U103">
        <v>0</v>
      </c>
      <c r="V103">
        <v>0</v>
      </c>
      <c r="W103">
        <v>41.49</v>
      </c>
      <c r="X103">
        <v>82.85</v>
      </c>
      <c r="Y103">
        <v>72.709999999999994</v>
      </c>
      <c r="Z103">
        <v>52.27</v>
      </c>
      <c r="AA103">
        <v>62.52</v>
      </c>
      <c r="AB103">
        <v>65.64</v>
      </c>
      <c r="AC103">
        <v>70.98</v>
      </c>
      <c r="AD103">
        <v>63.61</v>
      </c>
      <c r="AE103">
        <v>1</v>
      </c>
    </row>
    <row r="104" spans="1:31" x14ac:dyDescent="0.25">
      <c r="A104" t="s">
        <v>118</v>
      </c>
      <c r="B104" t="s">
        <v>518</v>
      </c>
      <c r="C104" t="s">
        <v>521</v>
      </c>
      <c r="D104" t="s">
        <v>526</v>
      </c>
      <c r="E104" t="s">
        <v>528</v>
      </c>
      <c r="F104" t="s">
        <v>531</v>
      </c>
      <c r="G104">
        <v>52.05</v>
      </c>
      <c r="H104">
        <v>1</v>
      </c>
      <c r="I104">
        <v>0</v>
      </c>
      <c r="J104" t="s">
        <v>517</v>
      </c>
      <c r="K104">
        <v>1</v>
      </c>
      <c r="L104">
        <v>0.284736786602939</v>
      </c>
      <c r="M104">
        <v>0.57070712568050852</v>
      </c>
      <c r="N104">
        <v>0.57070712568050852</v>
      </c>
      <c r="O104">
        <v>-0.24358670494463713</v>
      </c>
      <c r="P104">
        <v>27</v>
      </c>
      <c r="Q104">
        <v>0</v>
      </c>
      <c r="R104">
        <v>0</v>
      </c>
      <c r="S104">
        <v>1</v>
      </c>
      <c r="T104">
        <v>42.41</v>
      </c>
      <c r="U104">
        <v>1</v>
      </c>
      <c r="V104">
        <v>0</v>
      </c>
      <c r="W104">
        <v>47.77</v>
      </c>
      <c r="X104">
        <v>51.28</v>
      </c>
      <c r="Y104">
        <v>35.1</v>
      </c>
      <c r="Z104">
        <v>72.8</v>
      </c>
      <c r="AA104">
        <v>52.44</v>
      </c>
      <c r="AB104">
        <v>50.51</v>
      </c>
      <c r="AC104">
        <v>47.98</v>
      </c>
      <c r="AD104">
        <v>55.32</v>
      </c>
      <c r="AE104">
        <v>0</v>
      </c>
    </row>
    <row r="105" spans="1:31" x14ac:dyDescent="0.25">
      <c r="A105" t="s">
        <v>119</v>
      </c>
      <c r="B105" t="s">
        <v>520</v>
      </c>
      <c r="C105" t="s">
        <v>523</v>
      </c>
      <c r="D105" t="s">
        <v>524</v>
      </c>
      <c r="E105" t="s">
        <v>527</v>
      </c>
      <c r="F105" t="s">
        <v>530</v>
      </c>
      <c r="G105">
        <v>38.69</v>
      </c>
      <c r="H105">
        <v>0</v>
      </c>
      <c r="I105">
        <v>1</v>
      </c>
      <c r="J105" t="s">
        <v>517</v>
      </c>
      <c r="K105">
        <v>0</v>
      </c>
      <c r="L105">
        <v>0</v>
      </c>
      <c r="M105">
        <v>0.5</v>
      </c>
      <c r="N105">
        <v>0.5</v>
      </c>
      <c r="O105">
        <v>-0.3010299956639812</v>
      </c>
      <c r="P105">
        <v>16</v>
      </c>
      <c r="Q105">
        <v>0</v>
      </c>
      <c r="R105">
        <v>0</v>
      </c>
      <c r="S105">
        <v>0</v>
      </c>
      <c r="T105">
        <v>85.19</v>
      </c>
      <c r="U105">
        <v>0</v>
      </c>
      <c r="V105">
        <v>0</v>
      </c>
      <c r="W105">
        <v>32.74</v>
      </c>
      <c r="X105">
        <v>36.200000000000003</v>
      </c>
      <c r="Y105">
        <v>29.15</v>
      </c>
      <c r="Z105">
        <v>41.32</v>
      </c>
      <c r="AA105">
        <v>14.39</v>
      </c>
      <c r="AB105">
        <v>23.82</v>
      </c>
      <c r="AC105">
        <v>35.5</v>
      </c>
      <c r="AD105">
        <v>34.1</v>
      </c>
      <c r="AE105">
        <v>0</v>
      </c>
    </row>
    <row r="106" spans="1:31" x14ac:dyDescent="0.25">
      <c r="A106" t="s">
        <v>120</v>
      </c>
      <c r="B106" t="s">
        <v>520</v>
      </c>
      <c r="C106" t="s">
        <v>523</v>
      </c>
      <c r="D106" t="s">
        <v>526</v>
      </c>
      <c r="E106" t="s">
        <v>528</v>
      </c>
      <c r="F106" t="s">
        <v>530</v>
      </c>
      <c r="G106">
        <v>31.48</v>
      </c>
      <c r="H106">
        <v>0</v>
      </c>
      <c r="I106">
        <v>1</v>
      </c>
      <c r="J106" t="s">
        <v>517</v>
      </c>
      <c r="K106">
        <v>0</v>
      </c>
      <c r="L106">
        <v>0.284736786602939</v>
      </c>
      <c r="M106">
        <v>0.57070712568050852</v>
      </c>
      <c r="N106">
        <v>0.42929287431949148</v>
      </c>
      <c r="O106">
        <v>-0.36724632016115744</v>
      </c>
      <c r="P106">
        <v>19</v>
      </c>
      <c r="Q106">
        <v>0</v>
      </c>
      <c r="R106">
        <v>0</v>
      </c>
      <c r="S106">
        <v>1</v>
      </c>
      <c r="T106">
        <v>65.52</v>
      </c>
      <c r="U106">
        <v>1</v>
      </c>
      <c r="V106">
        <v>0</v>
      </c>
      <c r="W106">
        <v>47.25</v>
      </c>
      <c r="X106">
        <v>29.15</v>
      </c>
      <c r="Y106">
        <v>21.6</v>
      </c>
      <c r="Z106">
        <v>32.56</v>
      </c>
      <c r="AA106">
        <v>43.88</v>
      </c>
      <c r="AB106">
        <v>39.42</v>
      </c>
      <c r="AC106">
        <v>31.26</v>
      </c>
      <c r="AD106">
        <v>41.82</v>
      </c>
      <c r="AE106">
        <v>0</v>
      </c>
    </row>
    <row r="107" spans="1:31" x14ac:dyDescent="0.25">
      <c r="A107" t="s">
        <v>121</v>
      </c>
      <c r="B107" t="s">
        <v>518</v>
      </c>
      <c r="C107" t="s">
        <v>523</v>
      </c>
      <c r="D107" t="s">
        <v>526</v>
      </c>
      <c r="E107" t="s">
        <v>527</v>
      </c>
      <c r="F107" t="s">
        <v>531</v>
      </c>
      <c r="G107">
        <v>50.49</v>
      </c>
      <c r="H107">
        <v>0</v>
      </c>
      <c r="I107">
        <v>1</v>
      </c>
      <c r="J107" t="s">
        <v>517</v>
      </c>
      <c r="K107">
        <v>1</v>
      </c>
      <c r="L107">
        <v>0.284736786602939</v>
      </c>
      <c r="M107">
        <v>0.57070712568050852</v>
      </c>
      <c r="N107">
        <v>0.57070712568050852</v>
      </c>
      <c r="O107">
        <v>-0.24358670494463713</v>
      </c>
      <c r="P107">
        <v>20</v>
      </c>
      <c r="Q107">
        <v>0</v>
      </c>
      <c r="R107">
        <v>0</v>
      </c>
      <c r="S107">
        <v>1</v>
      </c>
      <c r="T107">
        <v>99.73</v>
      </c>
      <c r="U107">
        <v>0</v>
      </c>
      <c r="V107">
        <v>0</v>
      </c>
      <c r="W107">
        <v>49.24</v>
      </c>
      <c r="X107">
        <v>57.57</v>
      </c>
      <c r="Y107">
        <v>53.2</v>
      </c>
      <c r="Z107">
        <v>61.95</v>
      </c>
      <c r="AA107">
        <v>59.87</v>
      </c>
      <c r="AB107">
        <v>47.66</v>
      </c>
      <c r="AC107">
        <v>61.07</v>
      </c>
      <c r="AD107">
        <v>59.96</v>
      </c>
      <c r="AE107">
        <v>0</v>
      </c>
    </row>
    <row r="108" spans="1:31" x14ac:dyDescent="0.25">
      <c r="A108" t="s">
        <v>122</v>
      </c>
      <c r="B108" t="s">
        <v>520</v>
      </c>
      <c r="C108" t="s">
        <v>522</v>
      </c>
      <c r="D108" t="s">
        <v>525</v>
      </c>
      <c r="E108" t="s">
        <v>529</v>
      </c>
      <c r="F108" t="s">
        <v>531</v>
      </c>
      <c r="G108">
        <v>77.459999999999994</v>
      </c>
      <c r="H108">
        <v>0</v>
      </c>
      <c r="I108">
        <v>0</v>
      </c>
      <c r="J108" t="s">
        <v>517</v>
      </c>
      <c r="K108">
        <v>1</v>
      </c>
      <c r="L108">
        <v>2.0074674701649928</v>
      </c>
      <c r="M108">
        <v>0.8815788876645434</v>
      </c>
      <c r="N108">
        <v>0.8815788876645434</v>
      </c>
      <c r="O108">
        <v>-5.4738818992039209E-2</v>
      </c>
      <c r="P108">
        <v>16</v>
      </c>
      <c r="Q108">
        <v>0</v>
      </c>
      <c r="R108">
        <v>1</v>
      </c>
      <c r="S108">
        <v>0</v>
      </c>
      <c r="T108">
        <v>45.84</v>
      </c>
      <c r="U108">
        <v>0</v>
      </c>
      <c r="V108">
        <v>1</v>
      </c>
      <c r="W108">
        <v>46.32</v>
      </c>
      <c r="X108">
        <v>78.11</v>
      </c>
      <c r="Y108">
        <v>47.36</v>
      </c>
      <c r="Z108">
        <v>46.61</v>
      </c>
      <c r="AA108">
        <v>36.770000000000003</v>
      </c>
      <c r="AB108">
        <v>46.32</v>
      </c>
      <c r="AC108">
        <v>48.14</v>
      </c>
      <c r="AD108">
        <v>50.54</v>
      </c>
      <c r="AE108">
        <v>1</v>
      </c>
    </row>
    <row r="109" spans="1:31" x14ac:dyDescent="0.25">
      <c r="A109" t="s">
        <v>123</v>
      </c>
      <c r="B109" t="s">
        <v>518</v>
      </c>
      <c r="C109" t="s">
        <v>523</v>
      </c>
      <c r="D109" t="s">
        <v>524</v>
      </c>
      <c r="E109" t="s">
        <v>527</v>
      </c>
      <c r="F109" t="s">
        <v>530</v>
      </c>
      <c r="G109">
        <v>12.95</v>
      </c>
      <c r="H109">
        <v>0</v>
      </c>
      <c r="I109">
        <v>1</v>
      </c>
      <c r="J109" t="s">
        <v>517</v>
      </c>
      <c r="K109">
        <v>0</v>
      </c>
      <c r="L109">
        <v>0</v>
      </c>
      <c r="M109">
        <v>0.5</v>
      </c>
      <c r="N109">
        <v>0.5</v>
      </c>
      <c r="O109">
        <v>-0.3010299956639812</v>
      </c>
      <c r="P109">
        <v>27</v>
      </c>
      <c r="Q109">
        <v>0</v>
      </c>
      <c r="R109">
        <v>0</v>
      </c>
      <c r="S109">
        <v>0</v>
      </c>
      <c r="T109">
        <v>91.34</v>
      </c>
      <c r="U109">
        <v>0</v>
      </c>
      <c r="V109">
        <v>0</v>
      </c>
      <c r="W109">
        <v>40.9</v>
      </c>
      <c r="X109">
        <v>14.75</v>
      </c>
      <c r="Y109">
        <v>57.06</v>
      </c>
      <c r="Z109">
        <v>35.18</v>
      </c>
      <c r="AA109">
        <v>34.89</v>
      </c>
      <c r="AB109">
        <v>31.23</v>
      </c>
      <c r="AC109">
        <v>7.93</v>
      </c>
      <c r="AD109">
        <v>20.190000000000001</v>
      </c>
      <c r="AE109">
        <v>0</v>
      </c>
    </row>
    <row r="110" spans="1:31" x14ac:dyDescent="0.25">
      <c r="A110" t="s">
        <v>124</v>
      </c>
      <c r="B110" t="s">
        <v>519</v>
      </c>
      <c r="C110" t="s">
        <v>523</v>
      </c>
      <c r="D110" t="s">
        <v>525</v>
      </c>
      <c r="E110" t="s">
        <v>527</v>
      </c>
      <c r="F110" t="s">
        <v>531</v>
      </c>
      <c r="G110">
        <v>27.88</v>
      </c>
      <c r="H110">
        <v>0</v>
      </c>
      <c r="I110">
        <v>1</v>
      </c>
      <c r="J110" t="s">
        <v>517</v>
      </c>
      <c r="K110">
        <v>1</v>
      </c>
      <c r="L110">
        <v>2.0074674701649928</v>
      </c>
      <c r="M110">
        <v>0.8815788876645434</v>
      </c>
      <c r="N110">
        <v>0.8815788876645434</v>
      </c>
      <c r="O110">
        <v>-5.4738818992039209E-2</v>
      </c>
      <c r="P110">
        <v>43</v>
      </c>
      <c r="Q110">
        <v>0</v>
      </c>
      <c r="R110">
        <v>1</v>
      </c>
      <c r="S110">
        <v>0</v>
      </c>
      <c r="T110">
        <v>68.8</v>
      </c>
      <c r="U110">
        <v>0</v>
      </c>
      <c r="V110">
        <v>0</v>
      </c>
      <c r="W110">
        <v>63.19</v>
      </c>
      <c r="X110">
        <v>64.47</v>
      </c>
      <c r="Y110">
        <v>54.69</v>
      </c>
      <c r="Z110">
        <v>66.209999999999994</v>
      </c>
      <c r="AA110">
        <v>62.09</v>
      </c>
      <c r="AB110">
        <v>67.06</v>
      </c>
      <c r="AC110">
        <v>62.16</v>
      </c>
      <c r="AD110">
        <v>46.92</v>
      </c>
      <c r="AE110">
        <v>1</v>
      </c>
    </row>
    <row r="111" spans="1:31" x14ac:dyDescent="0.25">
      <c r="A111" t="s">
        <v>125</v>
      </c>
      <c r="B111" t="s">
        <v>518</v>
      </c>
      <c r="C111" t="s">
        <v>522</v>
      </c>
      <c r="D111" t="s">
        <v>526</v>
      </c>
      <c r="E111" t="s">
        <v>527</v>
      </c>
      <c r="F111" t="s">
        <v>530</v>
      </c>
      <c r="G111">
        <v>56.34</v>
      </c>
      <c r="H111">
        <v>0</v>
      </c>
      <c r="I111">
        <v>0</v>
      </c>
      <c r="J111" t="s">
        <v>516</v>
      </c>
      <c r="K111">
        <v>0</v>
      </c>
      <c r="L111">
        <v>0.284736786602939</v>
      </c>
      <c r="M111">
        <v>0.57070712568050852</v>
      </c>
      <c r="N111">
        <v>0.42929287431949148</v>
      </c>
      <c r="O111">
        <v>-0.36724632016115744</v>
      </c>
      <c r="P111">
        <v>25</v>
      </c>
      <c r="Q111">
        <v>1</v>
      </c>
      <c r="R111">
        <v>0</v>
      </c>
      <c r="S111">
        <v>1</v>
      </c>
      <c r="T111">
        <v>89.63</v>
      </c>
      <c r="U111">
        <v>0</v>
      </c>
      <c r="V111">
        <v>0</v>
      </c>
      <c r="W111">
        <v>53.56</v>
      </c>
      <c r="X111">
        <v>57.72</v>
      </c>
      <c r="Y111">
        <v>53.13</v>
      </c>
      <c r="Z111">
        <v>46.16</v>
      </c>
      <c r="AA111">
        <v>64.84</v>
      </c>
      <c r="AB111">
        <v>40.44</v>
      </c>
      <c r="AC111">
        <v>61.4</v>
      </c>
      <c r="AD111">
        <v>51.76</v>
      </c>
      <c r="AE111">
        <v>0</v>
      </c>
    </row>
    <row r="112" spans="1:31" x14ac:dyDescent="0.25">
      <c r="A112" t="s">
        <v>126</v>
      </c>
      <c r="B112" t="s">
        <v>518</v>
      </c>
      <c r="C112" t="s">
        <v>523</v>
      </c>
      <c r="D112" t="s">
        <v>525</v>
      </c>
      <c r="E112" t="s">
        <v>529</v>
      </c>
      <c r="F112" t="s">
        <v>531</v>
      </c>
      <c r="G112">
        <v>67.22</v>
      </c>
      <c r="H112">
        <v>0</v>
      </c>
      <c r="I112">
        <v>1</v>
      </c>
      <c r="J112" t="s">
        <v>517</v>
      </c>
      <c r="K112">
        <v>1</v>
      </c>
      <c r="L112">
        <v>2.0074674701649928</v>
      </c>
      <c r="M112">
        <v>0.8815788876645434</v>
      </c>
      <c r="N112">
        <v>0.8815788876645434</v>
      </c>
      <c r="O112">
        <v>-5.4738818992039209E-2</v>
      </c>
      <c r="P112">
        <v>22</v>
      </c>
      <c r="Q112">
        <v>0</v>
      </c>
      <c r="R112">
        <v>1</v>
      </c>
      <c r="S112">
        <v>0</v>
      </c>
      <c r="T112">
        <v>89.03</v>
      </c>
      <c r="U112">
        <v>0</v>
      </c>
      <c r="V112">
        <v>1</v>
      </c>
      <c r="W112">
        <v>57.82</v>
      </c>
      <c r="X112">
        <v>55.68</v>
      </c>
      <c r="Y112">
        <v>55.69</v>
      </c>
      <c r="Z112">
        <v>54.44</v>
      </c>
      <c r="AA112">
        <v>62.82</v>
      </c>
      <c r="AB112">
        <v>46.85</v>
      </c>
      <c r="AC112">
        <v>65.23</v>
      </c>
      <c r="AD112">
        <v>73.989999999999995</v>
      </c>
      <c r="AE112">
        <v>1</v>
      </c>
    </row>
    <row r="113" spans="1:31" x14ac:dyDescent="0.25">
      <c r="A113" t="s">
        <v>127</v>
      </c>
      <c r="B113" t="s">
        <v>518</v>
      </c>
      <c r="C113" t="s">
        <v>521</v>
      </c>
      <c r="D113" t="s">
        <v>526</v>
      </c>
      <c r="E113" t="s">
        <v>527</v>
      </c>
      <c r="F113" t="s">
        <v>531</v>
      </c>
      <c r="G113">
        <v>50.7</v>
      </c>
      <c r="H113">
        <v>1</v>
      </c>
      <c r="I113">
        <v>0</v>
      </c>
      <c r="J113" t="s">
        <v>516</v>
      </c>
      <c r="K113">
        <v>1</v>
      </c>
      <c r="L113">
        <v>0.284736786602939</v>
      </c>
      <c r="M113">
        <v>0.57070712568050852</v>
      </c>
      <c r="N113">
        <v>0.57070712568050852</v>
      </c>
      <c r="O113">
        <v>-0.24358670494463713</v>
      </c>
      <c r="P113">
        <v>24</v>
      </c>
      <c r="Q113">
        <v>1</v>
      </c>
      <c r="R113">
        <v>0</v>
      </c>
      <c r="S113">
        <v>1</v>
      </c>
      <c r="T113">
        <v>94.96</v>
      </c>
      <c r="U113">
        <v>0</v>
      </c>
      <c r="V113">
        <v>0</v>
      </c>
      <c r="W113">
        <v>63.21</v>
      </c>
      <c r="X113">
        <v>49.81</v>
      </c>
      <c r="Y113">
        <v>35.799999999999997</v>
      </c>
      <c r="Z113">
        <v>55.77</v>
      </c>
      <c r="AA113">
        <v>43.51</v>
      </c>
      <c r="AB113">
        <v>57.44</v>
      </c>
      <c r="AC113">
        <v>56.72</v>
      </c>
      <c r="AD113">
        <v>49.98</v>
      </c>
      <c r="AE113">
        <v>0</v>
      </c>
    </row>
    <row r="114" spans="1:31" x14ac:dyDescent="0.25">
      <c r="A114" t="s">
        <v>128</v>
      </c>
      <c r="B114" t="s">
        <v>518</v>
      </c>
      <c r="C114" t="s">
        <v>521</v>
      </c>
      <c r="D114" t="s">
        <v>526</v>
      </c>
      <c r="E114" t="s">
        <v>527</v>
      </c>
      <c r="F114" t="s">
        <v>531</v>
      </c>
      <c r="G114">
        <v>69.28</v>
      </c>
      <c r="H114">
        <v>1</v>
      </c>
      <c r="I114">
        <v>0</v>
      </c>
      <c r="J114" t="s">
        <v>517</v>
      </c>
      <c r="K114">
        <v>1</v>
      </c>
      <c r="L114">
        <v>0.284736786602939</v>
      </c>
      <c r="M114">
        <v>0.57070712568050852</v>
      </c>
      <c r="N114">
        <v>0.57070712568050852</v>
      </c>
      <c r="O114">
        <v>-0.24358670494463713</v>
      </c>
      <c r="P114">
        <v>27</v>
      </c>
      <c r="Q114">
        <v>0</v>
      </c>
      <c r="R114">
        <v>0</v>
      </c>
      <c r="S114">
        <v>1</v>
      </c>
      <c r="T114">
        <v>57.87</v>
      </c>
      <c r="U114">
        <v>0</v>
      </c>
      <c r="V114">
        <v>0</v>
      </c>
      <c r="W114">
        <v>37.89</v>
      </c>
      <c r="X114">
        <v>32.549999999999997</v>
      </c>
      <c r="Y114">
        <v>42.69</v>
      </c>
      <c r="Z114">
        <v>55.03</v>
      </c>
      <c r="AA114">
        <v>58.93</v>
      </c>
      <c r="AB114">
        <v>57.91</v>
      </c>
      <c r="AC114">
        <v>61.42</v>
      </c>
      <c r="AD114">
        <v>67.3</v>
      </c>
      <c r="AE114">
        <v>0</v>
      </c>
    </row>
    <row r="115" spans="1:31" x14ac:dyDescent="0.25">
      <c r="A115" t="s">
        <v>129</v>
      </c>
      <c r="B115" t="s">
        <v>518</v>
      </c>
      <c r="C115" t="s">
        <v>523</v>
      </c>
      <c r="D115" t="s">
        <v>525</v>
      </c>
      <c r="E115" t="s">
        <v>528</v>
      </c>
      <c r="F115" t="s">
        <v>531</v>
      </c>
      <c r="G115">
        <v>71.540000000000006</v>
      </c>
      <c r="H115">
        <v>0</v>
      </c>
      <c r="I115">
        <v>1</v>
      </c>
      <c r="J115" t="s">
        <v>517</v>
      </c>
      <c r="K115">
        <v>1</v>
      </c>
      <c r="L115">
        <v>2.0074674701649928</v>
      </c>
      <c r="M115">
        <v>0.8815788876645434</v>
      </c>
      <c r="N115">
        <v>0.8815788876645434</v>
      </c>
      <c r="O115">
        <v>-5.4738818992039209E-2</v>
      </c>
      <c r="P115">
        <v>22</v>
      </c>
      <c r="Q115">
        <v>0</v>
      </c>
      <c r="R115">
        <v>1</v>
      </c>
      <c r="S115">
        <v>0</v>
      </c>
      <c r="T115">
        <v>96.99</v>
      </c>
      <c r="U115">
        <v>1</v>
      </c>
      <c r="V115">
        <v>0</v>
      </c>
      <c r="W115">
        <v>44.47</v>
      </c>
      <c r="X115">
        <v>64.760000000000005</v>
      </c>
      <c r="Y115">
        <v>40.74</v>
      </c>
      <c r="Z115">
        <v>64.7</v>
      </c>
      <c r="AA115">
        <v>89</v>
      </c>
      <c r="AB115">
        <v>70.73</v>
      </c>
      <c r="AC115">
        <v>50.46</v>
      </c>
      <c r="AD115">
        <v>73.709999999999994</v>
      </c>
      <c r="AE115">
        <v>1</v>
      </c>
    </row>
    <row r="116" spans="1:31" x14ac:dyDescent="0.25">
      <c r="A116" t="s">
        <v>130</v>
      </c>
      <c r="B116" t="s">
        <v>519</v>
      </c>
      <c r="C116" t="s">
        <v>522</v>
      </c>
      <c r="D116" t="s">
        <v>524</v>
      </c>
      <c r="E116" t="s">
        <v>529</v>
      </c>
      <c r="F116" t="s">
        <v>530</v>
      </c>
      <c r="G116">
        <v>43.01</v>
      </c>
      <c r="H116">
        <v>0</v>
      </c>
      <c r="I116">
        <v>0</v>
      </c>
      <c r="J116" t="s">
        <v>516</v>
      </c>
      <c r="K116">
        <v>0</v>
      </c>
      <c r="L116">
        <v>0</v>
      </c>
      <c r="M116">
        <v>0.5</v>
      </c>
      <c r="N116">
        <v>0.5</v>
      </c>
      <c r="O116">
        <v>-0.3010299956639812</v>
      </c>
      <c r="P116">
        <v>45</v>
      </c>
      <c r="Q116">
        <v>1</v>
      </c>
      <c r="R116">
        <v>0</v>
      </c>
      <c r="S116">
        <v>0</v>
      </c>
      <c r="T116">
        <v>49.1</v>
      </c>
      <c r="U116">
        <v>0</v>
      </c>
      <c r="V116">
        <v>1</v>
      </c>
      <c r="W116">
        <v>35.71</v>
      </c>
      <c r="X116">
        <v>51.74</v>
      </c>
      <c r="Y116">
        <v>33.85</v>
      </c>
      <c r="Z116">
        <v>56.81</v>
      </c>
      <c r="AA116">
        <v>67.73</v>
      </c>
      <c r="AB116">
        <v>49.91</v>
      </c>
      <c r="AC116">
        <v>51.72</v>
      </c>
      <c r="AD116">
        <v>47.07</v>
      </c>
      <c r="AE116">
        <v>0</v>
      </c>
    </row>
    <row r="117" spans="1:31" x14ac:dyDescent="0.25">
      <c r="A117" t="s">
        <v>131</v>
      </c>
      <c r="B117" t="s">
        <v>518</v>
      </c>
      <c r="C117" t="s">
        <v>521</v>
      </c>
      <c r="D117" t="s">
        <v>525</v>
      </c>
      <c r="E117" t="s">
        <v>527</v>
      </c>
      <c r="F117" t="s">
        <v>531</v>
      </c>
      <c r="G117">
        <v>63.15</v>
      </c>
      <c r="H117">
        <v>1</v>
      </c>
      <c r="I117">
        <v>0</v>
      </c>
      <c r="J117" t="s">
        <v>517</v>
      </c>
      <c r="K117">
        <v>1</v>
      </c>
      <c r="L117">
        <v>2.0074674701649928</v>
      </c>
      <c r="M117">
        <v>0.8815788876645434</v>
      </c>
      <c r="N117">
        <v>0.8815788876645434</v>
      </c>
      <c r="O117">
        <v>-5.4738818992039209E-2</v>
      </c>
      <c r="P117">
        <v>24</v>
      </c>
      <c r="Q117">
        <v>0</v>
      </c>
      <c r="R117">
        <v>1</v>
      </c>
      <c r="S117">
        <v>0</v>
      </c>
      <c r="T117">
        <v>44.92</v>
      </c>
      <c r="U117">
        <v>0</v>
      </c>
      <c r="V117">
        <v>0</v>
      </c>
      <c r="W117">
        <v>63.82</v>
      </c>
      <c r="X117">
        <v>62.01</v>
      </c>
      <c r="Y117">
        <v>43.57</v>
      </c>
      <c r="Z117">
        <v>63.28</v>
      </c>
      <c r="AA117">
        <v>61.2</v>
      </c>
      <c r="AB117">
        <v>33.47</v>
      </c>
      <c r="AC117">
        <v>64.5</v>
      </c>
      <c r="AD117">
        <v>45.16</v>
      </c>
      <c r="AE117">
        <v>1</v>
      </c>
    </row>
    <row r="118" spans="1:31" x14ac:dyDescent="0.25">
      <c r="A118" t="s">
        <v>132</v>
      </c>
      <c r="B118" t="s">
        <v>519</v>
      </c>
      <c r="C118" t="s">
        <v>522</v>
      </c>
      <c r="D118" t="s">
        <v>526</v>
      </c>
      <c r="E118" t="s">
        <v>529</v>
      </c>
      <c r="F118" t="s">
        <v>531</v>
      </c>
      <c r="G118">
        <v>71.400000000000006</v>
      </c>
      <c r="H118">
        <v>0</v>
      </c>
      <c r="I118">
        <v>0</v>
      </c>
      <c r="J118" t="s">
        <v>516</v>
      </c>
      <c r="K118">
        <v>1</v>
      </c>
      <c r="L118">
        <v>0.284736786602939</v>
      </c>
      <c r="M118">
        <v>0.57070712568050852</v>
      </c>
      <c r="N118">
        <v>0.57070712568050852</v>
      </c>
      <c r="O118">
        <v>-0.24358670494463713</v>
      </c>
      <c r="P118">
        <v>33</v>
      </c>
      <c r="Q118">
        <v>1</v>
      </c>
      <c r="R118">
        <v>0</v>
      </c>
      <c r="S118">
        <v>1</v>
      </c>
      <c r="T118">
        <v>65.900000000000006</v>
      </c>
      <c r="U118">
        <v>0</v>
      </c>
      <c r="V118">
        <v>1</v>
      </c>
      <c r="W118">
        <v>61.51</v>
      </c>
      <c r="X118">
        <v>50.69</v>
      </c>
      <c r="Y118">
        <v>57.75</v>
      </c>
      <c r="Z118">
        <v>41.79</v>
      </c>
      <c r="AA118">
        <v>50.81</v>
      </c>
      <c r="AB118">
        <v>58.07</v>
      </c>
      <c r="AC118">
        <v>74.83</v>
      </c>
      <c r="AD118">
        <v>44.51</v>
      </c>
      <c r="AE118">
        <v>0</v>
      </c>
    </row>
    <row r="119" spans="1:31" x14ac:dyDescent="0.25">
      <c r="A119" t="s">
        <v>133</v>
      </c>
      <c r="B119" t="s">
        <v>519</v>
      </c>
      <c r="C119" t="s">
        <v>522</v>
      </c>
      <c r="D119" t="s">
        <v>524</v>
      </c>
      <c r="E119" t="s">
        <v>527</v>
      </c>
      <c r="F119" t="s">
        <v>530</v>
      </c>
      <c r="G119">
        <v>43</v>
      </c>
      <c r="H119">
        <v>0</v>
      </c>
      <c r="I119">
        <v>0</v>
      </c>
      <c r="J119" t="s">
        <v>517</v>
      </c>
      <c r="K119">
        <v>0</v>
      </c>
      <c r="L119">
        <v>0</v>
      </c>
      <c r="M119">
        <v>0.5</v>
      </c>
      <c r="N119">
        <v>0.5</v>
      </c>
      <c r="O119">
        <v>-0.3010299956639812</v>
      </c>
      <c r="P119">
        <v>36</v>
      </c>
      <c r="Q119">
        <v>0</v>
      </c>
      <c r="R119">
        <v>0</v>
      </c>
      <c r="S119">
        <v>0</v>
      </c>
      <c r="T119">
        <v>89.7</v>
      </c>
      <c r="U119">
        <v>0</v>
      </c>
      <c r="V119">
        <v>0</v>
      </c>
      <c r="W119">
        <v>46.22</v>
      </c>
      <c r="X119">
        <v>46.42</v>
      </c>
      <c r="Y119">
        <v>60.67</v>
      </c>
      <c r="Z119">
        <v>42.68</v>
      </c>
      <c r="AA119">
        <v>52.17</v>
      </c>
      <c r="AB119">
        <v>53.34</v>
      </c>
      <c r="AC119">
        <v>45.21</v>
      </c>
      <c r="AD119">
        <v>27.85</v>
      </c>
      <c r="AE119">
        <v>0</v>
      </c>
    </row>
    <row r="120" spans="1:31" x14ac:dyDescent="0.25">
      <c r="A120" t="s">
        <v>134</v>
      </c>
      <c r="B120" t="s">
        <v>520</v>
      </c>
      <c r="C120" t="s">
        <v>521</v>
      </c>
      <c r="D120" t="s">
        <v>526</v>
      </c>
      <c r="E120" t="s">
        <v>529</v>
      </c>
      <c r="F120" t="s">
        <v>530</v>
      </c>
      <c r="G120">
        <v>11.8</v>
      </c>
      <c r="H120">
        <v>1</v>
      </c>
      <c r="I120">
        <v>0</v>
      </c>
      <c r="J120" t="s">
        <v>517</v>
      </c>
      <c r="K120">
        <v>0</v>
      </c>
      <c r="L120">
        <v>0.284736786602939</v>
      </c>
      <c r="M120">
        <v>0.57070712568050852</v>
      </c>
      <c r="N120">
        <v>0.42929287431949148</v>
      </c>
      <c r="O120">
        <v>-0.36724632016115744</v>
      </c>
      <c r="P120">
        <v>16</v>
      </c>
      <c r="Q120">
        <v>0</v>
      </c>
      <c r="R120">
        <v>0</v>
      </c>
      <c r="S120">
        <v>1</v>
      </c>
      <c r="T120">
        <v>68.41</v>
      </c>
      <c r="U120">
        <v>0</v>
      </c>
      <c r="V120">
        <v>1</v>
      </c>
      <c r="W120">
        <v>21.22</v>
      </c>
      <c r="X120">
        <v>48.88</v>
      </c>
      <c r="Y120">
        <v>28.93</v>
      </c>
      <c r="Z120">
        <v>38.020000000000003</v>
      </c>
      <c r="AA120">
        <v>47.65</v>
      </c>
      <c r="AB120">
        <v>51.23</v>
      </c>
      <c r="AC120">
        <v>41.32</v>
      </c>
      <c r="AD120">
        <v>33.46</v>
      </c>
      <c r="AE120">
        <v>0</v>
      </c>
    </row>
    <row r="121" spans="1:31" x14ac:dyDescent="0.25">
      <c r="A121" t="s">
        <v>135</v>
      </c>
      <c r="B121" t="s">
        <v>520</v>
      </c>
      <c r="C121" t="s">
        <v>522</v>
      </c>
      <c r="D121" t="s">
        <v>525</v>
      </c>
      <c r="E121" t="s">
        <v>528</v>
      </c>
      <c r="F121" t="s">
        <v>531</v>
      </c>
      <c r="G121">
        <v>61.16</v>
      </c>
      <c r="H121">
        <v>0</v>
      </c>
      <c r="I121">
        <v>0</v>
      </c>
      <c r="J121" t="s">
        <v>516</v>
      </c>
      <c r="K121">
        <v>1</v>
      </c>
      <c r="L121">
        <v>2.0074674701649928</v>
      </c>
      <c r="M121">
        <v>0.8815788876645434</v>
      </c>
      <c r="N121">
        <v>0.8815788876645434</v>
      </c>
      <c r="O121">
        <v>-5.4738818992039209E-2</v>
      </c>
      <c r="P121">
        <v>17</v>
      </c>
      <c r="Q121">
        <v>1</v>
      </c>
      <c r="R121">
        <v>1</v>
      </c>
      <c r="S121">
        <v>0</v>
      </c>
      <c r="T121">
        <v>89.76</v>
      </c>
      <c r="U121">
        <v>1</v>
      </c>
      <c r="V121">
        <v>0</v>
      </c>
      <c r="W121">
        <v>66.31</v>
      </c>
      <c r="X121">
        <v>55.07</v>
      </c>
      <c r="Y121">
        <v>40.9</v>
      </c>
      <c r="Z121">
        <v>50.66</v>
      </c>
      <c r="AA121">
        <v>60.73</v>
      </c>
      <c r="AB121">
        <v>42.1</v>
      </c>
      <c r="AC121">
        <v>59.8</v>
      </c>
      <c r="AD121">
        <v>28.79</v>
      </c>
      <c r="AE121">
        <v>1</v>
      </c>
    </row>
    <row r="122" spans="1:31" x14ac:dyDescent="0.25">
      <c r="A122" t="s">
        <v>136</v>
      </c>
      <c r="B122" t="s">
        <v>520</v>
      </c>
      <c r="C122" t="s">
        <v>521</v>
      </c>
      <c r="D122" t="s">
        <v>524</v>
      </c>
      <c r="E122" t="s">
        <v>528</v>
      </c>
      <c r="F122" t="s">
        <v>530</v>
      </c>
      <c r="G122">
        <v>11.2</v>
      </c>
      <c r="H122">
        <v>1</v>
      </c>
      <c r="I122">
        <v>0</v>
      </c>
      <c r="J122" t="s">
        <v>517</v>
      </c>
      <c r="K122">
        <v>0</v>
      </c>
      <c r="L122">
        <v>0</v>
      </c>
      <c r="M122">
        <v>0.5</v>
      </c>
      <c r="N122">
        <v>0.5</v>
      </c>
      <c r="O122">
        <v>-0.3010299956639812</v>
      </c>
      <c r="P122">
        <v>17</v>
      </c>
      <c r="Q122">
        <v>0</v>
      </c>
      <c r="R122">
        <v>0</v>
      </c>
      <c r="S122">
        <v>0</v>
      </c>
      <c r="T122">
        <v>83.78</v>
      </c>
      <c r="U122">
        <v>1</v>
      </c>
      <c r="V122">
        <v>0</v>
      </c>
      <c r="W122">
        <v>44.72</v>
      </c>
      <c r="X122">
        <v>66.760000000000005</v>
      </c>
      <c r="Y122">
        <v>16.03</v>
      </c>
      <c r="Z122">
        <v>29.72</v>
      </c>
      <c r="AA122">
        <v>42.43</v>
      </c>
      <c r="AB122">
        <v>33.200000000000003</v>
      </c>
      <c r="AC122">
        <v>18.73</v>
      </c>
      <c r="AD122">
        <v>0</v>
      </c>
      <c r="AE122">
        <v>0</v>
      </c>
    </row>
    <row r="123" spans="1:31" x14ac:dyDescent="0.25">
      <c r="A123" t="s">
        <v>137</v>
      </c>
      <c r="B123" t="s">
        <v>520</v>
      </c>
      <c r="C123" t="s">
        <v>522</v>
      </c>
      <c r="D123" t="s">
        <v>526</v>
      </c>
      <c r="E123" t="s">
        <v>527</v>
      </c>
      <c r="F123" t="s">
        <v>530</v>
      </c>
      <c r="G123">
        <v>35.31</v>
      </c>
      <c r="H123">
        <v>0</v>
      </c>
      <c r="I123">
        <v>0</v>
      </c>
      <c r="J123" t="s">
        <v>516</v>
      </c>
      <c r="K123">
        <v>0</v>
      </c>
      <c r="L123">
        <v>0.284736786602939</v>
      </c>
      <c r="M123">
        <v>0.57070712568050852</v>
      </c>
      <c r="N123">
        <v>0.42929287431949148</v>
      </c>
      <c r="O123">
        <v>-0.36724632016115744</v>
      </c>
      <c r="P123">
        <v>17</v>
      </c>
      <c r="Q123">
        <v>1</v>
      </c>
      <c r="R123">
        <v>0</v>
      </c>
      <c r="S123">
        <v>1</v>
      </c>
      <c r="T123">
        <v>52.57</v>
      </c>
      <c r="U123">
        <v>0</v>
      </c>
      <c r="V123">
        <v>0</v>
      </c>
      <c r="W123">
        <v>41.72</v>
      </c>
      <c r="X123">
        <v>39.5</v>
      </c>
      <c r="Y123">
        <v>34.5</v>
      </c>
      <c r="Z123">
        <v>38.43</v>
      </c>
      <c r="AA123">
        <v>42.53</v>
      </c>
      <c r="AB123">
        <v>47.63</v>
      </c>
      <c r="AC123">
        <v>18.690000000000001</v>
      </c>
      <c r="AD123">
        <v>29.82</v>
      </c>
      <c r="AE123">
        <v>0</v>
      </c>
    </row>
    <row r="124" spans="1:31" x14ac:dyDescent="0.25">
      <c r="A124" t="s">
        <v>138</v>
      </c>
      <c r="B124" t="s">
        <v>520</v>
      </c>
      <c r="C124" t="s">
        <v>521</v>
      </c>
      <c r="D124" t="s">
        <v>526</v>
      </c>
      <c r="E124" t="s">
        <v>529</v>
      </c>
      <c r="F124" t="s">
        <v>530</v>
      </c>
      <c r="G124">
        <v>29.26</v>
      </c>
      <c r="H124">
        <v>1</v>
      </c>
      <c r="I124">
        <v>0</v>
      </c>
      <c r="J124" t="s">
        <v>517</v>
      </c>
      <c r="K124">
        <v>0</v>
      </c>
      <c r="L124">
        <v>0.284736786602939</v>
      </c>
      <c r="M124">
        <v>0.57070712568050852</v>
      </c>
      <c r="N124">
        <v>0.42929287431949148</v>
      </c>
      <c r="O124">
        <v>-0.36724632016115744</v>
      </c>
      <c r="P124">
        <v>16</v>
      </c>
      <c r="Q124">
        <v>0</v>
      </c>
      <c r="R124">
        <v>0</v>
      </c>
      <c r="S124">
        <v>1</v>
      </c>
      <c r="T124">
        <v>96.93</v>
      </c>
      <c r="U124">
        <v>0</v>
      </c>
      <c r="V124">
        <v>1</v>
      </c>
      <c r="W124">
        <v>40.200000000000003</v>
      </c>
      <c r="X124">
        <v>37.549999999999997</v>
      </c>
      <c r="Y124">
        <v>33.19</v>
      </c>
      <c r="Z124">
        <v>49.37</v>
      </c>
      <c r="AA124">
        <v>48.94</v>
      </c>
      <c r="AB124">
        <v>57.55</v>
      </c>
      <c r="AC124">
        <v>27.88</v>
      </c>
      <c r="AD124">
        <v>39.380000000000003</v>
      </c>
      <c r="AE124">
        <v>0</v>
      </c>
    </row>
    <row r="125" spans="1:31" x14ac:dyDescent="0.25">
      <c r="A125" t="s">
        <v>139</v>
      </c>
      <c r="B125" t="s">
        <v>518</v>
      </c>
      <c r="C125" t="s">
        <v>523</v>
      </c>
      <c r="D125" t="s">
        <v>526</v>
      </c>
      <c r="E125" t="s">
        <v>527</v>
      </c>
      <c r="F125" t="s">
        <v>531</v>
      </c>
      <c r="G125">
        <v>55.89</v>
      </c>
      <c r="H125">
        <v>0</v>
      </c>
      <c r="I125">
        <v>1</v>
      </c>
      <c r="J125" t="s">
        <v>516</v>
      </c>
      <c r="K125">
        <v>1</v>
      </c>
      <c r="L125">
        <v>0.284736786602939</v>
      </c>
      <c r="M125">
        <v>0.57070712568050852</v>
      </c>
      <c r="N125">
        <v>0.57070712568050852</v>
      </c>
      <c r="O125">
        <v>-0.24358670494463713</v>
      </c>
      <c r="P125">
        <v>26</v>
      </c>
      <c r="Q125">
        <v>1</v>
      </c>
      <c r="R125">
        <v>0</v>
      </c>
      <c r="S125">
        <v>1</v>
      </c>
      <c r="T125">
        <v>43.65</v>
      </c>
      <c r="U125">
        <v>0</v>
      </c>
      <c r="V125">
        <v>0</v>
      </c>
      <c r="W125">
        <v>46.43</v>
      </c>
      <c r="X125">
        <v>47.25</v>
      </c>
      <c r="Y125">
        <v>41.1</v>
      </c>
      <c r="Z125">
        <v>46.05</v>
      </c>
      <c r="AA125">
        <v>34.82</v>
      </c>
      <c r="AB125">
        <v>47.06</v>
      </c>
      <c r="AC125">
        <v>41.94</v>
      </c>
      <c r="AD125">
        <v>55.78</v>
      </c>
      <c r="AE125">
        <v>0</v>
      </c>
    </row>
    <row r="126" spans="1:31" x14ac:dyDescent="0.25">
      <c r="A126" t="s">
        <v>140</v>
      </c>
      <c r="B126" t="s">
        <v>520</v>
      </c>
      <c r="C126" t="s">
        <v>521</v>
      </c>
      <c r="D126" t="s">
        <v>524</v>
      </c>
      <c r="E126" t="s">
        <v>528</v>
      </c>
      <c r="F126" t="s">
        <v>530</v>
      </c>
      <c r="G126">
        <v>17.239999999999998</v>
      </c>
      <c r="H126">
        <v>1</v>
      </c>
      <c r="I126">
        <v>0</v>
      </c>
      <c r="J126" t="s">
        <v>516</v>
      </c>
      <c r="K126">
        <v>0</v>
      </c>
      <c r="L126">
        <v>0</v>
      </c>
      <c r="M126">
        <v>0.5</v>
      </c>
      <c r="N126">
        <v>0.5</v>
      </c>
      <c r="O126">
        <v>-0.3010299956639812</v>
      </c>
      <c r="P126">
        <v>17</v>
      </c>
      <c r="Q126">
        <v>1</v>
      </c>
      <c r="R126">
        <v>0</v>
      </c>
      <c r="S126">
        <v>0</v>
      </c>
      <c r="T126">
        <v>93.9</v>
      </c>
      <c r="U126">
        <v>1</v>
      </c>
      <c r="V126">
        <v>0</v>
      </c>
      <c r="W126">
        <v>36.9</v>
      </c>
      <c r="X126">
        <v>26.41</v>
      </c>
      <c r="Y126">
        <v>29.02</v>
      </c>
      <c r="Z126">
        <v>36.299999999999997</v>
      </c>
      <c r="AA126">
        <v>13.37</v>
      </c>
      <c r="AB126">
        <v>22.2</v>
      </c>
      <c r="AC126">
        <v>19.97</v>
      </c>
      <c r="AD126">
        <v>19.32</v>
      </c>
      <c r="AE126">
        <v>0</v>
      </c>
    </row>
    <row r="127" spans="1:31" x14ac:dyDescent="0.25">
      <c r="A127" t="s">
        <v>141</v>
      </c>
      <c r="B127" t="s">
        <v>518</v>
      </c>
      <c r="C127" t="s">
        <v>521</v>
      </c>
      <c r="D127" t="s">
        <v>525</v>
      </c>
      <c r="E127" t="s">
        <v>529</v>
      </c>
      <c r="F127" t="s">
        <v>531</v>
      </c>
      <c r="G127">
        <v>55.14</v>
      </c>
      <c r="H127">
        <v>1</v>
      </c>
      <c r="I127">
        <v>0</v>
      </c>
      <c r="J127" t="s">
        <v>517</v>
      </c>
      <c r="K127">
        <v>1</v>
      </c>
      <c r="L127">
        <v>2.0074674701649928</v>
      </c>
      <c r="M127">
        <v>0.8815788876645434</v>
      </c>
      <c r="N127">
        <v>0.8815788876645434</v>
      </c>
      <c r="O127">
        <v>-5.4738818992039209E-2</v>
      </c>
      <c r="P127">
        <v>29</v>
      </c>
      <c r="Q127">
        <v>0</v>
      </c>
      <c r="R127">
        <v>1</v>
      </c>
      <c r="S127">
        <v>0</v>
      </c>
      <c r="T127">
        <v>58.27</v>
      </c>
      <c r="U127">
        <v>0</v>
      </c>
      <c r="V127">
        <v>1</v>
      </c>
      <c r="W127">
        <v>66.14</v>
      </c>
      <c r="X127">
        <v>62.22</v>
      </c>
      <c r="Y127">
        <v>56.74</v>
      </c>
      <c r="Z127">
        <v>63.45</v>
      </c>
      <c r="AA127">
        <v>74.48</v>
      </c>
      <c r="AB127">
        <v>74.97</v>
      </c>
      <c r="AC127">
        <v>60.43</v>
      </c>
      <c r="AD127">
        <v>43.47</v>
      </c>
      <c r="AE127">
        <v>1</v>
      </c>
    </row>
    <row r="128" spans="1:31" x14ac:dyDescent="0.25">
      <c r="A128" t="s">
        <v>142</v>
      </c>
      <c r="B128" t="s">
        <v>519</v>
      </c>
      <c r="C128" t="s">
        <v>521</v>
      </c>
      <c r="D128" t="s">
        <v>525</v>
      </c>
      <c r="E128" t="s">
        <v>527</v>
      </c>
      <c r="F128" t="s">
        <v>531</v>
      </c>
      <c r="G128">
        <v>62.82</v>
      </c>
      <c r="H128">
        <v>1</v>
      </c>
      <c r="I128">
        <v>0</v>
      </c>
      <c r="J128" t="s">
        <v>517</v>
      </c>
      <c r="K128">
        <v>1</v>
      </c>
      <c r="L128">
        <v>2.0074674701649928</v>
      </c>
      <c r="M128">
        <v>0.8815788876645434</v>
      </c>
      <c r="N128">
        <v>0.8815788876645434</v>
      </c>
      <c r="O128">
        <v>-5.4738818992039209E-2</v>
      </c>
      <c r="P128">
        <v>43</v>
      </c>
      <c r="Q128">
        <v>0</v>
      </c>
      <c r="R128">
        <v>1</v>
      </c>
      <c r="S128">
        <v>0</v>
      </c>
      <c r="T128">
        <v>70.010000000000005</v>
      </c>
      <c r="U128">
        <v>0</v>
      </c>
      <c r="V128">
        <v>0</v>
      </c>
      <c r="W128">
        <v>58.59</v>
      </c>
      <c r="X128">
        <v>59.45</v>
      </c>
      <c r="Y128">
        <v>88.87</v>
      </c>
      <c r="Z128">
        <v>58.77</v>
      </c>
      <c r="AA128">
        <v>68.319999999999993</v>
      </c>
      <c r="AB128">
        <v>73.34</v>
      </c>
      <c r="AC128">
        <v>74.040000000000006</v>
      </c>
      <c r="AD128">
        <v>42.47</v>
      </c>
      <c r="AE128">
        <v>1</v>
      </c>
    </row>
    <row r="129" spans="1:31" x14ac:dyDescent="0.25">
      <c r="A129" t="s">
        <v>143</v>
      </c>
      <c r="B129" t="s">
        <v>520</v>
      </c>
      <c r="C129" t="s">
        <v>521</v>
      </c>
      <c r="D129" t="s">
        <v>525</v>
      </c>
      <c r="E129" t="s">
        <v>528</v>
      </c>
      <c r="F129" t="s">
        <v>531</v>
      </c>
      <c r="G129">
        <v>44.33</v>
      </c>
      <c r="H129">
        <v>1</v>
      </c>
      <c r="I129">
        <v>0</v>
      </c>
      <c r="J129" t="s">
        <v>516</v>
      </c>
      <c r="K129">
        <v>1</v>
      </c>
      <c r="L129">
        <v>2.0074674701649928</v>
      </c>
      <c r="M129">
        <v>0.8815788876645434</v>
      </c>
      <c r="N129">
        <v>0.8815788876645434</v>
      </c>
      <c r="O129">
        <v>-5.4738818992039209E-2</v>
      </c>
      <c r="P129">
        <v>16</v>
      </c>
      <c r="Q129">
        <v>1</v>
      </c>
      <c r="R129">
        <v>1</v>
      </c>
      <c r="S129">
        <v>0</v>
      </c>
      <c r="T129">
        <v>65.34</v>
      </c>
      <c r="U129">
        <v>1</v>
      </c>
      <c r="V129">
        <v>0</v>
      </c>
      <c r="W129">
        <v>68.39</v>
      </c>
      <c r="X129">
        <v>27.5</v>
      </c>
      <c r="Y129">
        <v>38.520000000000003</v>
      </c>
      <c r="Z129">
        <v>55.16</v>
      </c>
      <c r="AA129">
        <v>34.26</v>
      </c>
      <c r="AB129">
        <v>51.86</v>
      </c>
      <c r="AC129">
        <v>40.380000000000003</v>
      </c>
      <c r="AD129">
        <v>40.53</v>
      </c>
      <c r="AE129">
        <v>1</v>
      </c>
    </row>
    <row r="130" spans="1:31" x14ac:dyDescent="0.25">
      <c r="A130" t="s">
        <v>144</v>
      </c>
      <c r="B130" t="s">
        <v>519</v>
      </c>
      <c r="C130" t="s">
        <v>522</v>
      </c>
      <c r="D130" t="s">
        <v>525</v>
      </c>
      <c r="E130" t="s">
        <v>528</v>
      </c>
      <c r="F130" t="s">
        <v>531</v>
      </c>
      <c r="G130">
        <v>74.13</v>
      </c>
      <c r="H130">
        <v>0</v>
      </c>
      <c r="I130">
        <v>0</v>
      </c>
      <c r="J130" t="s">
        <v>517</v>
      </c>
      <c r="K130">
        <v>1</v>
      </c>
      <c r="L130">
        <v>2.0074674701649928</v>
      </c>
      <c r="M130">
        <v>0.8815788876645434</v>
      </c>
      <c r="N130">
        <v>0.8815788876645434</v>
      </c>
      <c r="O130">
        <v>-5.4738818992039209E-2</v>
      </c>
      <c r="P130">
        <v>43</v>
      </c>
      <c r="Q130">
        <v>0</v>
      </c>
      <c r="R130">
        <v>1</v>
      </c>
      <c r="S130">
        <v>0</v>
      </c>
      <c r="T130">
        <v>50.31</v>
      </c>
      <c r="U130">
        <v>1</v>
      </c>
      <c r="V130">
        <v>0</v>
      </c>
      <c r="W130">
        <v>61.55</v>
      </c>
      <c r="X130">
        <v>57.85</v>
      </c>
      <c r="Y130">
        <v>60.77</v>
      </c>
      <c r="Z130">
        <v>69.319999999999993</v>
      </c>
      <c r="AA130">
        <v>58.08</v>
      </c>
      <c r="AB130">
        <v>88.36</v>
      </c>
      <c r="AC130">
        <v>46.44</v>
      </c>
      <c r="AD130">
        <v>55.88</v>
      </c>
      <c r="AE130">
        <v>1</v>
      </c>
    </row>
    <row r="131" spans="1:31" x14ac:dyDescent="0.25">
      <c r="A131" t="s">
        <v>145</v>
      </c>
      <c r="B131" t="s">
        <v>518</v>
      </c>
      <c r="C131" t="s">
        <v>523</v>
      </c>
      <c r="D131" t="s">
        <v>524</v>
      </c>
      <c r="E131" t="s">
        <v>528</v>
      </c>
      <c r="F131" t="s">
        <v>530</v>
      </c>
      <c r="G131">
        <v>45.86</v>
      </c>
      <c r="H131">
        <v>0</v>
      </c>
      <c r="I131">
        <v>1</v>
      </c>
      <c r="J131" t="s">
        <v>517</v>
      </c>
      <c r="K131">
        <v>0</v>
      </c>
      <c r="L131">
        <v>0</v>
      </c>
      <c r="M131">
        <v>0.5</v>
      </c>
      <c r="N131">
        <v>0.5</v>
      </c>
      <c r="O131">
        <v>-0.3010299956639812</v>
      </c>
      <c r="P131">
        <v>28</v>
      </c>
      <c r="Q131">
        <v>0</v>
      </c>
      <c r="R131">
        <v>0</v>
      </c>
      <c r="S131">
        <v>0</v>
      </c>
      <c r="T131">
        <v>61.49</v>
      </c>
      <c r="U131">
        <v>1</v>
      </c>
      <c r="V131">
        <v>0</v>
      </c>
      <c r="W131">
        <v>21.57</v>
      </c>
      <c r="X131">
        <v>26.94</v>
      </c>
      <c r="Y131">
        <v>32.67</v>
      </c>
      <c r="Z131">
        <v>37.46</v>
      </c>
      <c r="AA131">
        <v>21.46</v>
      </c>
      <c r="AB131">
        <v>49.89</v>
      </c>
      <c r="AC131">
        <v>35.659999999999997</v>
      </c>
      <c r="AD131">
        <v>50.5</v>
      </c>
      <c r="AE131">
        <v>0</v>
      </c>
    </row>
    <row r="132" spans="1:31" x14ac:dyDescent="0.25">
      <c r="A132" t="s">
        <v>146</v>
      </c>
      <c r="B132" t="s">
        <v>520</v>
      </c>
      <c r="C132" t="s">
        <v>521</v>
      </c>
      <c r="D132" t="s">
        <v>525</v>
      </c>
      <c r="E132" t="s">
        <v>528</v>
      </c>
      <c r="F132" t="s">
        <v>531</v>
      </c>
      <c r="G132">
        <v>61.33</v>
      </c>
      <c r="H132">
        <v>1</v>
      </c>
      <c r="I132">
        <v>0</v>
      </c>
      <c r="J132" t="s">
        <v>517</v>
      </c>
      <c r="K132">
        <v>1</v>
      </c>
      <c r="L132">
        <v>2.0074674701649928</v>
      </c>
      <c r="M132">
        <v>0.8815788876645434</v>
      </c>
      <c r="N132">
        <v>0.8815788876645434</v>
      </c>
      <c r="O132">
        <v>-5.4738818992039209E-2</v>
      </c>
      <c r="P132">
        <v>19</v>
      </c>
      <c r="Q132">
        <v>0</v>
      </c>
      <c r="R132">
        <v>1</v>
      </c>
      <c r="S132">
        <v>0</v>
      </c>
      <c r="T132">
        <v>51.58</v>
      </c>
      <c r="U132">
        <v>1</v>
      </c>
      <c r="V132">
        <v>0</v>
      </c>
      <c r="W132">
        <v>33.97</v>
      </c>
      <c r="X132">
        <v>65.900000000000006</v>
      </c>
      <c r="Y132">
        <v>53.12</v>
      </c>
      <c r="Z132">
        <v>53.55</v>
      </c>
      <c r="AA132">
        <v>25.89</v>
      </c>
      <c r="AB132">
        <v>31.28</v>
      </c>
      <c r="AC132">
        <v>54.92</v>
      </c>
      <c r="AD132">
        <v>60.03</v>
      </c>
      <c r="AE132">
        <v>1</v>
      </c>
    </row>
    <row r="133" spans="1:31" x14ac:dyDescent="0.25">
      <c r="A133" t="s">
        <v>147</v>
      </c>
      <c r="B133" t="s">
        <v>518</v>
      </c>
      <c r="C133" t="s">
        <v>522</v>
      </c>
      <c r="D133" t="s">
        <v>524</v>
      </c>
      <c r="E133" t="s">
        <v>528</v>
      </c>
      <c r="F133" t="s">
        <v>530</v>
      </c>
      <c r="G133">
        <v>21.14</v>
      </c>
      <c r="H133">
        <v>0</v>
      </c>
      <c r="I133">
        <v>0</v>
      </c>
      <c r="J133" t="s">
        <v>516</v>
      </c>
      <c r="K133">
        <v>0</v>
      </c>
      <c r="L133">
        <v>0</v>
      </c>
      <c r="M133">
        <v>0.5</v>
      </c>
      <c r="N133">
        <v>0.5</v>
      </c>
      <c r="O133">
        <v>-0.3010299956639812</v>
      </c>
      <c r="P133">
        <v>27</v>
      </c>
      <c r="Q133">
        <v>1</v>
      </c>
      <c r="R133">
        <v>0</v>
      </c>
      <c r="S133">
        <v>0</v>
      </c>
      <c r="T133">
        <v>52.23</v>
      </c>
      <c r="U133">
        <v>1</v>
      </c>
      <c r="V133">
        <v>0</v>
      </c>
      <c r="W133">
        <v>48.03</v>
      </c>
      <c r="X133">
        <v>35.270000000000003</v>
      </c>
      <c r="Y133">
        <v>58.22</v>
      </c>
      <c r="Z133">
        <v>32.68</v>
      </c>
      <c r="AA133">
        <v>63.75</v>
      </c>
      <c r="AB133">
        <v>10.56</v>
      </c>
      <c r="AC133">
        <v>22.2</v>
      </c>
      <c r="AD133">
        <v>29.2</v>
      </c>
      <c r="AE133">
        <v>0</v>
      </c>
    </row>
    <row r="134" spans="1:31" x14ac:dyDescent="0.25">
      <c r="A134" t="s">
        <v>148</v>
      </c>
      <c r="B134" t="s">
        <v>518</v>
      </c>
      <c r="C134" t="s">
        <v>523</v>
      </c>
      <c r="D134" t="s">
        <v>524</v>
      </c>
      <c r="E134" t="s">
        <v>527</v>
      </c>
      <c r="F134" t="s">
        <v>530</v>
      </c>
      <c r="G134">
        <v>26.23</v>
      </c>
      <c r="H134">
        <v>0</v>
      </c>
      <c r="I134">
        <v>1</v>
      </c>
      <c r="J134" t="s">
        <v>516</v>
      </c>
      <c r="K134">
        <v>0</v>
      </c>
      <c r="L134">
        <v>0</v>
      </c>
      <c r="M134">
        <v>0.5</v>
      </c>
      <c r="N134">
        <v>0.5</v>
      </c>
      <c r="O134">
        <v>-0.3010299956639812</v>
      </c>
      <c r="P134">
        <v>20</v>
      </c>
      <c r="Q134">
        <v>1</v>
      </c>
      <c r="R134">
        <v>0</v>
      </c>
      <c r="S134">
        <v>0</v>
      </c>
      <c r="T134">
        <v>51.22</v>
      </c>
      <c r="U134">
        <v>0</v>
      </c>
      <c r="V134">
        <v>0</v>
      </c>
      <c r="W134">
        <v>45.62</v>
      </c>
      <c r="X134">
        <v>31.97</v>
      </c>
      <c r="Y134">
        <v>33.18</v>
      </c>
      <c r="Z134">
        <v>38.409999999999997</v>
      </c>
      <c r="AA134">
        <v>21.39</v>
      </c>
      <c r="AB134">
        <v>53.09</v>
      </c>
      <c r="AC134">
        <v>31.32</v>
      </c>
      <c r="AD134">
        <v>28.9</v>
      </c>
      <c r="AE134">
        <v>0</v>
      </c>
    </row>
    <row r="135" spans="1:31" x14ac:dyDescent="0.25">
      <c r="A135" t="s">
        <v>149</v>
      </c>
      <c r="B135" t="s">
        <v>519</v>
      </c>
      <c r="C135" t="s">
        <v>523</v>
      </c>
      <c r="D135" t="s">
        <v>526</v>
      </c>
      <c r="E135" t="s">
        <v>527</v>
      </c>
      <c r="F135" t="s">
        <v>531</v>
      </c>
      <c r="G135">
        <v>53.7</v>
      </c>
      <c r="H135">
        <v>0</v>
      </c>
      <c r="I135">
        <v>1</v>
      </c>
      <c r="J135" t="s">
        <v>516</v>
      </c>
      <c r="K135">
        <v>1</v>
      </c>
      <c r="L135">
        <v>0.284736786602939</v>
      </c>
      <c r="M135">
        <v>0.57070712568050852</v>
      </c>
      <c r="N135">
        <v>0.57070712568050852</v>
      </c>
      <c r="O135">
        <v>-0.24358670494463713</v>
      </c>
      <c r="P135">
        <v>38</v>
      </c>
      <c r="Q135">
        <v>1</v>
      </c>
      <c r="R135">
        <v>0</v>
      </c>
      <c r="S135">
        <v>1</v>
      </c>
      <c r="T135">
        <v>69.34</v>
      </c>
      <c r="U135">
        <v>0</v>
      </c>
      <c r="V135">
        <v>0</v>
      </c>
      <c r="W135">
        <v>48.76</v>
      </c>
      <c r="X135">
        <v>62.46</v>
      </c>
      <c r="Y135">
        <v>67.37</v>
      </c>
      <c r="Z135">
        <v>52.56</v>
      </c>
      <c r="AA135">
        <v>49.86</v>
      </c>
      <c r="AB135">
        <v>68.66</v>
      </c>
      <c r="AC135">
        <v>66.09</v>
      </c>
      <c r="AD135">
        <v>54.31</v>
      </c>
      <c r="AE135">
        <v>0</v>
      </c>
    </row>
    <row r="136" spans="1:31" x14ac:dyDescent="0.25">
      <c r="A136" t="s">
        <v>150</v>
      </c>
      <c r="B136" t="s">
        <v>519</v>
      </c>
      <c r="C136" t="s">
        <v>523</v>
      </c>
      <c r="D136" t="s">
        <v>526</v>
      </c>
      <c r="E136" t="s">
        <v>528</v>
      </c>
      <c r="F136" t="s">
        <v>531</v>
      </c>
      <c r="G136">
        <v>55.47</v>
      </c>
      <c r="H136">
        <v>0</v>
      </c>
      <c r="I136">
        <v>1</v>
      </c>
      <c r="J136" t="s">
        <v>516</v>
      </c>
      <c r="K136">
        <v>1</v>
      </c>
      <c r="L136">
        <v>0.284736786602939</v>
      </c>
      <c r="M136">
        <v>0.57070712568050852</v>
      </c>
      <c r="N136">
        <v>0.57070712568050852</v>
      </c>
      <c r="O136">
        <v>-0.24358670494463713</v>
      </c>
      <c r="P136">
        <v>45</v>
      </c>
      <c r="Q136">
        <v>1</v>
      </c>
      <c r="R136">
        <v>0</v>
      </c>
      <c r="S136">
        <v>1</v>
      </c>
      <c r="T136">
        <v>87.88</v>
      </c>
      <c r="U136">
        <v>1</v>
      </c>
      <c r="V136">
        <v>0</v>
      </c>
      <c r="W136">
        <v>53.46</v>
      </c>
      <c r="X136">
        <v>56.66</v>
      </c>
      <c r="Y136">
        <v>58.81</v>
      </c>
      <c r="Z136">
        <v>48.57</v>
      </c>
      <c r="AA136">
        <v>43.37</v>
      </c>
      <c r="AB136">
        <v>51.53</v>
      </c>
      <c r="AC136">
        <v>40.200000000000003</v>
      </c>
      <c r="AD136">
        <v>49.27</v>
      </c>
      <c r="AE136">
        <v>0</v>
      </c>
    </row>
    <row r="137" spans="1:31" x14ac:dyDescent="0.25">
      <c r="A137" t="s">
        <v>151</v>
      </c>
      <c r="B137" t="s">
        <v>519</v>
      </c>
      <c r="C137" t="s">
        <v>523</v>
      </c>
      <c r="D137" t="s">
        <v>525</v>
      </c>
      <c r="E137" t="s">
        <v>527</v>
      </c>
      <c r="F137" t="s">
        <v>531</v>
      </c>
      <c r="G137">
        <v>56.86</v>
      </c>
      <c r="H137">
        <v>0</v>
      </c>
      <c r="I137">
        <v>1</v>
      </c>
      <c r="J137" t="s">
        <v>516</v>
      </c>
      <c r="K137">
        <v>1</v>
      </c>
      <c r="L137">
        <v>2.0074674701649928</v>
      </c>
      <c r="M137">
        <v>0.8815788876645434</v>
      </c>
      <c r="N137">
        <v>0.8815788876645434</v>
      </c>
      <c r="O137">
        <v>-5.4738818992039209E-2</v>
      </c>
      <c r="P137">
        <v>47</v>
      </c>
      <c r="Q137">
        <v>1</v>
      </c>
      <c r="R137">
        <v>1</v>
      </c>
      <c r="S137">
        <v>0</v>
      </c>
      <c r="T137">
        <v>74.14</v>
      </c>
      <c r="U137">
        <v>0</v>
      </c>
      <c r="V137">
        <v>0</v>
      </c>
      <c r="W137">
        <v>83.34</v>
      </c>
      <c r="X137">
        <v>50.06</v>
      </c>
      <c r="Y137">
        <v>75.45</v>
      </c>
      <c r="Z137">
        <v>73.02</v>
      </c>
      <c r="AA137">
        <v>65.84</v>
      </c>
      <c r="AB137">
        <v>64.39</v>
      </c>
      <c r="AC137">
        <v>59.49</v>
      </c>
      <c r="AD137">
        <v>72.34</v>
      </c>
      <c r="AE137">
        <v>1</v>
      </c>
    </row>
    <row r="138" spans="1:31" x14ac:dyDescent="0.25">
      <c r="A138" t="s">
        <v>152</v>
      </c>
      <c r="B138" t="s">
        <v>518</v>
      </c>
      <c r="C138" t="s">
        <v>521</v>
      </c>
      <c r="D138" t="s">
        <v>526</v>
      </c>
      <c r="E138" t="s">
        <v>528</v>
      </c>
      <c r="F138" t="s">
        <v>531</v>
      </c>
      <c r="G138">
        <v>55.33</v>
      </c>
      <c r="H138">
        <v>1</v>
      </c>
      <c r="I138">
        <v>0</v>
      </c>
      <c r="J138" t="s">
        <v>516</v>
      </c>
      <c r="K138">
        <v>1</v>
      </c>
      <c r="L138">
        <v>0.284736786602939</v>
      </c>
      <c r="M138">
        <v>0.57070712568050852</v>
      </c>
      <c r="N138">
        <v>0.57070712568050852</v>
      </c>
      <c r="O138">
        <v>-0.24358670494463713</v>
      </c>
      <c r="P138">
        <v>25</v>
      </c>
      <c r="Q138">
        <v>1</v>
      </c>
      <c r="R138">
        <v>0</v>
      </c>
      <c r="S138">
        <v>1</v>
      </c>
      <c r="T138">
        <v>93.59</v>
      </c>
      <c r="U138">
        <v>1</v>
      </c>
      <c r="V138">
        <v>0</v>
      </c>
      <c r="W138">
        <v>40.840000000000003</v>
      </c>
      <c r="X138">
        <v>41.68</v>
      </c>
      <c r="Y138">
        <v>58.32</v>
      </c>
      <c r="Z138">
        <v>51.6</v>
      </c>
      <c r="AA138">
        <v>43.09</v>
      </c>
      <c r="AB138">
        <v>47.66</v>
      </c>
      <c r="AC138">
        <v>49.05</v>
      </c>
      <c r="AD138">
        <v>54.39</v>
      </c>
      <c r="AE138">
        <v>0</v>
      </c>
    </row>
    <row r="139" spans="1:31" x14ac:dyDescent="0.25">
      <c r="A139" t="s">
        <v>153</v>
      </c>
      <c r="B139" t="s">
        <v>520</v>
      </c>
      <c r="C139" t="s">
        <v>521</v>
      </c>
      <c r="D139" t="s">
        <v>526</v>
      </c>
      <c r="E139" t="s">
        <v>529</v>
      </c>
      <c r="F139" t="s">
        <v>531</v>
      </c>
      <c r="G139">
        <v>55.89</v>
      </c>
      <c r="H139">
        <v>1</v>
      </c>
      <c r="I139">
        <v>0</v>
      </c>
      <c r="J139" t="s">
        <v>516</v>
      </c>
      <c r="K139">
        <v>1</v>
      </c>
      <c r="L139">
        <v>0.284736786602939</v>
      </c>
      <c r="M139">
        <v>0.57070712568050852</v>
      </c>
      <c r="N139">
        <v>0.57070712568050852</v>
      </c>
      <c r="O139">
        <v>-0.24358670494463713</v>
      </c>
      <c r="P139">
        <v>16</v>
      </c>
      <c r="Q139">
        <v>1</v>
      </c>
      <c r="R139">
        <v>0</v>
      </c>
      <c r="S139">
        <v>1</v>
      </c>
      <c r="T139">
        <v>78.19</v>
      </c>
      <c r="U139">
        <v>0</v>
      </c>
      <c r="V139">
        <v>1</v>
      </c>
      <c r="W139">
        <v>44.55</v>
      </c>
      <c r="X139">
        <v>37.17</v>
      </c>
      <c r="Y139">
        <v>36.29</v>
      </c>
      <c r="Z139">
        <v>31.01</v>
      </c>
      <c r="AA139">
        <v>48.69</v>
      </c>
      <c r="AB139">
        <v>30.77</v>
      </c>
      <c r="AC139">
        <v>22.61</v>
      </c>
      <c r="AD139">
        <v>62.71</v>
      </c>
      <c r="AE139">
        <v>0</v>
      </c>
    </row>
    <row r="140" spans="1:31" x14ac:dyDescent="0.25">
      <c r="A140" t="s">
        <v>154</v>
      </c>
      <c r="B140" t="s">
        <v>519</v>
      </c>
      <c r="C140" t="s">
        <v>522</v>
      </c>
      <c r="D140" t="s">
        <v>524</v>
      </c>
      <c r="E140" t="s">
        <v>527</v>
      </c>
      <c r="F140" t="s">
        <v>530</v>
      </c>
      <c r="G140">
        <v>22.97</v>
      </c>
      <c r="H140">
        <v>0</v>
      </c>
      <c r="I140">
        <v>0</v>
      </c>
      <c r="J140" t="s">
        <v>516</v>
      </c>
      <c r="K140">
        <v>0</v>
      </c>
      <c r="L140">
        <v>0</v>
      </c>
      <c r="M140">
        <v>0.5</v>
      </c>
      <c r="N140">
        <v>0.5</v>
      </c>
      <c r="O140">
        <v>-0.3010299956639812</v>
      </c>
      <c r="P140">
        <v>38</v>
      </c>
      <c r="Q140">
        <v>1</v>
      </c>
      <c r="R140">
        <v>0</v>
      </c>
      <c r="S140">
        <v>0</v>
      </c>
      <c r="T140">
        <v>81.36</v>
      </c>
      <c r="U140">
        <v>0</v>
      </c>
      <c r="V140">
        <v>0</v>
      </c>
      <c r="W140">
        <v>47.15</v>
      </c>
      <c r="X140">
        <v>28.63</v>
      </c>
      <c r="Y140">
        <v>41.08</v>
      </c>
      <c r="Z140">
        <v>27.09</v>
      </c>
      <c r="AA140">
        <v>38.61</v>
      </c>
      <c r="AB140">
        <v>40.07</v>
      </c>
      <c r="AC140">
        <v>41.64</v>
      </c>
      <c r="AD140">
        <v>43.97</v>
      </c>
      <c r="AE140">
        <v>0</v>
      </c>
    </row>
    <row r="141" spans="1:31" x14ac:dyDescent="0.25">
      <c r="A141" t="s">
        <v>155</v>
      </c>
      <c r="B141" t="s">
        <v>519</v>
      </c>
      <c r="C141" t="s">
        <v>522</v>
      </c>
      <c r="D141" t="s">
        <v>525</v>
      </c>
      <c r="E141" t="s">
        <v>527</v>
      </c>
      <c r="F141" t="s">
        <v>531</v>
      </c>
      <c r="G141">
        <v>37.049999999999997</v>
      </c>
      <c r="H141">
        <v>0</v>
      </c>
      <c r="I141">
        <v>0</v>
      </c>
      <c r="J141" t="s">
        <v>516</v>
      </c>
      <c r="K141">
        <v>1</v>
      </c>
      <c r="L141">
        <v>2.0074674701649928</v>
      </c>
      <c r="M141">
        <v>0.8815788876645434</v>
      </c>
      <c r="N141">
        <v>0.8815788876645434</v>
      </c>
      <c r="O141">
        <v>-5.4738818992039209E-2</v>
      </c>
      <c r="P141">
        <v>48</v>
      </c>
      <c r="Q141">
        <v>1</v>
      </c>
      <c r="R141">
        <v>1</v>
      </c>
      <c r="S141">
        <v>0</v>
      </c>
      <c r="T141">
        <v>80.06</v>
      </c>
      <c r="U141">
        <v>0</v>
      </c>
      <c r="V141">
        <v>0</v>
      </c>
      <c r="W141">
        <v>77.58</v>
      </c>
      <c r="X141">
        <v>76.180000000000007</v>
      </c>
      <c r="Y141">
        <v>83.85</v>
      </c>
      <c r="Z141">
        <v>54.53</v>
      </c>
      <c r="AA141">
        <v>69.69</v>
      </c>
      <c r="AB141">
        <v>54.82</v>
      </c>
      <c r="AC141">
        <v>74.349999999999994</v>
      </c>
      <c r="AD141">
        <v>45.28</v>
      </c>
      <c r="AE141">
        <v>1</v>
      </c>
    </row>
    <row r="142" spans="1:31" x14ac:dyDescent="0.25">
      <c r="A142" t="s">
        <v>156</v>
      </c>
      <c r="B142" t="s">
        <v>519</v>
      </c>
      <c r="C142" t="s">
        <v>522</v>
      </c>
      <c r="D142" t="s">
        <v>526</v>
      </c>
      <c r="E142" t="s">
        <v>527</v>
      </c>
      <c r="F142" t="s">
        <v>531</v>
      </c>
      <c r="G142">
        <v>70.2</v>
      </c>
      <c r="H142">
        <v>0</v>
      </c>
      <c r="I142">
        <v>0</v>
      </c>
      <c r="J142" t="s">
        <v>517</v>
      </c>
      <c r="K142">
        <v>1</v>
      </c>
      <c r="L142">
        <v>0.284736786602939</v>
      </c>
      <c r="M142">
        <v>0.57070712568050852</v>
      </c>
      <c r="N142">
        <v>0.57070712568050852</v>
      </c>
      <c r="O142">
        <v>-0.24358670494463713</v>
      </c>
      <c r="P142">
        <v>30</v>
      </c>
      <c r="Q142">
        <v>0</v>
      </c>
      <c r="R142">
        <v>0</v>
      </c>
      <c r="S142">
        <v>1</v>
      </c>
      <c r="T142">
        <v>66.97</v>
      </c>
      <c r="U142">
        <v>0</v>
      </c>
      <c r="V142">
        <v>0</v>
      </c>
      <c r="W142">
        <v>57.49</v>
      </c>
      <c r="X142">
        <v>38.76</v>
      </c>
      <c r="Y142">
        <v>55.55</v>
      </c>
      <c r="Z142">
        <v>49.71</v>
      </c>
      <c r="AA142">
        <v>65.84</v>
      </c>
      <c r="AB142">
        <v>48.23</v>
      </c>
      <c r="AC142">
        <v>37.479999999999997</v>
      </c>
      <c r="AD142">
        <v>60.45</v>
      </c>
      <c r="AE142">
        <v>0</v>
      </c>
    </row>
    <row r="143" spans="1:31" x14ac:dyDescent="0.25">
      <c r="A143" t="s">
        <v>157</v>
      </c>
      <c r="B143" t="s">
        <v>518</v>
      </c>
      <c r="C143" t="s">
        <v>523</v>
      </c>
      <c r="D143" t="s">
        <v>526</v>
      </c>
      <c r="E143" t="s">
        <v>527</v>
      </c>
      <c r="F143" t="s">
        <v>531</v>
      </c>
      <c r="G143">
        <v>63.2</v>
      </c>
      <c r="H143">
        <v>0</v>
      </c>
      <c r="I143">
        <v>1</v>
      </c>
      <c r="J143" t="s">
        <v>516</v>
      </c>
      <c r="K143">
        <v>1</v>
      </c>
      <c r="L143">
        <v>0.284736786602939</v>
      </c>
      <c r="M143">
        <v>0.57070712568050852</v>
      </c>
      <c r="N143">
        <v>0.57070712568050852</v>
      </c>
      <c r="O143">
        <v>-0.24358670494463713</v>
      </c>
      <c r="P143">
        <v>23</v>
      </c>
      <c r="Q143">
        <v>1</v>
      </c>
      <c r="R143">
        <v>0</v>
      </c>
      <c r="S143">
        <v>1</v>
      </c>
      <c r="T143">
        <v>81.36</v>
      </c>
      <c r="U143">
        <v>0</v>
      </c>
      <c r="V143">
        <v>0</v>
      </c>
      <c r="W143">
        <v>58.13</v>
      </c>
      <c r="X143">
        <v>65.680000000000007</v>
      </c>
      <c r="Y143">
        <v>52.79</v>
      </c>
      <c r="Z143">
        <v>63.4</v>
      </c>
      <c r="AA143">
        <v>37.43</v>
      </c>
      <c r="AB143">
        <v>45.07</v>
      </c>
      <c r="AC143">
        <v>53.19</v>
      </c>
      <c r="AD143">
        <v>66.66</v>
      </c>
      <c r="AE143">
        <v>0</v>
      </c>
    </row>
    <row r="144" spans="1:31" x14ac:dyDescent="0.25">
      <c r="A144" t="s">
        <v>158</v>
      </c>
      <c r="B144" t="s">
        <v>518</v>
      </c>
      <c r="C144" t="s">
        <v>523</v>
      </c>
      <c r="D144" t="s">
        <v>524</v>
      </c>
      <c r="E144" t="s">
        <v>528</v>
      </c>
      <c r="F144" t="s">
        <v>530</v>
      </c>
      <c r="G144">
        <v>24.99</v>
      </c>
      <c r="H144">
        <v>0</v>
      </c>
      <c r="I144">
        <v>1</v>
      </c>
      <c r="J144" t="s">
        <v>517</v>
      </c>
      <c r="K144">
        <v>0</v>
      </c>
      <c r="L144">
        <v>0</v>
      </c>
      <c r="M144">
        <v>0.5</v>
      </c>
      <c r="N144">
        <v>0.5</v>
      </c>
      <c r="O144">
        <v>-0.3010299956639812</v>
      </c>
      <c r="P144">
        <v>27</v>
      </c>
      <c r="Q144">
        <v>0</v>
      </c>
      <c r="R144">
        <v>0</v>
      </c>
      <c r="S144">
        <v>0</v>
      </c>
      <c r="T144">
        <v>44.18</v>
      </c>
      <c r="U144">
        <v>1</v>
      </c>
      <c r="V144">
        <v>0</v>
      </c>
      <c r="W144">
        <v>21</v>
      </c>
      <c r="X144">
        <v>17.97</v>
      </c>
      <c r="Y144">
        <v>42.28</v>
      </c>
      <c r="Z144">
        <v>13.76</v>
      </c>
      <c r="AA144">
        <v>34.78</v>
      </c>
      <c r="AB144">
        <v>56.89</v>
      </c>
      <c r="AC144">
        <v>40.619999999999997</v>
      </c>
      <c r="AD144">
        <v>38.53</v>
      </c>
      <c r="AE144">
        <v>0</v>
      </c>
    </row>
    <row r="145" spans="1:31" x14ac:dyDescent="0.25">
      <c r="A145" t="s">
        <v>159</v>
      </c>
      <c r="B145" t="s">
        <v>519</v>
      </c>
      <c r="C145" t="s">
        <v>521</v>
      </c>
      <c r="D145" t="s">
        <v>525</v>
      </c>
      <c r="E145" t="s">
        <v>529</v>
      </c>
      <c r="F145" t="s">
        <v>531</v>
      </c>
      <c r="G145">
        <v>50.09</v>
      </c>
      <c r="H145">
        <v>1</v>
      </c>
      <c r="I145">
        <v>0</v>
      </c>
      <c r="J145" t="s">
        <v>517</v>
      </c>
      <c r="K145">
        <v>1</v>
      </c>
      <c r="L145">
        <v>2.0074674701649928</v>
      </c>
      <c r="M145">
        <v>0.8815788876645434</v>
      </c>
      <c r="N145">
        <v>0.8815788876645434</v>
      </c>
      <c r="O145">
        <v>-5.4738818992039209E-2</v>
      </c>
      <c r="P145">
        <v>40</v>
      </c>
      <c r="Q145">
        <v>0</v>
      </c>
      <c r="R145">
        <v>1</v>
      </c>
      <c r="S145">
        <v>0</v>
      </c>
      <c r="T145">
        <v>91.59</v>
      </c>
      <c r="U145">
        <v>0</v>
      </c>
      <c r="V145">
        <v>1</v>
      </c>
      <c r="W145">
        <v>62.99</v>
      </c>
      <c r="X145">
        <v>75.03</v>
      </c>
      <c r="Y145">
        <v>64.150000000000006</v>
      </c>
      <c r="Z145">
        <v>69.94</v>
      </c>
      <c r="AA145">
        <v>55.24</v>
      </c>
      <c r="AB145">
        <v>67.58</v>
      </c>
      <c r="AC145">
        <v>80.47</v>
      </c>
      <c r="AD145">
        <v>53.16</v>
      </c>
      <c r="AE145">
        <v>1</v>
      </c>
    </row>
    <row r="146" spans="1:31" x14ac:dyDescent="0.25">
      <c r="A146" t="s">
        <v>160</v>
      </c>
      <c r="B146" t="s">
        <v>518</v>
      </c>
      <c r="C146" t="s">
        <v>523</v>
      </c>
      <c r="D146" t="s">
        <v>526</v>
      </c>
      <c r="E146" t="s">
        <v>528</v>
      </c>
      <c r="F146" t="s">
        <v>531</v>
      </c>
      <c r="G146">
        <v>31.25</v>
      </c>
      <c r="H146">
        <v>0</v>
      </c>
      <c r="I146">
        <v>1</v>
      </c>
      <c r="J146" t="s">
        <v>517</v>
      </c>
      <c r="K146">
        <v>1</v>
      </c>
      <c r="L146">
        <v>0.284736786602939</v>
      </c>
      <c r="M146">
        <v>0.57070712568050852</v>
      </c>
      <c r="N146">
        <v>0.57070712568050852</v>
      </c>
      <c r="O146">
        <v>-0.24358670494463713</v>
      </c>
      <c r="P146">
        <v>20</v>
      </c>
      <c r="Q146">
        <v>0</v>
      </c>
      <c r="R146">
        <v>0</v>
      </c>
      <c r="S146">
        <v>1</v>
      </c>
      <c r="T146">
        <v>86.67</v>
      </c>
      <c r="U146">
        <v>1</v>
      </c>
      <c r="V146">
        <v>0</v>
      </c>
      <c r="W146">
        <v>53.67</v>
      </c>
      <c r="X146">
        <v>52.26</v>
      </c>
      <c r="Y146">
        <v>53.14</v>
      </c>
      <c r="Z146">
        <v>62.64</v>
      </c>
      <c r="AA146">
        <v>79.849999999999994</v>
      </c>
      <c r="AB146">
        <v>41.49</v>
      </c>
      <c r="AC146">
        <v>51.8</v>
      </c>
      <c r="AD146">
        <v>52.73</v>
      </c>
      <c r="AE146">
        <v>0</v>
      </c>
    </row>
    <row r="147" spans="1:31" x14ac:dyDescent="0.25">
      <c r="A147" t="s">
        <v>161</v>
      </c>
      <c r="B147" t="s">
        <v>519</v>
      </c>
      <c r="C147" t="s">
        <v>523</v>
      </c>
      <c r="D147" t="s">
        <v>524</v>
      </c>
      <c r="E147" t="s">
        <v>527</v>
      </c>
      <c r="F147" t="s">
        <v>530</v>
      </c>
      <c r="G147">
        <v>37.18</v>
      </c>
      <c r="H147">
        <v>0</v>
      </c>
      <c r="I147">
        <v>1</v>
      </c>
      <c r="J147" t="s">
        <v>516</v>
      </c>
      <c r="K147">
        <v>0</v>
      </c>
      <c r="L147">
        <v>0</v>
      </c>
      <c r="M147">
        <v>0.5</v>
      </c>
      <c r="N147">
        <v>0.5</v>
      </c>
      <c r="O147">
        <v>-0.3010299956639812</v>
      </c>
      <c r="P147">
        <v>33</v>
      </c>
      <c r="Q147">
        <v>1</v>
      </c>
      <c r="R147">
        <v>0</v>
      </c>
      <c r="S147">
        <v>0</v>
      </c>
      <c r="T147">
        <v>54.71</v>
      </c>
      <c r="U147">
        <v>0</v>
      </c>
      <c r="V147">
        <v>0</v>
      </c>
      <c r="W147">
        <v>38.369999999999997</v>
      </c>
      <c r="X147">
        <v>28.59</v>
      </c>
      <c r="Y147">
        <v>36.090000000000003</v>
      </c>
      <c r="Z147">
        <v>44.88</v>
      </c>
      <c r="AA147">
        <v>48.6</v>
      </c>
      <c r="AB147">
        <v>60.81</v>
      </c>
      <c r="AC147">
        <v>27.68</v>
      </c>
      <c r="AD147">
        <v>30.56</v>
      </c>
      <c r="AE147">
        <v>0</v>
      </c>
    </row>
    <row r="148" spans="1:31" x14ac:dyDescent="0.25">
      <c r="A148" t="s">
        <v>162</v>
      </c>
      <c r="B148" t="s">
        <v>519</v>
      </c>
      <c r="C148" t="s">
        <v>523</v>
      </c>
      <c r="D148" t="s">
        <v>524</v>
      </c>
      <c r="E148" t="s">
        <v>527</v>
      </c>
      <c r="F148" t="s">
        <v>530</v>
      </c>
      <c r="G148">
        <v>43.82</v>
      </c>
      <c r="H148">
        <v>0</v>
      </c>
      <c r="I148">
        <v>1</v>
      </c>
      <c r="J148" t="s">
        <v>516</v>
      </c>
      <c r="K148">
        <v>0</v>
      </c>
      <c r="L148">
        <v>0</v>
      </c>
      <c r="M148">
        <v>0.5</v>
      </c>
      <c r="N148">
        <v>0.5</v>
      </c>
      <c r="O148">
        <v>-0.3010299956639812</v>
      </c>
      <c r="P148">
        <v>35</v>
      </c>
      <c r="Q148">
        <v>1</v>
      </c>
      <c r="R148">
        <v>0</v>
      </c>
      <c r="S148">
        <v>0</v>
      </c>
      <c r="T148">
        <v>86.08</v>
      </c>
      <c r="U148">
        <v>0</v>
      </c>
      <c r="V148">
        <v>0</v>
      </c>
      <c r="W148">
        <v>29.22</v>
      </c>
      <c r="X148">
        <v>16.22</v>
      </c>
      <c r="Y148">
        <v>45.66</v>
      </c>
      <c r="Z148">
        <v>46.03</v>
      </c>
      <c r="AA148">
        <v>30.26</v>
      </c>
      <c r="AB148">
        <v>48.86</v>
      </c>
      <c r="AC148">
        <v>28.88</v>
      </c>
      <c r="AD148">
        <v>29.93</v>
      </c>
      <c r="AE148">
        <v>0</v>
      </c>
    </row>
    <row r="149" spans="1:31" x14ac:dyDescent="0.25">
      <c r="A149" t="s">
        <v>163</v>
      </c>
      <c r="B149" t="s">
        <v>518</v>
      </c>
      <c r="C149" t="s">
        <v>522</v>
      </c>
      <c r="D149" t="s">
        <v>526</v>
      </c>
      <c r="E149" t="s">
        <v>527</v>
      </c>
      <c r="F149" t="s">
        <v>531</v>
      </c>
      <c r="G149">
        <v>74.260000000000005</v>
      </c>
      <c r="H149">
        <v>0</v>
      </c>
      <c r="I149">
        <v>0</v>
      </c>
      <c r="J149" t="s">
        <v>516</v>
      </c>
      <c r="K149">
        <v>1</v>
      </c>
      <c r="L149">
        <v>0.284736786602939</v>
      </c>
      <c r="M149">
        <v>0.57070712568050852</v>
      </c>
      <c r="N149">
        <v>0.57070712568050852</v>
      </c>
      <c r="O149">
        <v>-0.24358670494463713</v>
      </c>
      <c r="P149">
        <v>21</v>
      </c>
      <c r="Q149">
        <v>1</v>
      </c>
      <c r="R149">
        <v>0</v>
      </c>
      <c r="S149">
        <v>1</v>
      </c>
      <c r="T149">
        <v>40.76</v>
      </c>
      <c r="U149">
        <v>0</v>
      </c>
      <c r="V149">
        <v>0</v>
      </c>
      <c r="W149">
        <v>70.88</v>
      </c>
      <c r="X149">
        <v>43.47</v>
      </c>
      <c r="Y149">
        <v>65.86</v>
      </c>
      <c r="Z149">
        <v>39.94</v>
      </c>
      <c r="AA149">
        <v>60.21</v>
      </c>
      <c r="AB149">
        <v>36.22</v>
      </c>
      <c r="AC149">
        <v>47.17</v>
      </c>
      <c r="AD149">
        <v>45.66</v>
      </c>
      <c r="AE149">
        <v>0</v>
      </c>
    </row>
    <row r="150" spans="1:31" x14ac:dyDescent="0.25">
      <c r="A150" t="s">
        <v>164</v>
      </c>
      <c r="B150" t="s">
        <v>519</v>
      </c>
      <c r="C150" t="s">
        <v>522</v>
      </c>
      <c r="D150" t="s">
        <v>526</v>
      </c>
      <c r="E150" t="s">
        <v>527</v>
      </c>
      <c r="F150" t="s">
        <v>531</v>
      </c>
      <c r="G150">
        <v>54.23</v>
      </c>
      <c r="H150">
        <v>0</v>
      </c>
      <c r="I150">
        <v>0</v>
      </c>
      <c r="J150" t="s">
        <v>516</v>
      </c>
      <c r="K150">
        <v>1</v>
      </c>
      <c r="L150">
        <v>0.284736786602939</v>
      </c>
      <c r="M150">
        <v>0.57070712568050852</v>
      </c>
      <c r="N150">
        <v>0.57070712568050852</v>
      </c>
      <c r="O150">
        <v>-0.24358670494463713</v>
      </c>
      <c r="P150">
        <v>48</v>
      </c>
      <c r="Q150">
        <v>1</v>
      </c>
      <c r="R150">
        <v>0</v>
      </c>
      <c r="S150">
        <v>1</v>
      </c>
      <c r="T150">
        <v>53.03</v>
      </c>
      <c r="U150">
        <v>0</v>
      </c>
      <c r="V150">
        <v>0</v>
      </c>
      <c r="W150">
        <v>65.64</v>
      </c>
      <c r="X150">
        <v>31.57</v>
      </c>
      <c r="Y150">
        <v>49.84</v>
      </c>
      <c r="Z150">
        <v>40.799999999999997</v>
      </c>
      <c r="AA150">
        <v>57.66</v>
      </c>
      <c r="AB150">
        <v>60.58</v>
      </c>
      <c r="AC150">
        <v>70.98</v>
      </c>
      <c r="AD150">
        <v>33.39</v>
      </c>
      <c r="AE150">
        <v>0</v>
      </c>
    </row>
    <row r="151" spans="1:31" x14ac:dyDescent="0.25">
      <c r="A151" t="s">
        <v>165</v>
      </c>
      <c r="B151" t="s">
        <v>519</v>
      </c>
      <c r="C151" t="s">
        <v>521</v>
      </c>
      <c r="D151" t="s">
        <v>524</v>
      </c>
      <c r="E151" t="s">
        <v>528</v>
      </c>
      <c r="F151" t="s">
        <v>530</v>
      </c>
      <c r="G151">
        <v>31.61</v>
      </c>
      <c r="H151">
        <v>1</v>
      </c>
      <c r="I151">
        <v>0</v>
      </c>
      <c r="J151" t="s">
        <v>517</v>
      </c>
      <c r="K151">
        <v>0</v>
      </c>
      <c r="L151">
        <v>0</v>
      </c>
      <c r="M151">
        <v>0.5</v>
      </c>
      <c r="N151">
        <v>0.5</v>
      </c>
      <c r="O151">
        <v>-0.3010299956639812</v>
      </c>
      <c r="P151">
        <v>39</v>
      </c>
      <c r="Q151">
        <v>0</v>
      </c>
      <c r="R151">
        <v>0</v>
      </c>
      <c r="S151">
        <v>0</v>
      </c>
      <c r="T151">
        <v>43.91</v>
      </c>
      <c r="U151">
        <v>1</v>
      </c>
      <c r="V151">
        <v>0</v>
      </c>
      <c r="W151">
        <v>47.53</v>
      </c>
      <c r="X151">
        <v>24.88</v>
      </c>
      <c r="Y151">
        <v>24.55</v>
      </c>
      <c r="Z151">
        <v>51.2</v>
      </c>
      <c r="AA151">
        <v>19.18</v>
      </c>
      <c r="AB151">
        <v>35.28</v>
      </c>
      <c r="AC151">
        <v>44.65</v>
      </c>
      <c r="AD151">
        <v>23.86</v>
      </c>
      <c r="AE151">
        <v>0</v>
      </c>
    </row>
    <row r="152" spans="1:31" x14ac:dyDescent="0.25">
      <c r="A152" t="s">
        <v>166</v>
      </c>
      <c r="B152" t="s">
        <v>520</v>
      </c>
      <c r="C152" t="s">
        <v>523</v>
      </c>
      <c r="D152" t="s">
        <v>525</v>
      </c>
      <c r="E152" t="s">
        <v>528</v>
      </c>
      <c r="F152" t="s">
        <v>531</v>
      </c>
      <c r="G152">
        <v>29.39</v>
      </c>
      <c r="H152">
        <v>0</v>
      </c>
      <c r="I152">
        <v>1</v>
      </c>
      <c r="J152" t="s">
        <v>516</v>
      </c>
      <c r="K152">
        <v>1</v>
      </c>
      <c r="L152">
        <v>2.0074674701649928</v>
      </c>
      <c r="M152">
        <v>0.8815788876645434</v>
      </c>
      <c r="N152">
        <v>0.8815788876645434</v>
      </c>
      <c r="O152">
        <v>-5.4738818992039209E-2</v>
      </c>
      <c r="P152">
        <v>17</v>
      </c>
      <c r="Q152">
        <v>1</v>
      </c>
      <c r="R152">
        <v>1</v>
      </c>
      <c r="S152">
        <v>0</v>
      </c>
      <c r="T152">
        <v>86.81</v>
      </c>
      <c r="U152">
        <v>1</v>
      </c>
      <c r="V152">
        <v>0</v>
      </c>
      <c r="W152">
        <v>57.17</v>
      </c>
      <c r="X152">
        <v>66.540000000000006</v>
      </c>
      <c r="Y152">
        <v>60.41</v>
      </c>
      <c r="Z152">
        <v>59.79</v>
      </c>
      <c r="AA152">
        <v>41.49</v>
      </c>
      <c r="AB152">
        <v>50.58</v>
      </c>
      <c r="AC152">
        <v>43.05</v>
      </c>
      <c r="AD152">
        <v>50.62</v>
      </c>
      <c r="AE152">
        <v>1</v>
      </c>
    </row>
    <row r="153" spans="1:31" x14ac:dyDescent="0.25">
      <c r="A153" t="s">
        <v>167</v>
      </c>
      <c r="B153" t="s">
        <v>519</v>
      </c>
      <c r="C153" t="s">
        <v>523</v>
      </c>
      <c r="D153" t="s">
        <v>524</v>
      </c>
      <c r="E153" t="s">
        <v>528</v>
      </c>
      <c r="F153" t="s">
        <v>530</v>
      </c>
      <c r="G153">
        <v>30.38</v>
      </c>
      <c r="H153">
        <v>0</v>
      </c>
      <c r="I153">
        <v>1</v>
      </c>
      <c r="J153" t="s">
        <v>516</v>
      </c>
      <c r="K153">
        <v>0</v>
      </c>
      <c r="L153">
        <v>0</v>
      </c>
      <c r="M153">
        <v>0.5</v>
      </c>
      <c r="N153">
        <v>0.5</v>
      </c>
      <c r="O153">
        <v>-0.3010299956639812</v>
      </c>
      <c r="P153">
        <v>34</v>
      </c>
      <c r="Q153">
        <v>1</v>
      </c>
      <c r="R153">
        <v>0</v>
      </c>
      <c r="S153">
        <v>0</v>
      </c>
      <c r="T153">
        <v>85.35</v>
      </c>
      <c r="U153">
        <v>1</v>
      </c>
      <c r="V153">
        <v>0</v>
      </c>
      <c r="W153">
        <v>48.74</v>
      </c>
      <c r="X153">
        <v>43.22</v>
      </c>
      <c r="Y153">
        <v>41.34</v>
      </c>
      <c r="Z153">
        <v>37.74</v>
      </c>
      <c r="AA153">
        <v>44.25</v>
      </c>
      <c r="AB153">
        <v>40.96</v>
      </c>
      <c r="AC153">
        <v>44.06</v>
      </c>
      <c r="AD153">
        <v>17.57</v>
      </c>
      <c r="AE153">
        <v>0</v>
      </c>
    </row>
    <row r="154" spans="1:31" x14ac:dyDescent="0.25">
      <c r="A154" t="s">
        <v>168</v>
      </c>
      <c r="B154" t="s">
        <v>518</v>
      </c>
      <c r="C154" t="s">
        <v>521</v>
      </c>
      <c r="D154" t="s">
        <v>526</v>
      </c>
      <c r="E154" t="s">
        <v>528</v>
      </c>
      <c r="F154" t="s">
        <v>531</v>
      </c>
      <c r="G154">
        <v>56.42</v>
      </c>
      <c r="H154">
        <v>1</v>
      </c>
      <c r="I154">
        <v>0</v>
      </c>
      <c r="J154" t="s">
        <v>516</v>
      </c>
      <c r="K154">
        <v>1</v>
      </c>
      <c r="L154">
        <v>0.284736786602939</v>
      </c>
      <c r="M154">
        <v>0.57070712568050852</v>
      </c>
      <c r="N154">
        <v>0.57070712568050852</v>
      </c>
      <c r="O154">
        <v>-0.24358670494463713</v>
      </c>
      <c r="P154">
        <v>21</v>
      </c>
      <c r="Q154">
        <v>1</v>
      </c>
      <c r="R154">
        <v>0</v>
      </c>
      <c r="S154">
        <v>1</v>
      </c>
      <c r="T154">
        <v>88.82</v>
      </c>
      <c r="U154">
        <v>1</v>
      </c>
      <c r="V154">
        <v>0</v>
      </c>
      <c r="W154">
        <v>58.48</v>
      </c>
      <c r="X154">
        <v>46.58</v>
      </c>
      <c r="Y154">
        <v>72.47</v>
      </c>
      <c r="Z154">
        <v>57.32</v>
      </c>
      <c r="AA154">
        <v>50.58</v>
      </c>
      <c r="AB154">
        <v>45.43</v>
      </c>
      <c r="AC154">
        <v>38.1</v>
      </c>
      <c r="AD154">
        <v>55.07</v>
      </c>
      <c r="AE154">
        <v>0</v>
      </c>
    </row>
    <row r="155" spans="1:31" x14ac:dyDescent="0.25">
      <c r="A155" t="s">
        <v>169</v>
      </c>
      <c r="B155" t="s">
        <v>519</v>
      </c>
      <c r="C155" t="s">
        <v>523</v>
      </c>
      <c r="D155" t="s">
        <v>525</v>
      </c>
      <c r="E155" t="s">
        <v>527</v>
      </c>
      <c r="F155" t="s">
        <v>531</v>
      </c>
      <c r="G155">
        <v>85.19</v>
      </c>
      <c r="H155">
        <v>0</v>
      </c>
      <c r="I155">
        <v>1</v>
      </c>
      <c r="J155" t="s">
        <v>516</v>
      </c>
      <c r="K155">
        <v>1</v>
      </c>
      <c r="L155">
        <v>2.0074674701649928</v>
      </c>
      <c r="M155">
        <v>0.8815788876645434</v>
      </c>
      <c r="N155">
        <v>0.8815788876645434</v>
      </c>
      <c r="O155">
        <v>-5.4738818992039209E-2</v>
      </c>
      <c r="P155">
        <v>33</v>
      </c>
      <c r="Q155">
        <v>1</v>
      </c>
      <c r="R155">
        <v>1</v>
      </c>
      <c r="S155">
        <v>0</v>
      </c>
      <c r="T155">
        <v>40.270000000000003</v>
      </c>
      <c r="U155">
        <v>0</v>
      </c>
      <c r="V155">
        <v>0</v>
      </c>
      <c r="W155">
        <v>55.36</v>
      </c>
      <c r="X155">
        <v>80.61</v>
      </c>
      <c r="Y155">
        <v>76.290000000000006</v>
      </c>
      <c r="Z155">
        <v>42.82</v>
      </c>
      <c r="AA155">
        <v>57.32</v>
      </c>
      <c r="AB155">
        <v>61.12</v>
      </c>
      <c r="AC155">
        <v>71.599999999999994</v>
      </c>
      <c r="AD155">
        <v>63.38</v>
      </c>
      <c r="AE155">
        <v>1</v>
      </c>
    </row>
    <row r="156" spans="1:31" x14ac:dyDescent="0.25">
      <c r="A156" t="s">
        <v>170</v>
      </c>
      <c r="B156" t="s">
        <v>518</v>
      </c>
      <c r="C156" t="s">
        <v>523</v>
      </c>
      <c r="D156" t="s">
        <v>526</v>
      </c>
      <c r="E156" t="s">
        <v>528</v>
      </c>
      <c r="F156" t="s">
        <v>531</v>
      </c>
      <c r="G156">
        <v>36.729999999999997</v>
      </c>
      <c r="H156">
        <v>0</v>
      </c>
      <c r="I156">
        <v>1</v>
      </c>
      <c r="J156" t="s">
        <v>516</v>
      </c>
      <c r="K156">
        <v>1</v>
      </c>
      <c r="L156">
        <v>0.284736786602939</v>
      </c>
      <c r="M156">
        <v>0.57070712568050852</v>
      </c>
      <c r="N156">
        <v>0.57070712568050852</v>
      </c>
      <c r="O156">
        <v>-0.24358670494463713</v>
      </c>
      <c r="P156">
        <v>25</v>
      </c>
      <c r="Q156">
        <v>1</v>
      </c>
      <c r="R156">
        <v>0</v>
      </c>
      <c r="S156">
        <v>1</v>
      </c>
      <c r="T156">
        <v>70.069999999999993</v>
      </c>
      <c r="U156">
        <v>1</v>
      </c>
      <c r="V156">
        <v>0</v>
      </c>
      <c r="W156">
        <v>47.99</v>
      </c>
      <c r="X156">
        <v>54.14</v>
      </c>
      <c r="Y156">
        <v>50.07</v>
      </c>
      <c r="Z156">
        <v>67.930000000000007</v>
      </c>
      <c r="AA156">
        <v>38.619999999999997</v>
      </c>
      <c r="AB156">
        <v>62.75</v>
      </c>
      <c r="AC156">
        <v>39.72</v>
      </c>
      <c r="AD156">
        <v>57.88</v>
      </c>
      <c r="AE156">
        <v>0</v>
      </c>
    </row>
    <row r="157" spans="1:31" x14ac:dyDescent="0.25">
      <c r="A157" t="s">
        <v>171</v>
      </c>
      <c r="B157" t="s">
        <v>519</v>
      </c>
      <c r="C157" t="s">
        <v>522</v>
      </c>
      <c r="D157" t="s">
        <v>526</v>
      </c>
      <c r="E157" t="s">
        <v>528</v>
      </c>
      <c r="F157" t="s">
        <v>531</v>
      </c>
      <c r="G157">
        <v>42.86</v>
      </c>
      <c r="H157">
        <v>0</v>
      </c>
      <c r="I157">
        <v>0</v>
      </c>
      <c r="J157" t="s">
        <v>517</v>
      </c>
      <c r="K157">
        <v>1</v>
      </c>
      <c r="L157">
        <v>0.284736786602939</v>
      </c>
      <c r="M157">
        <v>0.57070712568050852</v>
      </c>
      <c r="N157">
        <v>0.57070712568050852</v>
      </c>
      <c r="O157">
        <v>-0.24358670494463713</v>
      </c>
      <c r="P157">
        <v>49</v>
      </c>
      <c r="Q157">
        <v>0</v>
      </c>
      <c r="R157">
        <v>0</v>
      </c>
      <c r="S157">
        <v>1</v>
      </c>
      <c r="T157">
        <v>82.29</v>
      </c>
      <c r="U157">
        <v>1</v>
      </c>
      <c r="V157">
        <v>0</v>
      </c>
      <c r="W157">
        <v>61.09</v>
      </c>
      <c r="X157">
        <v>71.48</v>
      </c>
      <c r="Y157">
        <v>52.81</v>
      </c>
      <c r="Z157">
        <v>49.54</v>
      </c>
      <c r="AA157">
        <v>58.18</v>
      </c>
      <c r="AB157">
        <v>56.87</v>
      </c>
      <c r="AC157">
        <v>47.94</v>
      </c>
      <c r="AD157">
        <v>51.17</v>
      </c>
      <c r="AE157">
        <v>0</v>
      </c>
    </row>
    <row r="158" spans="1:31" x14ac:dyDescent="0.25">
      <c r="A158" t="s">
        <v>172</v>
      </c>
      <c r="B158" t="s">
        <v>518</v>
      </c>
      <c r="C158" t="s">
        <v>521</v>
      </c>
      <c r="D158" t="s">
        <v>526</v>
      </c>
      <c r="E158" t="s">
        <v>528</v>
      </c>
      <c r="F158" t="s">
        <v>531</v>
      </c>
      <c r="G158">
        <v>40.700000000000003</v>
      </c>
      <c r="H158">
        <v>1</v>
      </c>
      <c r="I158">
        <v>0</v>
      </c>
      <c r="J158" t="s">
        <v>516</v>
      </c>
      <c r="K158">
        <v>1</v>
      </c>
      <c r="L158">
        <v>0.284736786602939</v>
      </c>
      <c r="M158">
        <v>0.57070712568050852</v>
      </c>
      <c r="N158">
        <v>0.57070712568050852</v>
      </c>
      <c r="O158">
        <v>-0.24358670494463713</v>
      </c>
      <c r="P158">
        <v>28</v>
      </c>
      <c r="Q158">
        <v>1</v>
      </c>
      <c r="R158">
        <v>0</v>
      </c>
      <c r="S158">
        <v>1</v>
      </c>
      <c r="T158">
        <v>49.32</v>
      </c>
      <c r="U158">
        <v>1</v>
      </c>
      <c r="V158">
        <v>0</v>
      </c>
      <c r="W158">
        <v>52.97</v>
      </c>
      <c r="X158">
        <v>42.3</v>
      </c>
      <c r="Y158">
        <v>45.37</v>
      </c>
      <c r="Z158">
        <v>52.88</v>
      </c>
      <c r="AA158">
        <v>45.21</v>
      </c>
      <c r="AB158">
        <v>56.98</v>
      </c>
      <c r="AC158">
        <v>37.46</v>
      </c>
      <c r="AD158">
        <v>46.97</v>
      </c>
      <c r="AE158">
        <v>0</v>
      </c>
    </row>
    <row r="159" spans="1:31" x14ac:dyDescent="0.25">
      <c r="A159" t="s">
        <v>173</v>
      </c>
      <c r="B159" t="s">
        <v>520</v>
      </c>
      <c r="C159" t="s">
        <v>521</v>
      </c>
      <c r="D159" t="s">
        <v>524</v>
      </c>
      <c r="E159" t="s">
        <v>529</v>
      </c>
      <c r="F159" t="s">
        <v>530</v>
      </c>
      <c r="G159">
        <v>26.55</v>
      </c>
      <c r="H159">
        <v>1</v>
      </c>
      <c r="I159">
        <v>0</v>
      </c>
      <c r="J159" t="s">
        <v>517</v>
      </c>
      <c r="K159">
        <v>0</v>
      </c>
      <c r="L159">
        <v>0</v>
      </c>
      <c r="M159">
        <v>0.5</v>
      </c>
      <c r="N159">
        <v>0.5</v>
      </c>
      <c r="O159">
        <v>-0.3010299956639812</v>
      </c>
      <c r="P159">
        <v>19</v>
      </c>
      <c r="Q159">
        <v>0</v>
      </c>
      <c r="R159">
        <v>0</v>
      </c>
      <c r="S159">
        <v>0</v>
      </c>
      <c r="T159">
        <v>78.989999999999995</v>
      </c>
      <c r="U159">
        <v>0</v>
      </c>
      <c r="V159">
        <v>1</v>
      </c>
      <c r="W159">
        <v>30.23</v>
      </c>
      <c r="X159">
        <v>36.22</v>
      </c>
      <c r="Y159">
        <v>0</v>
      </c>
      <c r="Z159">
        <v>0</v>
      </c>
      <c r="AA159">
        <v>7.79</v>
      </c>
      <c r="AB159">
        <v>15.97</v>
      </c>
      <c r="AC159">
        <v>10.19</v>
      </c>
      <c r="AD159">
        <v>18.62</v>
      </c>
      <c r="AE159">
        <v>0</v>
      </c>
    </row>
    <row r="160" spans="1:31" x14ac:dyDescent="0.25">
      <c r="A160" t="s">
        <v>174</v>
      </c>
      <c r="B160" t="s">
        <v>519</v>
      </c>
      <c r="C160" t="s">
        <v>521</v>
      </c>
      <c r="D160" t="s">
        <v>525</v>
      </c>
      <c r="E160" t="s">
        <v>528</v>
      </c>
      <c r="F160" t="s">
        <v>531</v>
      </c>
      <c r="G160">
        <v>67.569999999999993</v>
      </c>
      <c r="H160">
        <v>1</v>
      </c>
      <c r="I160">
        <v>0</v>
      </c>
      <c r="J160" t="s">
        <v>516</v>
      </c>
      <c r="K160">
        <v>1</v>
      </c>
      <c r="L160">
        <v>2.0074674701649928</v>
      </c>
      <c r="M160">
        <v>0.8815788876645434</v>
      </c>
      <c r="N160">
        <v>0.8815788876645434</v>
      </c>
      <c r="O160">
        <v>-5.4738818992039209E-2</v>
      </c>
      <c r="P160">
        <v>43</v>
      </c>
      <c r="Q160">
        <v>1</v>
      </c>
      <c r="R160">
        <v>1</v>
      </c>
      <c r="S160">
        <v>0</v>
      </c>
      <c r="T160">
        <v>45.05</v>
      </c>
      <c r="U160">
        <v>1</v>
      </c>
      <c r="V160">
        <v>0</v>
      </c>
      <c r="W160">
        <v>66.069999999999993</v>
      </c>
      <c r="X160">
        <v>65.39</v>
      </c>
      <c r="Y160">
        <v>60.81</v>
      </c>
      <c r="Z160">
        <v>70.31</v>
      </c>
      <c r="AA160">
        <v>48.38</v>
      </c>
      <c r="AB160">
        <v>61.82</v>
      </c>
      <c r="AC160">
        <v>79.08</v>
      </c>
      <c r="AD160">
        <v>70.150000000000006</v>
      </c>
      <c r="AE160">
        <v>1</v>
      </c>
    </row>
    <row r="161" spans="1:31" x14ac:dyDescent="0.25">
      <c r="A161" t="s">
        <v>175</v>
      </c>
      <c r="B161" t="s">
        <v>520</v>
      </c>
      <c r="C161" t="s">
        <v>521</v>
      </c>
      <c r="D161" t="s">
        <v>526</v>
      </c>
      <c r="E161" t="s">
        <v>527</v>
      </c>
      <c r="F161" t="s">
        <v>530</v>
      </c>
      <c r="G161">
        <v>33.770000000000003</v>
      </c>
      <c r="H161">
        <v>1</v>
      </c>
      <c r="I161">
        <v>0</v>
      </c>
      <c r="J161" t="s">
        <v>517</v>
      </c>
      <c r="K161">
        <v>0</v>
      </c>
      <c r="L161">
        <v>0.284736786602939</v>
      </c>
      <c r="M161">
        <v>0.57070712568050852</v>
      </c>
      <c r="N161">
        <v>0.42929287431949148</v>
      </c>
      <c r="O161">
        <v>-0.36724632016115744</v>
      </c>
      <c r="P161">
        <v>18</v>
      </c>
      <c r="Q161">
        <v>0</v>
      </c>
      <c r="R161">
        <v>0</v>
      </c>
      <c r="S161">
        <v>1</v>
      </c>
      <c r="T161">
        <v>50.88</v>
      </c>
      <c r="U161">
        <v>0</v>
      </c>
      <c r="V161">
        <v>0</v>
      </c>
      <c r="W161">
        <v>47.33</v>
      </c>
      <c r="X161">
        <v>44.22</v>
      </c>
      <c r="Y161">
        <v>34.119999999999997</v>
      </c>
      <c r="Z161">
        <v>24.58</v>
      </c>
      <c r="AA161">
        <v>35.619999999999997</v>
      </c>
      <c r="AB161">
        <v>35.15</v>
      </c>
      <c r="AC161">
        <v>25.73</v>
      </c>
      <c r="AD161">
        <v>21.67</v>
      </c>
      <c r="AE161">
        <v>0</v>
      </c>
    </row>
    <row r="162" spans="1:31" x14ac:dyDescent="0.25">
      <c r="A162" t="s">
        <v>176</v>
      </c>
      <c r="B162" t="s">
        <v>518</v>
      </c>
      <c r="C162" t="s">
        <v>522</v>
      </c>
      <c r="D162" t="s">
        <v>525</v>
      </c>
      <c r="E162" t="s">
        <v>528</v>
      </c>
      <c r="F162" t="s">
        <v>531</v>
      </c>
      <c r="G162">
        <v>50.68</v>
      </c>
      <c r="H162">
        <v>0</v>
      </c>
      <c r="I162">
        <v>0</v>
      </c>
      <c r="J162" t="s">
        <v>516</v>
      </c>
      <c r="K162">
        <v>1</v>
      </c>
      <c r="L162">
        <v>2.0074674701649928</v>
      </c>
      <c r="M162">
        <v>0.8815788876645434</v>
      </c>
      <c r="N162">
        <v>0.8815788876645434</v>
      </c>
      <c r="O162">
        <v>-5.4738818992039209E-2</v>
      </c>
      <c r="P162">
        <v>23</v>
      </c>
      <c r="Q162">
        <v>1</v>
      </c>
      <c r="R162">
        <v>1</v>
      </c>
      <c r="S162">
        <v>0</v>
      </c>
      <c r="T162">
        <v>68.55</v>
      </c>
      <c r="U162">
        <v>1</v>
      </c>
      <c r="V162">
        <v>0</v>
      </c>
      <c r="W162">
        <v>68.7</v>
      </c>
      <c r="X162">
        <v>69.989999999999995</v>
      </c>
      <c r="Y162">
        <v>74.23</v>
      </c>
      <c r="Z162">
        <v>69.36</v>
      </c>
      <c r="AA162">
        <v>49.2</v>
      </c>
      <c r="AB162">
        <v>49.97</v>
      </c>
      <c r="AC162">
        <v>53.79</v>
      </c>
      <c r="AD162">
        <v>79.8</v>
      </c>
      <c r="AE162">
        <v>1</v>
      </c>
    </row>
    <row r="163" spans="1:31" x14ac:dyDescent="0.25">
      <c r="A163" t="s">
        <v>177</v>
      </c>
      <c r="B163" t="s">
        <v>519</v>
      </c>
      <c r="C163" t="s">
        <v>522</v>
      </c>
      <c r="D163" t="s">
        <v>524</v>
      </c>
      <c r="E163" t="s">
        <v>529</v>
      </c>
      <c r="F163" t="s">
        <v>530</v>
      </c>
      <c r="G163">
        <v>30.1</v>
      </c>
      <c r="H163">
        <v>0</v>
      </c>
      <c r="I163">
        <v>0</v>
      </c>
      <c r="J163" t="s">
        <v>516</v>
      </c>
      <c r="K163">
        <v>0</v>
      </c>
      <c r="L163">
        <v>0</v>
      </c>
      <c r="M163">
        <v>0.5</v>
      </c>
      <c r="N163">
        <v>0.5</v>
      </c>
      <c r="O163">
        <v>-0.3010299956639812</v>
      </c>
      <c r="P163">
        <v>41</v>
      </c>
      <c r="Q163">
        <v>1</v>
      </c>
      <c r="R163">
        <v>0</v>
      </c>
      <c r="S163">
        <v>0</v>
      </c>
      <c r="T163">
        <v>79.209999999999994</v>
      </c>
      <c r="U163">
        <v>0</v>
      </c>
      <c r="V163">
        <v>1</v>
      </c>
      <c r="W163">
        <v>21.41</v>
      </c>
      <c r="X163">
        <v>22.34</v>
      </c>
      <c r="Y163">
        <v>33.130000000000003</v>
      </c>
      <c r="Z163">
        <v>48.75</v>
      </c>
      <c r="AA163">
        <v>34.81</v>
      </c>
      <c r="AB163">
        <v>45.89</v>
      </c>
      <c r="AC163">
        <v>46.88</v>
      </c>
      <c r="AD163">
        <v>28.99</v>
      </c>
      <c r="AE163">
        <v>0</v>
      </c>
    </row>
    <row r="164" spans="1:31" x14ac:dyDescent="0.25">
      <c r="A164" t="s">
        <v>178</v>
      </c>
      <c r="B164" t="s">
        <v>519</v>
      </c>
      <c r="C164" t="s">
        <v>523</v>
      </c>
      <c r="D164" t="s">
        <v>524</v>
      </c>
      <c r="E164" t="s">
        <v>527</v>
      </c>
      <c r="F164" t="s">
        <v>530</v>
      </c>
      <c r="G164">
        <v>42.8</v>
      </c>
      <c r="H164">
        <v>0</v>
      </c>
      <c r="I164">
        <v>1</v>
      </c>
      <c r="J164" t="s">
        <v>517</v>
      </c>
      <c r="K164">
        <v>0</v>
      </c>
      <c r="L164">
        <v>0</v>
      </c>
      <c r="M164">
        <v>0.5</v>
      </c>
      <c r="N164">
        <v>0.5</v>
      </c>
      <c r="O164">
        <v>-0.3010299956639812</v>
      </c>
      <c r="P164">
        <v>39</v>
      </c>
      <c r="Q164">
        <v>0</v>
      </c>
      <c r="R164">
        <v>0</v>
      </c>
      <c r="S164">
        <v>0</v>
      </c>
      <c r="T164">
        <v>48.75</v>
      </c>
      <c r="U164">
        <v>0</v>
      </c>
      <c r="V164">
        <v>0</v>
      </c>
      <c r="W164">
        <v>43.04</v>
      </c>
      <c r="X164">
        <v>35.020000000000003</v>
      </c>
      <c r="Y164">
        <v>41.61</v>
      </c>
      <c r="Z164">
        <v>41.87</v>
      </c>
      <c r="AA164">
        <v>48.33</v>
      </c>
      <c r="AB164">
        <v>42.91</v>
      </c>
      <c r="AC164">
        <v>35.299999999999997</v>
      </c>
      <c r="AD164">
        <v>37.880000000000003</v>
      </c>
      <c r="AE164">
        <v>0</v>
      </c>
    </row>
    <row r="165" spans="1:31" x14ac:dyDescent="0.25">
      <c r="A165" t="s">
        <v>179</v>
      </c>
      <c r="B165" t="s">
        <v>518</v>
      </c>
      <c r="C165" t="s">
        <v>523</v>
      </c>
      <c r="D165" t="s">
        <v>524</v>
      </c>
      <c r="E165" t="s">
        <v>527</v>
      </c>
      <c r="F165" t="s">
        <v>530</v>
      </c>
      <c r="G165">
        <v>34.159999999999997</v>
      </c>
      <c r="H165">
        <v>0</v>
      </c>
      <c r="I165">
        <v>1</v>
      </c>
      <c r="J165" t="s">
        <v>517</v>
      </c>
      <c r="K165">
        <v>0</v>
      </c>
      <c r="L165">
        <v>0</v>
      </c>
      <c r="M165">
        <v>0.5</v>
      </c>
      <c r="N165">
        <v>0.5</v>
      </c>
      <c r="O165">
        <v>-0.3010299956639812</v>
      </c>
      <c r="P165">
        <v>28</v>
      </c>
      <c r="Q165">
        <v>0</v>
      </c>
      <c r="R165">
        <v>0</v>
      </c>
      <c r="S165">
        <v>0</v>
      </c>
      <c r="T165">
        <v>51.11</v>
      </c>
      <c r="U165">
        <v>0</v>
      </c>
      <c r="V165">
        <v>0</v>
      </c>
      <c r="W165">
        <v>29.24</v>
      </c>
      <c r="X165">
        <v>11.6</v>
      </c>
      <c r="Y165">
        <v>26.14</v>
      </c>
      <c r="Z165">
        <v>25.29</v>
      </c>
      <c r="AA165">
        <v>29.17</v>
      </c>
      <c r="AB165">
        <v>28.22</v>
      </c>
      <c r="AC165">
        <v>29.01</v>
      </c>
      <c r="AD165">
        <v>67.13</v>
      </c>
      <c r="AE165">
        <v>0</v>
      </c>
    </row>
    <row r="166" spans="1:31" x14ac:dyDescent="0.25">
      <c r="A166" t="s">
        <v>180</v>
      </c>
      <c r="B166" t="s">
        <v>518</v>
      </c>
      <c r="C166" t="s">
        <v>523</v>
      </c>
      <c r="D166" t="s">
        <v>526</v>
      </c>
      <c r="E166" t="s">
        <v>527</v>
      </c>
      <c r="F166" t="s">
        <v>530</v>
      </c>
      <c r="G166">
        <v>32.979999999999997</v>
      </c>
      <c r="H166">
        <v>0</v>
      </c>
      <c r="I166">
        <v>1</v>
      </c>
      <c r="J166" t="s">
        <v>517</v>
      </c>
      <c r="K166">
        <v>0</v>
      </c>
      <c r="L166">
        <v>0.284736786602939</v>
      </c>
      <c r="M166">
        <v>0.57070712568050852</v>
      </c>
      <c r="N166">
        <v>0.42929287431949148</v>
      </c>
      <c r="O166">
        <v>-0.36724632016115744</v>
      </c>
      <c r="P166">
        <v>21</v>
      </c>
      <c r="Q166">
        <v>0</v>
      </c>
      <c r="R166">
        <v>0</v>
      </c>
      <c r="S166">
        <v>1</v>
      </c>
      <c r="T166">
        <v>52.27</v>
      </c>
      <c r="U166">
        <v>0</v>
      </c>
      <c r="V166">
        <v>0</v>
      </c>
      <c r="W166">
        <v>70.12</v>
      </c>
      <c r="X166">
        <v>52.24</v>
      </c>
      <c r="Y166">
        <v>39.76</v>
      </c>
      <c r="Z166">
        <v>51.54</v>
      </c>
      <c r="AA166">
        <v>60.91</v>
      </c>
      <c r="AB166">
        <v>63.29</v>
      </c>
      <c r="AC166">
        <v>43.03</v>
      </c>
      <c r="AD166">
        <v>40.96</v>
      </c>
      <c r="AE166">
        <v>0</v>
      </c>
    </row>
    <row r="167" spans="1:31" x14ac:dyDescent="0.25">
      <c r="A167" t="s">
        <v>181</v>
      </c>
      <c r="B167" t="s">
        <v>518</v>
      </c>
      <c r="C167" t="s">
        <v>523</v>
      </c>
      <c r="D167" t="s">
        <v>526</v>
      </c>
      <c r="E167" t="s">
        <v>529</v>
      </c>
      <c r="F167" t="s">
        <v>530</v>
      </c>
      <c r="G167">
        <v>47.98</v>
      </c>
      <c r="H167">
        <v>0</v>
      </c>
      <c r="I167">
        <v>1</v>
      </c>
      <c r="J167" t="s">
        <v>516</v>
      </c>
      <c r="K167">
        <v>0</v>
      </c>
      <c r="L167">
        <v>0.284736786602939</v>
      </c>
      <c r="M167">
        <v>0.57070712568050852</v>
      </c>
      <c r="N167">
        <v>0.42929287431949148</v>
      </c>
      <c r="O167">
        <v>-0.36724632016115744</v>
      </c>
      <c r="P167">
        <v>20</v>
      </c>
      <c r="Q167">
        <v>1</v>
      </c>
      <c r="R167">
        <v>0</v>
      </c>
      <c r="S167">
        <v>1</v>
      </c>
      <c r="T167">
        <v>54.32</v>
      </c>
      <c r="U167">
        <v>0</v>
      </c>
      <c r="V167">
        <v>1</v>
      </c>
      <c r="W167">
        <v>65.319999999999993</v>
      </c>
      <c r="X167">
        <v>65.11</v>
      </c>
      <c r="Y167">
        <v>45</v>
      </c>
      <c r="Z167">
        <v>45.93</v>
      </c>
      <c r="AA167">
        <v>41.82</v>
      </c>
      <c r="AB167">
        <v>46.49</v>
      </c>
      <c r="AC167">
        <v>45.98</v>
      </c>
      <c r="AD167">
        <v>34.99</v>
      </c>
      <c r="AE167">
        <v>0</v>
      </c>
    </row>
    <row r="168" spans="1:31" x14ac:dyDescent="0.25">
      <c r="A168" t="s">
        <v>182</v>
      </c>
      <c r="B168" t="s">
        <v>518</v>
      </c>
      <c r="C168" t="s">
        <v>522</v>
      </c>
      <c r="D168" t="s">
        <v>525</v>
      </c>
      <c r="E168" t="s">
        <v>528</v>
      </c>
      <c r="F168" t="s">
        <v>531</v>
      </c>
      <c r="G168">
        <v>44.34</v>
      </c>
      <c r="H168">
        <v>0</v>
      </c>
      <c r="I168">
        <v>0</v>
      </c>
      <c r="J168" t="s">
        <v>517</v>
      </c>
      <c r="K168">
        <v>1</v>
      </c>
      <c r="L168">
        <v>2.0074674701649928</v>
      </c>
      <c r="M168">
        <v>0.8815788876645434</v>
      </c>
      <c r="N168">
        <v>0.8815788876645434</v>
      </c>
      <c r="O168">
        <v>-5.4738818992039209E-2</v>
      </c>
      <c r="P168">
        <v>24</v>
      </c>
      <c r="Q168">
        <v>0</v>
      </c>
      <c r="R168">
        <v>1</v>
      </c>
      <c r="S168">
        <v>0</v>
      </c>
      <c r="T168">
        <v>53.59</v>
      </c>
      <c r="U168">
        <v>1</v>
      </c>
      <c r="V168">
        <v>0</v>
      </c>
      <c r="W168">
        <v>85.73</v>
      </c>
      <c r="X168">
        <v>50.45</v>
      </c>
      <c r="Y168">
        <v>59.74</v>
      </c>
      <c r="Z168">
        <v>70.03</v>
      </c>
      <c r="AA168">
        <v>55.99</v>
      </c>
      <c r="AB168">
        <v>64.3</v>
      </c>
      <c r="AC168">
        <v>57.75</v>
      </c>
      <c r="AD168">
        <v>57.66</v>
      </c>
      <c r="AE168">
        <v>1</v>
      </c>
    </row>
    <row r="169" spans="1:31" x14ac:dyDescent="0.25">
      <c r="A169" t="s">
        <v>183</v>
      </c>
      <c r="B169" t="s">
        <v>518</v>
      </c>
      <c r="C169" t="s">
        <v>521</v>
      </c>
      <c r="D169" t="s">
        <v>526</v>
      </c>
      <c r="E169" t="s">
        <v>529</v>
      </c>
      <c r="F169" t="s">
        <v>530</v>
      </c>
      <c r="G169">
        <v>49.64</v>
      </c>
      <c r="H169">
        <v>1</v>
      </c>
      <c r="I169">
        <v>0</v>
      </c>
      <c r="J169" t="s">
        <v>516</v>
      </c>
      <c r="K169">
        <v>0</v>
      </c>
      <c r="L169">
        <v>0.284736786602939</v>
      </c>
      <c r="M169">
        <v>0.57070712568050852</v>
      </c>
      <c r="N169">
        <v>0.42929287431949148</v>
      </c>
      <c r="O169">
        <v>-0.36724632016115744</v>
      </c>
      <c r="P169">
        <v>24</v>
      </c>
      <c r="Q169">
        <v>1</v>
      </c>
      <c r="R169">
        <v>0</v>
      </c>
      <c r="S169">
        <v>1</v>
      </c>
      <c r="T169">
        <v>63.71</v>
      </c>
      <c r="U169">
        <v>0</v>
      </c>
      <c r="V169">
        <v>1</v>
      </c>
      <c r="W169">
        <v>45.15</v>
      </c>
      <c r="X169">
        <v>63.01</v>
      </c>
      <c r="Y169">
        <v>37.69</v>
      </c>
      <c r="Z169">
        <v>21.88</v>
      </c>
      <c r="AA169">
        <v>42.58</v>
      </c>
      <c r="AB169">
        <v>60.11</v>
      </c>
      <c r="AC169">
        <v>46.71</v>
      </c>
      <c r="AD169">
        <v>42.76</v>
      </c>
      <c r="AE169">
        <v>0</v>
      </c>
    </row>
    <row r="170" spans="1:31" x14ac:dyDescent="0.25">
      <c r="A170" t="s">
        <v>184</v>
      </c>
      <c r="B170" t="s">
        <v>518</v>
      </c>
      <c r="C170" t="s">
        <v>522</v>
      </c>
      <c r="D170" t="s">
        <v>525</v>
      </c>
      <c r="E170" t="s">
        <v>527</v>
      </c>
      <c r="F170" t="s">
        <v>531</v>
      </c>
      <c r="G170">
        <v>45.9</v>
      </c>
      <c r="H170">
        <v>0</v>
      </c>
      <c r="I170">
        <v>0</v>
      </c>
      <c r="J170" t="s">
        <v>516</v>
      </c>
      <c r="K170">
        <v>1</v>
      </c>
      <c r="L170">
        <v>2.0074674701649928</v>
      </c>
      <c r="M170">
        <v>0.8815788876645434</v>
      </c>
      <c r="N170">
        <v>0.8815788876645434</v>
      </c>
      <c r="O170">
        <v>-5.4738818992039209E-2</v>
      </c>
      <c r="P170">
        <v>29</v>
      </c>
      <c r="Q170">
        <v>1</v>
      </c>
      <c r="R170">
        <v>1</v>
      </c>
      <c r="S170">
        <v>0</v>
      </c>
      <c r="T170">
        <v>79.23</v>
      </c>
      <c r="U170">
        <v>0</v>
      </c>
      <c r="V170">
        <v>0</v>
      </c>
      <c r="W170">
        <v>79.34</v>
      </c>
      <c r="X170">
        <v>45.19</v>
      </c>
      <c r="Y170">
        <v>51.3</v>
      </c>
      <c r="Z170">
        <v>55.66</v>
      </c>
      <c r="AA170">
        <v>73.98</v>
      </c>
      <c r="AB170">
        <v>50.39</v>
      </c>
      <c r="AC170">
        <v>38.51</v>
      </c>
      <c r="AD170">
        <v>50.48</v>
      </c>
      <c r="AE170">
        <v>1</v>
      </c>
    </row>
    <row r="171" spans="1:31" x14ac:dyDescent="0.25">
      <c r="A171" t="s">
        <v>185</v>
      </c>
      <c r="B171" t="s">
        <v>519</v>
      </c>
      <c r="C171" t="s">
        <v>523</v>
      </c>
      <c r="D171" t="s">
        <v>524</v>
      </c>
      <c r="E171" t="s">
        <v>529</v>
      </c>
      <c r="F171" t="s">
        <v>530</v>
      </c>
      <c r="G171">
        <v>52.45</v>
      </c>
      <c r="H171">
        <v>0</v>
      </c>
      <c r="I171">
        <v>1</v>
      </c>
      <c r="J171" t="s">
        <v>517</v>
      </c>
      <c r="K171">
        <v>0</v>
      </c>
      <c r="L171">
        <v>0</v>
      </c>
      <c r="M171">
        <v>0.5</v>
      </c>
      <c r="N171">
        <v>0.5</v>
      </c>
      <c r="O171">
        <v>-0.3010299956639812</v>
      </c>
      <c r="P171">
        <v>50</v>
      </c>
      <c r="Q171">
        <v>0</v>
      </c>
      <c r="R171">
        <v>0</v>
      </c>
      <c r="S171">
        <v>0</v>
      </c>
      <c r="T171">
        <v>66.28</v>
      </c>
      <c r="U171">
        <v>0</v>
      </c>
      <c r="V171">
        <v>1</v>
      </c>
      <c r="W171">
        <v>15.41</v>
      </c>
      <c r="X171">
        <v>33.14</v>
      </c>
      <c r="Y171">
        <v>41.45</v>
      </c>
      <c r="Z171">
        <v>31.44</v>
      </c>
      <c r="AA171">
        <v>50.15</v>
      </c>
      <c r="AB171">
        <v>16.600000000000001</v>
      </c>
      <c r="AC171">
        <v>23.74</v>
      </c>
      <c r="AD171">
        <v>35.6</v>
      </c>
      <c r="AE171">
        <v>0</v>
      </c>
    </row>
    <row r="172" spans="1:31" x14ac:dyDescent="0.25">
      <c r="A172" t="s">
        <v>186</v>
      </c>
      <c r="B172" t="s">
        <v>519</v>
      </c>
      <c r="C172" t="s">
        <v>522</v>
      </c>
      <c r="D172" t="s">
        <v>525</v>
      </c>
      <c r="E172" t="s">
        <v>527</v>
      </c>
      <c r="F172" t="s">
        <v>531</v>
      </c>
      <c r="G172">
        <v>60.54</v>
      </c>
      <c r="H172">
        <v>0</v>
      </c>
      <c r="I172">
        <v>0</v>
      </c>
      <c r="J172" t="s">
        <v>517</v>
      </c>
      <c r="K172">
        <v>1</v>
      </c>
      <c r="L172">
        <v>2.0074674701649928</v>
      </c>
      <c r="M172">
        <v>0.8815788876645434</v>
      </c>
      <c r="N172">
        <v>0.8815788876645434</v>
      </c>
      <c r="O172">
        <v>-5.4738818992039209E-2</v>
      </c>
      <c r="P172">
        <v>42</v>
      </c>
      <c r="Q172">
        <v>0</v>
      </c>
      <c r="R172">
        <v>1</v>
      </c>
      <c r="S172">
        <v>0</v>
      </c>
      <c r="T172">
        <v>86.56</v>
      </c>
      <c r="U172">
        <v>0</v>
      </c>
      <c r="V172">
        <v>0</v>
      </c>
      <c r="W172">
        <v>65.95</v>
      </c>
      <c r="X172">
        <v>66.599999999999994</v>
      </c>
      <c r="Y172">
        <v>83.96</v>
      </c>
      <c r="Z172">
        <v>43.78</v>
      </c>
      <c r="AA172">
        <v>66.790000000000006</v>
      </c>
      <c r="AB172">
        <v>62.29</v>
      </c>
      <c r="AC172">
        <v>68.5</v>
      </c>
      <c r="AD172">
        <v>33.01</v>
      </c>
      <c r="AE172">
        <v>1</v>
      </c>
    </row>
    <row r="173" spans="1:31" x14ac:dyDescent="0.25">
      <c r="A173" t="s">
        <v>187</v>
      </c>
      <c r="B173" t="s">
        <v>519</v>
      </c>
      <c r="C173" t="s">
        <v>521</v>
      </c>
      <c r="D173" t="s">
        <v>525</v>
      </c>
      <c r="E173" t="s">
        <v>527</v>
      </c>
      <c r="F173" t="s">
        <v>531</v>
      </c>
      <c r="G173">
        <v>65.540000000000006</v>
      </c>
      <c r="H173">
        <v>1</v>
      </c>
      <c r="I173">
        <v>0</v>
      </c>
      <c r="J173" t="s">
        <v>516</v>
      </c>
      <c r="K173">
        <v>1</v>
      </c>
      <c r="L173">
        <v>2.0074674701649928</v>
      </c>
      <c r="M173">
        <v>0.8815788876645434</v>
      </c>
      <c r="N173">
        <v>0.8815788876645434</v>
      </c>
      <c r="O173">
        <v>-5.4738818992039209E-2</v>
      </c>
      <c r="P173">
        <v>42</v>
      </c>
      <c r="Q173">
        <v>1</v>
      </c>
      <c r="R173">
        <v>1</v>
      </c>
      <c r="S173">
        <v>0</v>
      </c>
      <c r="T173">
        <v>83.16</v>
      </c>
      <c r="U173">
        <v>0</v>
      </c>
      <c r="V173">
        <v>0</v>
      </c>
      <c r="W173">
        <v>87.49</v>
      </c>
      <c r="X173">
        <v>56.5</v>
      </c>
      <c r="Y173">
        <v>68.3</v>
      </c>
      <c r="Z173">
        <v>51.61</v>
      </c>
      <c r="AA173">
        <v>54.14</v>
      </c>
      <c r="AB173">
        <v>82.54</v>
      </c>
      <c r="AC173">
        <v>61.72</v>
      </c>
      <c r="AD173">
        <v>67.569999999999993</v>
      </c>
      <c r="AE173">
        <v>1</v>
      </c>
    </row>
    <row r="174" spans="1:31" x14ac:dyDescent="0.25">
      <c r="A174" t="s">
        <v>188</v>
      </c>
      <c r="B174" t="s">
        <v>520</v>
      </c>
      <c r="C174" t="s">
        <v>521</v>
      </c>
      <c r="D174" t="s">
        <v>525</v>
      </c>
      <c r="E174" t="s">
        <v>527</v>
      </c>
      <c r="F174" t="s">
        <v>530</v>
      </c>
      <c r="G174">
        <v>66.91</v>
      </c>
      <c r="H174">
        <v>1</v>
      </c>
      <c r="I174">
        <v>0</v>
      </c>
      <c r="J174" t="s">
        <v>516</v>
      </c>
      <c r="K174">
        <v>0</v>
      </c>
      <c r="L174">
        <v>2.0074674701649928</v>
      </c>
      <c r="M174">
        <v>0.8815788876645434</v>
      </c>
      <c r="N174">
        <v>0.1184211123354566</v>
      </c>
      <c r="O174">
        <v>-0.926570863884976</v>
      </c>
      <c r="P174">
        <v>16</v>
      </c>
      <c r="Q174">
        <v>1</v>
      </c>
      <c r="R174">
        <v>1</v>
      </c>
      <c r="S174">
        <v>0</v>
      </c>
      <c r="T174">
        <v>47.59</v>
      </c>
      <c r="U174">
        <v>0</v>
      </c>
      <c r="V174">
        <v>0</v>
      </c>
      <c r="W174">
        <v>29.91</v>
      </c>
      <c r="X174">
        <v>50.99</v>
      </c>
      <c r="Y174">
        <v>51.01</v>
      </c>
      <c r="Z174">
        <v>45</v>
      </c>
      <c r="AA174">
        <v>34.369999999999997</v>
      </c>
      <c r="AB174">
        <v>39.36</v>
      </c>
      <c r="AC174">
        <v>50.61</v>
      </c>
      <c r="AD174">
        <v>55.1</v>
      </c>
      <c r="AE174">
        <v>1</v>
      </c>
    </row>
    <row r="175" spans="1:31" x14ac:dyDescent="0.25">
      <c r="A175" t="s">
        <v>189</v>
      </c>
      <c r="B175" t="s">
        <v>518</v>
      </c>
      <c r="C175" t="s">
        <v>522</v>
      </c>
      <c r="D175" t="s">
        <v>525</v>
      </c>
      <c r="E175" t="s">
        <v>527</v>
      </c>
      <c r="F175" t="s">
        <v>531</v>
      </c>
      <c r="G175">
        <v>60.54</v>
      </c>
      <c r="H175">
        <v>0</v>
      </c>
      <c r="I175">
        <v>0</v>
      </c>
      <c r="J175" t="s">
        <v>517</v>
      </c>
      <c r="K175">
        <v>1</v>
      </c>
      <c r="L175">
        <v>2.0074674701649928</v>
      </c>
      <c r="M175">
        <v>0.8815788876645434</v>
      </c>
      <c r="N175">
        <v>0.8815788876645434</v>
      </c>
      <c r="O175">
        <v>-5.4738818992039209E-2</v>
      </c>
      <c r="P175">
        <v>25</v>
      </c>
      <c r="Q175">
        <v>0</v>
      </c>
      <c r="R175">
        <v>1</v>
      </c>
      <c r="S175">
        <v>0</v>
      </c>
      <c r="T175">
        <v>42.93</v>
      </c>
      <c r="U175">
        <v>0</v>
      </c>
      <c r="V175">
        <v>0</v>
      </c>
      <c r="W175">
        <v>45.9</v>
      </c>
      <c r="X175">
        <v>55.58</v>
      </c>
      <c r="Y175">
        <v>68.849999999999994</v>
      </c>
      <c r="Z175">
        <v>68.260000000000005</v>
      </c>
      <c r="AA175">
        <v>50.32</v>
      </c>
      <c r="AB175">
        <v>68.8</v>
      </c>
      <c r="AC175">
        <v>56.73</v>
      </c>
      <c r="AD175">
        <v>67.63</v>
      </c>
      <c r="AE175">
        <v>1</v>
      </c>
    </row>
    <row r="176" spans="1:31" x14ac:dyDescent="0.25">
      <c r="A176" t="s">
        <v>190</v>
      </c>
      <c r="B176" t="s">
        <v>520</v>
      </c>
      <c r="C176" t="s">
        <v>522</v>
      </c>
      <c r="D176" t="s">
        <v>525</v>
      </c>
      <c r="E176" t="s">
        <v>527</v>
      </c>
      <c r="F176" t="s">
        <v>531</v>
      </c>
      <c r="G176">
        <v>42.17</v>
      </c>
      <c r="H176">
        <v>0</v>
      </c>
      <c r="I176">
        <v>0</v>
      </c>
      <c r="J176" t="s">
        <v>517</v>
      </c>
      <c r="K176">
        <v>1</v>
      </c>
      <c r="L176">
        <v>2.0074674701649928</v>
      </c>
      <c r="M176">
        <v>0.8815788876645434</v>
      </c>
      <c r="N176">
        <v>0.8815788876645434</v>
      </c>
      <c r="O176">
        <v>-5.4738818992039209E-2</v>
      </c>
      <c r="P176">
        <v>16</v>
      </c>
      <c r="Q176">
        <v>0</v>
      </c>
      <c r="R176">
        <v>1</v>
      </c>
      <c r="S176">
        <v>0</v>
      </c>
      <c r="T176">
        <v>92.68</v>
      </c>
      <c r="U176">
        <v>0</v>
      </c>
      <c r="V176">
        <v>0</v>
      </c>
      <c r="W176">
        <v>57.34</v>
      </c>
      <c r="X176">
        <v>44.14</v>
      </c>
      <c r="Y176">
        <v>42.02</v>
      </c>
      <c r="Z176">
        <v>74.91</v>
      </c>
      <c r="AA176">
        <v>44.51</v>
      </c>
      <c r="AB176">
        <v>52.31</v>
      </c>
      <c r="AC176">
        <v>50.2</v>
      </c>
      <c r="AD176">
        <v>58.98</v>
      </c>
      <c r="AE176">
        <v>1</v>
      </c>
    </row>
    <row r="177" spans="1:31" x14ac:dyDescent="0.25">
      <c r="A177" t="s">
        <v>191</v>
      </c>
      <c r="B177" t="s">
        <v>518</v>
      </c>
      <c r="C177" t="s">
        <v>522</v>
      </c>
      <c r="D177" t="s">
        <v>526</v>
      </c>
      <c r="E177" t="s">
        <v>529</v>
      </c>
      <c r="F177" t="s">
        <v>530</v>
      </c>
      <c r="G177">
        <v>62.31</v>
      </c>
      <c r="H177">
        <v>0</v>
      </c>
      <c r="I177">
        <v>0</v>
      </c>
      <c r="J177" t="s">
        <v>517</v>
      </c>
      <c r="K177">
        <v>0</v>
      </c>
      <c r="L177">
        <v>0.284736786602939</v>
      </c>
      <c r="M177">
        <v>0.57070712568050852</v>
      </c>
      <c r="N177">
        <v>0.42929287431949148</v>
      </c>
      <c r="O177">
        <v>-0.36724632016115744</v>
      </c>
      <c r="P177">
        <v>21</v>
      </c>
      <c r="Q177">
        <v>0</v>
      </c>
      <c r="R177">
        <v>0</v>
      </c>
      <c r="S177">
        <v>1</v>
      </c>
      <c r="T177">
        <v>44.79</v>
      </c>
      <c r="U177">
        <v>0</v>
      </c>
      <c r="V177">
        <v>1</v>
      </c>
      <c r="W177">
        <v>76.930000000000007</v>
      </c>
      <c r="X177">
        <v>57.25</v>
      </c>
      <c r="Y177">
        <v>46.5</v>
      </c>
      <c r="Z177">
        <v>54.21</v>
      </c>
      <c r="AA177">
        <v>51.84</v>
      </c>
      <c r="AB177">
        <v>46.4</v>
      </c>
      <c r="AC177">
        <v>66.599999999999994</v>
      </c>
      <c r="AD177">
        <v>54</v>
      </c>
      <c r="AE177">
        <v>0</v>
      </c>
    </row>
    <row r="178" spans="1:31" x14ac:dyDescent="0.25">
      <c r="A178" t="s">
        <v>192</v>
      </c>
      <c r="B178" t="s">
        <v>518</v>
      </c>
      <c r="C178" t="s">
        <v>523</v>
      </c>
      <c r="D178" t="s">
        <v>524</v>
      </c>
      <c r="E178" t="s">
        <v>529</v>
      </c>
      <c r="F178" t="s">
        <v>530</v>
      </c>
      <c r="G178">
        <v>20.87</v>
      </c>
      <c r="H178">
        <v>0</v>
      </c>
      <c r="I178">
        <v>1</v>
      </c>
      <c r="J178" t="s">
        <v>516</v>
      </c>
      <c r="K178">
        <v>0</v>
      </c>
      <c r="L178">
        <v>0</v>
      </c>
      <c r="M178">
        <v>0.5</v>
      </c>
      <c r="N178">
        <v>0.5</v>
      </c>
      <c r="O178">
        <v>-0.3010299956639812</v>
      </c>
      <c r="P178">
        <v>21</v>
      </c>
      <c r="Q178">
        <v>1</v>
      </c>
      <c r="R178">
        <v>0</v>
      </c>
      <c r="S178">
        <v>0</v>
      </c>
      <c r="T178">
        <v>48.9</v>
      </c>
      <c r="U178">
        <v>0</v>
      </c>
      <c r="V178">
        <v>1</v>
      </c>
      <c r="W178">
        <v>45.88</v>
      </c>
      <c r="X178">
        <v>52.65</v>
      </c>
      <c r="Y178">
        <v>45.44</v>
      </c>
      <c r="Z178">
        <v>43.27</v>
      </c>
      <c r="AA178">
        <v>33.99</v>
      </c>
      <c r="AB178">
        <v>16.28</v>
      </c>
      <c r="AC178">
        <v>25.33</v>
      </c>
      <c r="AD178">
        <v>50.14</v>
      </c>
      <c r="AE178">
        <v>0</v>
      </c>
    </row>
    <row r="179" spans="1:31" x14ac:dyDescent="0.25">
      <c r="A179" t="s">
        <v>193</v>
      </c>
      <c r="B179" t="s">
        <v>519</v>
      </c>
      <c r="C179" t="s">
        <v>522</v>
      </c>
      <c r="D179" t="s">
        <v>524</v>
      </c>
      <c r="E179" t="s">
        <v>527</v>
      </c>
      <c r="F179" t="s">
        <v>530</v>
      </c>
      <c r="G179">
        <v>43.93</v>
      </c>
      <c r="H179">
        <v>0</v>
      </c>
      <c r="I179">
        <v>0</v>
      </c>
      <c r="J179" t="s">
        <v>516</v>
      </c>
      <c r="K179">
        <v>0</v>
      </c>
      <c r="L179">
        <v>0</v>
      </c>
      <c r="M179">
        <v>0.5</v>
      </c>
      <c r="N179">
        <v>0.5</v>
      </c>
      <c r="O179">
        <v>-0.3010299956639812</v>
      </c>
      <c r="P179">
        <v>43</v>
      </c>
      <c r="Q179">
        <v>1</v>
      </c>
      <c r="R179">
        <v>0</v>
      </c>
      <c r="S179">
        <v>0</v>
      </c>
      <c r="T179">
        <v>41.33</v>
      </c>
      <c r="U179">
        <v>0</v>
      </c>
      <c r="V179">
        <v>0</v>
      </c>
      <c r="W179">
        <v>8.9700000000000006</v>
      </c>
      <c r="X179">
        <v>40.9</v>
      </c>
      <c r="Y179">
        <v>35.380000000000003</v>
      </c>
      <c r="Z179">
        <v>29.23</v>
      </c>
      <c r="AA179">
        <v>51.87</v>
      </c>
      <c r="AB179">
        <v>40.479999999999997</v>
      </c>
      <c r="AC179">
        <v>38.39</v>
      </c>
      <c r="AD179">
        <v>39.14</v>
      </c>
      <c r="AE179">
        <v>0</v>
      </c>
    </row>
    <row r="180" spans="1:31" x14ac:dyDescent="0.25">
      <c r="A180" t="s">
        <v>194</v>
      </c>
      <c r="B180" t="s">
        <v>518</v>
      </c>
      <c r="C180" t="s">
        <v>522</v>
      </c>
      <c r="D180" t="s">
        <v>525</v>
      </c>
      <c r="E180" t="s">
        <v>528</v>
      </c>
      <c r="F180" t="s">
        <v>531</v>
      </c>
      <c r="G180">
        <v>54.48</v>
      </c>
      <c r="H180">
        <v>0</v>
      </c>
      <c r="I180">
        <v>0</v>
      </c>
      <c r="J180" t="s">
        <v>516</v>
      </c>
      <c r="K180">
        <v>1</v>
      </c>
      <c r="L180">
        <v>2.0074674701649928</v>
      </c>
      <c r="M180">
        <v>0.8815788876645434</v>
      </c>
      <c r="N180">
        <v>0.8815788876645434</v>
      </c>
      <c r="O180">
        <v>-5.4738818992039209E-2</v>
      </c>
      <c r="P180">
        <v>20</v>
      </c>
      <c r="Q180">
        <v>1</v>
      </c>
      <c r="R180">
        <v>1</v>
      </c>
      <c r="S180">
        <v>0</v>
      </c>
      <c r="T180">
        <v>77.7</v>
      </c>
      <c r="U180">
        <v>1</v>
      </c>
      <c r="V180">
        <v>0</v>
      </c>
      <c r="W180">
        <v>65.739999999999995</v>
      </c>
      <c r="X180">
        <v>79.459999999999994</v>
      </c>
      <c r="Y180">
        <v>55.8</v>
      </c>
      <c r="Z180">
        <v>79.84</v>
      </c>
      <c r="AA180">
        <v>60.65</v>
      </c>
      <c r="AB180">
        <v>76.400000000000006</v>
      </c>
      <c r="AC180">
        <v>54.18</v>
      </c>
      <c r="AD180">
        <v>48.67</v>
      </c>
      <c r="AE180">
        <v>1</v>
      </c>
    </row>
    <row r="181" spans="1:31" x14ac:dyDescent="0.25">
      <c r="A181" t="s">
        <v>195</v>
      </c>
      <c r="B181" t="s">
        <v>520</v>
      </c>
      <c r="C181" t="s">
        <v>522</v>
      </c>
      <c r="D181" t="s">
        <v>526</v>
      </c>
      <c r="E181" t="s">
        <v>527</v>
      </c>
      <c r="F181" t="s">
        <v>530</v>
      </c>
      <c r="G181">
        <v>55.09</v>
      </c>
      <c r="H181">
        <v>0</v>
      </c>
      <c r="I181">
        <v>0</v>
      </c>
      <c r="J181" t="s">
        <v>516</v>
      </c>
      <c r="K181">
        <v>0</v>
      </c>
      <c r="L181">
        <v>0.284736786602939</v>
      </c>
      <c r="M181">
        <v>0.57070712568050852</v>
      </c>
      <c r="N181">
        <v>0.42929287431949148</v>
      </c>
      <c r="O181">
        <v>-0.36724632016115744</v>
      </c>
      <c r="P181">
        <v>17</v>
      </c>
      <c r="Q181">
        <v>1</v>
      </c>
      <c r="R181">
        <v>0</v>
      </c>
      <c r="S181">
        <v>1</v>
      </c>
      <c r="T181">
        <v>74.94</v>
      </c>
      <c r="U181">
        <v>0</v>
      </c>
      <c r="V181">
        <v>0</v>
      </c>
      <c r="W181">
        <v>58.81</v>
      </c>
      <c r="X181">
        <v>42</v>
      </c>
      <c r="Y181">
        <v>21.47</v>
      </c>
      <c r="Z181">
        <v>38.61</v>
      </c>
      <c r="AA181">
        <v>60.92</v>
      </c>
      <c r="AB181">
        <v>37.81</v>
      </c>
      <c r="AC181">
        <v>41.86</v>
      </c>
      <c r="AD181">
        <v>52.42</v>
      </c>
      <c r="AE181">
        <v>0</v>
      </c>
    </row>
    <row r="182" spans="1:31" x14ac:dyDescent="0.25">
      <c r="A182" t="s">
        <v>196</v>
      </c>
      <c r="B182" t="s">
        <v>520</v>
      </c>
      <c r="C182" t="s">
        <v>521</v>
      </c>
      <c r="D182" t="s">
        <v>525</v>
      </c>
      <c r="E182" t="s">
        <v>527</v>
      </c>
      <c r="F182" t="s">
        <v>531</v>
      </c>
      <c r="G182">
        <v>53.42</v>
      </c>
      <c r="H182">
        <v>1</v>
      </c>
      <c r="I182">
        <v>0</v>
      </c>
      <c r="J182" t="s">
        <v>516</v>
      </c>
      <c r="K182">
        <v>1</v>
      </c>
      <c r="L182">
        <v>2.0074674701649928</v>
      </c>
      <c r="M182">
        <v>0.8815788876645434</v>
      </c>
      <c r="N182">
        <v>0.8815788876645434</v>
      </c>
      <c r="O182">
        <v>-5.4738818992039209E-2</v>
      </c>
      <c r="P182">
        <v>17</v>
      </c>
      <c r="Q182">
        <v>1</v>
      </c>
      <c r="R182">
        <v>1</v>
      </c>
      <c r="S182">
        <v>0</v>
      </c>
      <c r="T182">
        <v>99.21</v>
      </c>
      <c r="U182">
        <v>0</v>
      </c>
      <c r="V182">
        <v>0</v>
      </c>
      <c r="W182">
        <v>44.9</v>
      </c>
      <c r="X182">
        <v>50.04</v>
      </c>
      <c r="Y182">
        <v>47.19</v>
      </c>
      <c r="Z182">
        <v>63.85</v>
      </c>
      <c r="AA182">
        <v>37.06</v>
      </c>
      <c r="AB182">
        <v>47.35</v>
      </c>
      <c r="AC182">
        <v>33.090000000000003</v>
      </c>
      <c r="AD182">
        <v>63.95</v>
      </c>
      <c r="AE182">
        <v>1</v>
      </c>
    </row>
    <row r="183" spans="1:31" x14ac:dyDescent="0.25">
      <c r="A183" t="s">
        <v>197</v>
      </c>
      <c r="B183" t="s">
        <v>519</v>
      </c>
      <c r="C183" t="s">
        <v>521</v>
      </c>
      <c r="D183" t="s">
        <v>526</v>
      </c>
      <c r="E183" t="s">
        <v>527</v>
      </c>
      <c r="F183" t="s">
        <v>531</v>
      </c>
      <c r="G183">
        <v>56.45</v>
      </c>
      <c r="H183">
        <v>1</v>
      </c>
      <c r="I183">
        <v>0</v>
      </c>
      <c r="J183" t="s">
        <v>516</v>
      </c>
      <c r="K183">
        <v>1</v>
      </c>
      <c r="L183">
        <v>0.284736786602939</v>
      </c>
      <c r="M183">
        <v>0.57070712568050852</v>
      </c>
      <c r="N183">
        <v>0.57070712568050852</v>
      </c>
      <c r="O183">
        <v>-0.24358670494463713</v>
      </c>
      <c r="P183">
        <v>39</v>
      </c>
      <c r="Q183">
        <v>1</v>
      </c>
      <c r="R183">
        <v>0</v>
      </c>
      <c r="S183">
        <v>1</v>
      </c>
      <c r="T183">
        <v>93.22</v>
      </c>
      <c r="U183">
        <v>0</v>
      </c>
      <c r="V183">
        <v>0</v>
      </c>
      <c r="W183">
        <v>45.05</v>
      </c>
      <c r="X183">
        <v>58.34</v>
      </c>
      <c r="Y183">
        <v>65.08</v>
      </c>
      <c r="Z183">
        <v>68.58</v>
      </c>
      <c r="AA183">
        <v>65.930000000000007</v>
      </c>
      <c r="AB183">
        <v>40.659999999999997</v>
      </c>
      <c r="AC183">
        <v>43.82</v>
      </c>
      <c r="AD183">
        <v>61.21</v>
      </c>
      <c r="AE183">
        <v>0</v>
      </c>
    </row>
    <row r="184" spans="1:31" x14ac:dyDescent="0.25">
      <c r="A184" t="s">
        <v>198</v>
      </c>
      <c r="B184" t="s">
        <v>518</v>
      </c>
      <c r="C184" t="s">
        <v>523</v>
      </c>
      <c r="D184" t="s">
        <v>524</v>
      </c>
      <c r="E184" t="s">
        <v>527</v>
      </c>
      <c r="F184" t="s">
        <v>530</v>
      </c>
      <c r="G184">
        <v>20.89</v>
      </c>
      <c r="H184">
        <v>0</v>
      </c>
      <c r="I184">
        <v>1</v>
      </c>
      <c r="J184" t="s">
        <v>517</v>
      </c>
      <c r="K184">
        <v>0</v>
      </c>
      <c r="L184">
        <v>0</v>
      </c>
      <c r="M184">
        <v>0.5</v>
      </c>
      <c r="N184">
        <v>0.5</v>
      </c>
      <c r="O184">
        <v>-0.3010299956639812</v>
      </c>
      <c r="P184">
        <v>28</v>
      </c>
      <c r="Q184">
        <v>0</v>
      </c>
      <c r="R184">
        <v>0</v>
      </c>
      <c r="S184">
        <v>0</v>
      </c>
      <c r="T184">
        <v>64.650000000000006</v>
      </c>
      <c r="U184">
        <v>0</v>
      </c>
      <c r="V184">
        <v>0</v>
      </c>
      <c r="W184">
        <v>41.62</v>
      </c>
      <c r="X184">
        <v>38.39</v>
      </c>
      <c r="Y184">
        <v>37.450000000000003</v>
      </c>
      <c r="Z184">
        <v>28.14</v>
      </c>
      <c r="AA184">
        <v>35.200000000000003</v>
      </c>
      <c r="AB184">
        <v>43.71</v>
      </c>
      <c r="AC184">
        <v>57.31</v>
      </c>
      <c r="AD184">
        <v>23.99</v>
      </c>
      <c r="AE184">
        <v>0</v>
      </c>
    </row>
    <row r="185" spans="1:31" x14ac:dyDescent="0.25">
      <c r="A185" t="s">
        <v>199</v>
      </c>
      <c r="B185" t="s">
        <v>520</v>
      </c>
      <c r="C185" t="s">
        <v>523</v>
      </c>
      <c r="D185" t="s">
        <v>524</v>
      </c>
      <c r="E185" t="s">
        <v>529</v>
      </c>
      <c r="F185" t="s">
        <v>530</v>
      </c>
      <c r="G185">
        <v>16.170000000000002</v>
      </c>
      <c r="H185">
        <v>0</v>
      </c>
      <c r="I185">
        <v>1</v>
      </c>
      <c r="J185" t="s">
        <v>516</v>
      </c>
      <c r="K185">
        <v>0</v>
      </c>
      <c r="L185">
        <v>0</v>
      </c>
      <c r="M185">
        <v>0.5</v>
      </c>
      <c r="N185">
        <v>0.5</v>
      </c>
      <c r="O185">
        <v>-0.3010299956639812</v>
      </c>
      <c r="P185">
        <v>17</v>
      </c>
      <c r="Q185">
        <v>1</v>
      </c>
      <c r="R185">
        <v>0</v>
      </c>
      <c r="S185">
        <v>0</v>
      </c>
      <c r="T185">
        <v>62.3</v>
      </c>
      <c r="U185">
        <v>0</v>
      </c>
      <c r="V185">
        <v>1</v>
      </c>
      <c r="W185">
        <v>30.85</v>
      </c>
      <c r="X185">
        <v>46.4</v>
      </c>
      <c r="Y185">
        <v>25.67</v>
      </c>
      <c r="Z185">
        <v>28.8</v>
      </c>
      <c r="AA185">
        <v>6.43</v>
      </c>
      <c r="AB185">
        <v>8.57</v>
      </c>
      <c r="AC185">
        <v>11.94</v>
      </c>
      <c r="AD185">
        <v>22.03</v>
      </c>
      <c r="AE185">
        <v>0</v>
      </c>
    </row>
    <row r="186" spans="1:31" x14ac:dyDescent="0.25">
      <c r="A186" t="s">
        <v>200</v>
      </c>
      <c r="B186" t="s">
        <v>520</v>
      </c>
      <c r="C186" t="s">
        <v>521</v>
      </c>
      <c r="D186" t="s">
        <v>526</v>
      </c>
      <c r="E186" t="s">
        <v>529</v>
      </c>
      <c r="F186" t="s">
        <v>530</v>
      </c>
      <c r="G186">
        <v>45.62</v>
      </c>
      <c r="H186">
        <v>1</v>
      </c>
      <c r="I186">
        <v>0</v>
      </c>
      <c r="J186" t="s">
        <v>516</v>
      </c>
      <c r="K186">
        <v>0</v>
      </c>
      <c r="L186">
        <v>0.284736786602939</v>
      </c>
      <c r="M186">
        <v>0.57070712568050852</v>
      </c>
      <c r="N186">
        <v>0.42929287431949148</v>
      </c>
      <c r="O186">
        <v>-0.36724632016115744</v>
      </c>
      <c r="P186">
        <v>17</v>
      </c>
      <c r="Q186">
        <v>1</v>
      </c>
      <c r="R186">
        <v>0</v>
      </c>
      <c r="S186">
        <v>1</v>
      </c>
      <c r="T186">
        <v>57.81</v>
      </c>
      <c r="U186">
        <v>0</v>
      </c>
      <c r="V186">
        <v>1</v>
      </c>
      <c r="W186">
        <v>29.47</v>
      </c>
      <c r="X186">
        <v>22.73</v>
      </c>
      <c r="Y186">
        <v>35.44</v>
      </c>
      <c r="Z186">
        <v>54.53</v>
      </c>
      <c r="AA186">
        <v>28.87</v>
      </c>
      <c r="AB186">
        <v>36.46</v>
      </c>
      <c r="AC186">
        <v>45.01</v>
      </c>
      <c r="AD186">
        <v>38.340000000000003</v>
      </c>
      <c r="AE186">
        <v>0</v>
      </c>
    </row>
    <row r="187" spans="1:31" x14ac:dyDescent="0.25">
      <c r="A187" t="s">
        <v>201</v>
      </c>
      <c r="B187" t="s">
        <v>519</v>
      </c>
      <c r="C187" t="s">
        <v>521</v>
      </c>
      <c r="D187" t="s">
        <v>526</v>
      </c>
      <c r="E187" t="s">
        <v>527</v>
      </c>
      <c r="F187" t="s">
        <v>531</v>
      </c>
      <c r="G187">
        <v>51.45</v>
      </c>
      <c r="H187">
        <v>1</v>
      </c>
      <c r="I187">
        <v>0</v>
      </c>
      <c r="J187" t="s">
        <v>516</v>
      </c>
      <c r="K187">
        <v>1</v>
      </c>
      <c r="L187">
        <v>0.284736786602939</v>
      </c>
      <c r="M187">
        <v>0.57070712568050852</v>
      </c>
      <c r="N187">
        <v>0.57070712568050852</v>
      </c>
      <c r="O187">
        <v>-0.24358670494463713</v>
      </c>
      <c r="P187">
        <v>44</v>
      </c>
      <c r="Q187">
        <v>1</v>
      </c>
      <c r="R187">
        <v>0</v>
      </c>
      <c r="S187">
        <v>1</v>
      </c>
      <c r="T187">
        <v>49.14</v>
      </c>
      <c r="U187">
        <v>0</v>
      </c>
      <c r="V187">
        <v>0</v>
      </c>
      <c r="W187">
        <v>32.82</v>
      </c>
      <c r="X187">
        <v>53.12</v>
      </c>
      <c r="Y187">
        <v>36.51</v>
      </c>
      <c r="Z187">
        <v>58.78</v>
      </c>
      <c r="AA187">
        <v>58.01</v>
      </c>
      <c r="AB187">
        <v>48.73</v>
      </c>
      <c r="AC187">
        <v>39.96</v>
      </c>
      <c r="AD187">
        <v>58.34</v>
      </c>
      <c r="AE187">
        <v>0</v>
      </c>
    </row>
    <row r="188" spans="1:31" x14ac:dyDescent="0.25">
      <c r="A188" t="s">
        <v>202</v>
      </c>
      <c r="B188" t="s">
        <v>520</v>
      </c>
      <c r="C188" t="s">
        <v>521</v>
      </c>
      <c r="D188" t="s">
        <v>524</v>
      </c>
      <c r="E188" t="s">
        <v>527</v>
      </c>
      <c r="F188" t="s">
        <v>530</v>
      </c>
      <c r="G188">
        <v>32.82</v>
      </c>
      <c r="H188">
        <v>1</v>
      </c>
      <c r="I188">
        <v>0</v>
      </c>
      <c r="J188" t="s">
        <v>517</v>
      </c>
      <c r="K188">
        <v>0</v>
      </c>
      <c r="L188">
        <v>0</v>
      </c>
      <c r="M188">
        <v>0.5</v>
      </c>
      <c r="N188">
        <v>0.5</v>
      </c>
      <c r="O188">
        <v>-0.3010299956639812</v>
      </c>
      <c r="P188">
        <v>17</v>
      </c>
      <c r="Q188">
        <v>0</v>
      </c>
      <c r="R188">
        <v>0</v>
      </c>
      <c r="S188">
        <v>0</v>
      </c>
      <c r="T188">
        <v>48.29</v>
      </c>
      <c r="U188">
        <v>0</v>
      </c>
      <c r="V188">
        <v>0</v>
      </c>
      <c r="W188">
        <v>29.8</v>
      </c>
      <c r="X188">
        <v>23.42</v>
      </c>
      <c r="Y188">
        <v>21.55</v>
      </c>
      <c r="Z188">
        <v>6.49</v>
      </c>
      <c r="AA188">
        <v>25.74</v>
      </c>
      <c r="AB188">
        <v>34.24</v>
      </c>
      <c r="AC188">
        <v>37.08</v>
      </c>
      <c r="AD188">
        <v>8.19</v>
      </c>
      <c r="AE188">
        <v>0</v>
      </c>
    </row>
    <row r="189" spans="1:31" x14ac:dyDescent="0.25">
      <c r="A189" t="s">
        <v>203</v>
      </c>
      <c r="B189" t="s">
        <v>519</v>
      </c>
      <c r="C189" t="s">
        <v>522</v>
      </c>
      <c r="D189" t="s">
        <v>526</v>
      </c>
      <c r="E189" t="s">
        <v>529</v>
      </c>
      <c r="F189" t="s">
        <v>531</v>
      </c>
      <c r="G189">
        <v>37.81</v>
      </c>
      <c r="H189">
        <v>0</v>
      </c>
      <c r="I189">
        <v>0</v>
      </c>
      <c r="J189" t="s">
        <v>516</v>
      </c>
      <c r="K189">
        <v>1</v>
      </c>
      <c r="L189">
        <v>0.284736786602939</v>
      </c>
      <c r="M189">
        <v>0.57070712568050852</v>
      </c>
      <c r="N189">
        <v>0.57070712568050852</v>
      </c>
      <c r="O189">
        <v>-0.24358670494463713</v>
      </c>
      <c r="P189">
        <v>34</v>
      </c>
      <c r="Q189">
        <v>1</v>
      </c>
      <c r="R189">
        <v>0</v>
      </c>
      <c r="S189">
        <v>1</v>
      </c>
      <c r="T189">
        <v>47.94</v>
      </c>
      <c r="U189">
        <v>0</v>
      </c>
      <c r="V189">
        <v>1</v>
      </c>
      <c r="W189">
        <v>70.25</v>
      </c>
      <c r="X189">
        <v>40.25</v>
      </c>
      <c r="Y189">
        <v>58.07</v>
      </c>
      <c r="Z189">
        <v>67.33</v>
      </c>
      <c r="AA189">
        <v>50.36</v>
      </c>
      <c r="AB189">
        <v>48.66</v>
      </c>
      <c r="AC189">
        <v>53.44</v>
      </c>
      <c r="AD189">
        <v>52.43</v>
      </c>
      <c r="AE189">
        <v>0</v>
      </c>
    </row>
    <row r="190" spans="1:31" x14ac:dyDescent="0.25">
      <c r="A190" t="s">
        <v>204</v>
      </c>
      <c r="B190" t="s">
        <v>519</v>
      </c>
      <c r="C190" t="s">
        <v>522</v>
      </c>
      <c r="D190" t="s">
        <v>524</v>
      </c>
      <c r="E190" t="s">
        <v>527</v>
      </c>
      <c r="F190" t="s">
        <v>530</v>
      </c>
      <c r="G190">
        <v>61.73</v>
      </c>
      <c r="H190">
        <v>0</v>
      </c>
      <c r="I190">
        <v>0</v>
      </c>
      <c r="J190" t="s">
        <v>516</v>
      </c>
      <c r="K190">
        <v>0</v>
      </c>
      <c r="L190">
        <v>0</v>
      </c>
      <c r="M190">
        <v>0.5</v>
      </c>
      <c r="N190">
        <v>0.5</v>
      </c>
      <c r="O190">
        <v>-0.3010299956639812</v>
      </c>
      <c r="P190">
        <v>38</v>
      </c>
      <c r="Q190">
        <v>1</v>
      </c>
      <c r="R190">
        <v>0</v>
      </c>
      <c r="S190">
        <v>0</v>
      </c>
      <c r="T190">
        <v>46.85</v>
      </c>
      <c r="U190">
        <v>0</v>
      </c>
      <c r="V190">
        <v>0</v>
      </c>
      <c r="W190">
        <v>40.44</v>
      </c>
      <c r="X190">
        <v>33.840000000000003</v>
      </c>
      <c r="Y190">
        <v>26.88</v>
      </c>
      <c r="Z190">
        <v>31.9</v>
      </c>
      <c r="AA190">
        <v>54.56</v>
      </c>
      <c r="AB190">
        <v>71.02</v>
      </c>
      <c r="AC190">
        <v>22.97</v>
      </c>
      <c r="AD190">
        <v>47.81</v>
      </c>
      <c r="AE190">
        <v>0</v>
      </c>
    </row>
    <row r="191" spans="1:31" x14ac:dyDescent="0.25">
      <c r="A191" t="s">
        <v>205</v>
      </c>
      <c r="B191" t="s">
        <v>520</v>
      </c>
      <c r="C191" t="s">
        <v>521</v>
      </c>
      <c r="D191" t="s">
        <v>526</v>
      </c>
      <c r="E191" t="s">
        <v>528</v>
      </c>
      <c r="F191" t="s">
        <v>530</v>
      </c>
      <c r="G191">
        <v>29.23</v>
      </c>
      <c r="H191">
        <v>1</v>
      </c>
      <c r="I191">
        <v>0</v>
      </c>
      <c r="J191" t="s">
        <v>517</v>
      </c>
      <c r="K191">
        <v>0</v>
      </c>
      <c r="L191">
        <v>0.284736786602939</v>
      </c>
      <c r="M191">
        <v>0.57070712568050852</v>
      </c>
      <c r="N191">
        <v>0.42929287431949148</v>
      </c>
      <c r="O191">
        <v>-0.36724632016115744</v>
      </c>
      <c r="P191">
        <v>18</v>
      </c>
      <c r="Q191">
        <v>0</v>
      </c>
      <c r="R191">
        <v>0</v>
      </c>
      <c r="S191">
        <v>1</v>
      </c>
      <c r="T191">
        <v>54.43</v>
      </c>
      <c r="U191">
        <v>1</v>
      </c>
      <c r="V191">
        <v>0</v>
      </c>
      <c r="W191">
        <v>50.23</v>
      </c>
      <c r="X191">
        <v>41.77</v>
      </c>
      <c r="Y191">
        <v>23</v>
      </c>
      <c r="Z191">
        <v>33.83</v>
      </c>
      <c r="AA191">
        <v>38.25</v>
      </c>
      <c r="AB191">
        <v>49.28</v>
      </c>
      <c r="AC191">
        <v>32.299999999999997</v>
      </c>
      <c r="AD191">
        <v>38.909999999999997</v>
      </c>
      <c r="AE191">
        <v>0</v>
      </c>
    </row>
    <row r="192" spans="1:31" x14ac:dyDescent="0.25">
      <c r="A192" t="s">
        <v>206</v>
      </c>
      <c r="B192" t="s">
        <v>520</v>
      </c>
      <c r="C192" t="s">
        <v>522</v>
      </c>
      <c r="D192" t="s">
        <v>524</v>
      </c>
      <c r="E192" t="s">
        <v>527</v>
      </c>
      <c r="F192" t="s">
        <v>530</v>
      </c>
      <c r="G192">
        <v>8</v>
      </c>
      <c r="H192">
        <v>0</v>
      </c>
      <c r="I192">
        <v>0</v>
      </c>
      <c r="J192" t="s">
        <v>516</v>
      </c>
      <c r="K192">
        <v>0</v>
      </c>
      <c r="L192">
        <v>0</v>
      </c>
      <c r="M192">
        <v>0.5</v>
      </c>
      <c r="N192">
        <v>0.5</v>
      </c>
      <c r="O192">
        <v>-0.3010299956639812</v>
      </c>
      <c r="P192">
        <v>17</v>
      </c>
      <c r="Q192">
        <v>1</v>
      </c>
      <c r="R192">
        <v>0</v>
      </c>
      <c r="S192">
        <v>0</v>
      </c>
      <c r="T192">
        <v>58.4</v>
      </c>
      <c r="U192">
        <v>0</v>
      </c>
      <c r="V192">
        <v>0</v>
      </c>
      <c r="W192">
        <v>11.08</v>
      </c>
      <c r="X192">
        <v>32.549999999999997</v>
      </c>
      <c r="Y192">
        <v>14</v>
      </c>
      <c r="Z192">
        <v>27.92</v>
      </c>
      <c r="AA192">
        <v>31.06</v>
      </c>
      <c r="AB192">
        <v>37.700000000000003</v>
      </c>
      <c r="AC192">
        <v>23.32</v>
      </c>
      <c r="AD192">
        <v>11.25</v>
      </c>
      <c r="AE192">
        <v>0</v>
      </c>
    </row>
    <row r="193" spans="1:31" x14ac:dyDescent="0.25">
      <c r="A193" t="s">
        <v>207</v>
      </c>
      <c r="B193" t="s">
        <v>519</v>
      </c>
      <c r="C193" t="s">
        <v>522</v>
      </c>
      <c r="D193" t="s">
        <v>525</v>
      </c>
      <c r="E193" t="s">
        <v>527</v>
      </c>
      <c r="F193" t="s">
        <v>531</v>
      </c>
      <c r="G193">
        <v>90.42</v>
      </c>
      <c r="H193">
        <v>0</v>
      </c>
      <c r="I193">
        <v>0</v>
      </c>
      <c r="J193" t="s">
        <v>516</v>
      </c>
      <c r="K193">
        <v>1</v>
      </c>
      <c r="L193">
        <v>2.0074674701649928</v>
      </c>
      <c r="M193">
        <v>0.8815788876645434</v>
      </c>
      <c r="N193">
        <v>0.8815788876645434</v>
      </c>
      <c r="O193">
        <v>-5.4738818992039209E-2</v>
      </c>
      <c r="P193">
        <v>47</v>
      </c>
      <c r="Q193">
        <v>1</v>
      </c>
      <c r="R193">
        <v>1</v>
      </c>
      <c r="S193">
        <v>0</v>
      </c>
      <c r="T193">
        <v>97.69</v>
      </c>
      <c r="U193">
        <v>0</v>
      </c>
      <c r="V193">
        <v>0</v>
      </c>
      <c r="W193">
        <v>56.72</v>
      </c>
      <c r="X193">
        <v>61.26</v>
      </c>
      <c r="Y193">
        <v>51.31</v>
      </c>
      <c r="Z193">
        <v>78.39</v>
      </c>
      <c r="AA193">
        <v>74.84</v>
      </c>
      <c r="AB193">
        <v>67.31</v>
      </c>
      <c r="AC193">
        <v>89.93</v>
      </c>
      <c r="AD193">
        <v>56.75</v>
      </c>
      <c r="AE193">
        <v>1</v>
      </c>
    </row>
    <row r="194" spans="1:31" x14ac:dyDescent="0.25">
      <c r="A194" t="s">
        <v>208</v>
      </c>
      <c r="B194" t="s">
        <v>518</v>
      </c>
      <c r="C194" t="s">
        <v>523</v>
      </c>
      <c r="D194" t="s">
        <v>526</v>
      </c>
      <c r="E194" t="s">
        <v>528</v>
      </c>
      <c r="F194" t="s">
        <v>531</v>
      </c>
      <c r="G194">
        <v>37.17</v>
      </c>
      <c r="H194">
        <v>0</v>
      </c>
      <c r="I194">
        <v>1</v>
      </c>
      <c r="J194" t="s">
        <v>516</v>
      </c>
      <c r="K194">
        <v>1</v>
      </c>
      <c r="L194">
        <v>0.284736786602939</v>
      </c>
      <c r="M194">
        <v>0.57070712568050852</v>
      </c>
      <c r="N194">
        <v>0.57070712568050852</v>
      </c>
      <c r="O194">
        <v>-0.24358670494463713</v>
      </c>
      <c r="P194">
        <v>22</v>
      </c>
      <c r="Q194">
        <v>1</v>
      </c>
      <c r="R194">
        <v>0</v>
      </c>
      <c r="S194">
        <v>1</v>
      </c>
      <c r="T194">
        <v>74.709999999999994</v>
      </c>
      <c r="U194">
        <v>1</v>
      </c>
      <c r="V194">
        <v>0</v>
      </c>
      <c r="W194">
        <v>40.51</v>
      </c>
      <c r="X194">
        <v>51.6</v>
      </c>
      <c r="Y194">
        <v>32.53</v>
      </c>
      <c r="Z194">
        <v>60.23</v>
      </c>
      <c r="AA194">
        <v>65.209999999999994</v>
      </c>
      <c r="AB194">
        <v>57.77</v>
      </c>
      <c r="AC194">
        <v>37.17</v>
      </c>
      <c r="AD194">
        <v>55.29</v>
      </c>
      <c r="AE194">
        <v>0</v>
      </c>
    </row>
    <row r="195" spans="1:31" x14ac:dyDescent="0.25">
      <c r="A195" t="s">
        <v>209</v>
      </c>
      <c r="B195" t="s">
        <v>518</v>
      </c>
      <c r="C195" t="s">
        <v>521</v>
      </c>
      <c r="D195" t="s">
        <v>526</v>
      </c>
      <c r="E195" t="s">
        <v>528</v>
      </c>
      <c r="F195" t="s">
        <v>530</v>
      </c>
      <c r="G195">
        <v>60.28</v>
      </c>
      <c r="H195">
        <v>1</v>
      </c>
      <c r="I195">
        <v>0</v>
      </c>
      <c r="J195" t="s">
        <v>516</v>
      </c>
      <c r="K195">
        <v>0</v>
      </c>
      <c r="L195">
        <v>0.284736786602939</v>
      </c>
      <c r="M195">
        <v>0.57070712568050852</v>
      </c>
      <c r="N195">
        <v>0.42929287431949148</v>
      </c>
      <c r="O195">
        <v>-0.36724632016115744</v>
      </c>
      <c r="P195">
        <v>29</v>
      </c>
      <c r="Q195">
        <v>1</v>
      </c>
      <c r="R195">
        <v>0</v>
      </c>
      <c r="S195">
        <v>1</v>
      </c>
      <c r="T195">
        <v>99.26</v>
      </c>
      <c r="U195">
        <v>1</v>
      </c>
      <c r="V195">
        <v>0</v>
      </c>
      <c r="W195">
        <v>39.43</v>
      </c>
      <c r="X195">
        <v>46.78</v>
      </c>
      <c r="Y195">
        <v>37.770000000000003</v>
      </c>
      <c r="Z195">
        <v>44.22</v>
      </c>
      <c r="AA195">
        <v>44.71</v>
      </c>
      <c r="AB195">
        <v>41.75</v>
      </c>
      <c r="AC195">
        <v>62.21</v>
      </c>
      <c r="AD195">
        <v>51.19</v>
      </c>
      <c r="AE195">
        <v>0</v>
      </c>
    </row>
    <row r="196" spans="1:31" x14ac:dyDescent="0.25">
      <c r="A196" t="s">
        <v>210</v>
      </c>
      <c r="B196" t="s">
        <v>519</v>
      </c>
      <c r="C196" t="s">
        <v>521</v>
      </c>
      <c r="D196" t="s">
        <v>524</v>
      </c>
      <c r="E196" t="s">
        <v>527</v>
      </c>
      <c r="F196" t="s">
        <v>530</v>
      </c>
      <c r="G196">
        <v>31.77</v>
      </c>
      <c r="H196">
        <v>1</v>
      </c>
      <c r="I196">
        <v>0</v>
      </c>
      <c r="J196" t="s">
        <v>516</v>
      </c>
      <c r="K196">
        <v>0</v>
      </c>
      <c r="L196">
        <v>0</v>
      </c>
      <c r="M196">
        <v>0.5</v>
      </c>
      <c r="N196">
        <v>0.5</v>
      </c>
      <c r="O196">
        <v>-0.3010299956639812</v>
      </c>
      <c r="P196">
        <v>41</v>
      </c>
      <c r="Q196">
        <v>1</v>
      </c>
      <c r="R196">
        <v>0</v>
      </c>
      <c r="S196">
        <v>0</v>
      </c>
      <c r="T196">
        <v>62.35</v>
      </c>
      <c r="U196">
        <v>0</v>
      </c>
      <c r="V196">
        <v>0</v>
      </c>
      <c r="W196">
        <v>18.34</v>
      </c>
      <c r="X196">
        <v>10.06</v>
      </c>
      <c r="Y196">
        <v>22.83</v>
      </c>
      <c r="Z196">
        <v>43.05</v>
      </c>
      <c r="AA196">
        <v>36.9</v>
      </c>
      <c r="AB196">
        <v>33.65</v>
      </c>
      <c r="AC196">
        <v>62.75</v>
      </c>
      <c r="AD196">
        <v>36.43</v>
      </c>
      <c r="AE196">
        <v>0</v>
      </c>
    </row>
    <row r="197" spans="1:31" x14ac:dyDescent="0.25">
      <c r="A197" t="s">
        <v>211</v>
      </c>
      <c r="B197" t="s">
        <v>519</v>
      </c>
      <c r="C197" t="s">
        <v>522</v>
      </c>
      <c r="D197" t="s">
        <v>524</v>
      </c>
      <c r="E197" t="s">
        <v>528</v>
      </c>
      <c r="F197" t="s">
        <v>530</v>
      </c>
      <c r="G197">
        <v>50.92</v>
      </c>
      <c r="H197">
        <v>0</v>
      </c>
      <c r="I197">
        <v>0</v>
      </c>
      <c r="J197" t="s">
        <v>517</v>
      </c>
      <c r="K197">
        <v>0</v>
      </c>
      <c r="L197">
        <v>0</v>
      </c>
      <c r="M197">
        <v>0.5</v>
      </c>
      <c r="N197">
        <v>0.5</v>
      </c>
      <c r="O197">
        <v>-0.3010299956639812</v>
      </c>
      <c r="P197">
        <v>38</v>
      </c>
      <c r="Q197">
        <v>0</v>
      </c>
      <c r="R197">
        <v>0</v>
      </c>
      <c r="S197">
        <v>0</v>
      </c>
      <c r="T197">
        <v>67.459999999999994</v>
      </c>
      <c r="U197">
        <v>1</v>
      </c>
      <c r="V197">
        <v>0</v>
      </c>
      <c r="W197">
        <v>65.900000000000006</v>
      </c>
      <c r="X197">
        <v>45.98</v>
      </c>
      <c r="Y197">
        <v>31.55</v>
      </c>
      <c r="Z197">
        <v>29.46</v>
      </c>
      <c r="AA197">
        <v>38.68</v>
      </c>
      <c r="AB197">
        <v>33.81</v>
      </c>
      <c r="AC197">
        <v>51.95</v>
      </c>
      <c r="AD197">
        <v>44.83</v>
      </c>
      <c r="AE197">
        <v>0</v>
      </c>
    </row>
    <row r="198" spans="1:31" x14ac:dyDescent="0.25">
      <c r="A198" t="s">
        <v>212</v>
      </c>
      <c r="B198" t="s">
        <v>519</v>
      </c>
      <c r="C198" t="s">
        <v>521</v>
      </c>
      <c r="D198" t="s">
        <v>526</v>
      </c>
      <c r="E198" t="s">
        <v>529</v>
      </c>
      <c r="F198" t="s">
        <v>531</v>
      </c>
      <c r="G198">
        <v>53.06</v>
      </c>
      <c r="H198">
        <v>1</v>
      </c>
      <c r="I198">
        <v>0</v>
      </c>
      <c r="J198" t="s">
        <v>517</v>
      </c>
      <c r="K198">
        <v>1</v>
      </c>
      <c r="L198">
        <v>0.284736786602939</v>
      </c>
      <c r="M198">
        <v>0.57070712568050852</v>
      </c>
      <c r="N198">
        <v>0.57070712568050852</v>
      </c>
      <c r="O198">
        <v>-0.24358670494463713</v>
      </c>
      <c r="P198">
        <v>31</v>
      </c>
      <c r="Q198">
        <v>0</v>
      </c>
      <c r="R198">
        <v>0</v>
      </c>
      <c r="S198">
        <v>1</v>
      </c>
      <c r="T198">
        <v>59.47</v>
      </c>
      <c r="U198">
        <v>0</v>
      </c>
      <c r="V198">
        <v>1</v>
      </c>
      <c r="W198">
        <v>75.08</v>
      </c>
      <c r="X198">
        <v>46.06</v>
      </c>
      <c r="Y198">
        <v>49.44</v>
      </c>
      <c r="Z198">
        <v>72.760000000000005</v>
      </c>
      <c r="AA198">
        <v>79.569999999999993</v>
      </c>
      <c r="AB198">
        <v>54.2</v>
      </c>
      <c r="AC198">
        <v>58.4</v>
      </c>
      <c r="AD198">
        <v>69.37</v>
      </c>
      <c r="AE198">
        <v>0</v>
      </c>
    </row>
    <row r="199" spans="1:31" x14ac:dyDescent="0.25">
      <c r="A199" t="s">
        <v>213</v>
      </c>
      <c r="B199" t="s">
        <v>519</v>
      </c>
      <c r="C199" t="s">
        <v>523</v>
      </c>
      <c r="D199" t="s">
        <v>526</v>
      </c>
      <c r="E199" t="s">
        <v>527</v>
      </c>
      <c r="F199" t="s">
        <v>531</v>
      </c>
      <c r="G199">
        <v>50.64</v>
      </c>
      <c r="H199">
        <v>0</v>
      </c>
      <c r="I199">
        <v>1</v>
      </c>
      <c r="J199" t="s">
        <v>517</v>
      </c>
      <c r="K199">
        <v>1</v>
      </c>
      <c r="L199">
        <v>0.284736786602939</v>
      </c>
      <c r="M199">
        <v>0.57070712568050852</v>
      </c>
      <c r="N199">
        <v>0.57070712568050852</v>
      </c>
      <c r="O199">
        <v>-0.24358670494463713</v>
      </c>
      <c r="P199">
        <v>45</v>
      </c>
      <c r="Q199">
        <v>0</v>
      </c>
      <c r="R199">
        <v>0</v>
      </c>
      <c r="S199">
        <v>1</v>
      </c>
      <c r="T199">
        <v>50.97</v>
      </c>
      <c r="U199">
        <v>0</v>
      </c>
      <c r="V199">
        <v>0</v>
      </c>
      <c r="W199">
        <v>50.76</v>
      </c>
      <c r="X199">
        <v>43.47</v>
      </c>
      <c r="Y199">
        <v>76.64</v>
      </c>
      <c r="Z199">
        <v>66.3</v>
      </c>
      <c r="AA199">
        <v>61.23</v>
      </c>
      <c r="AB199">
        <v>61.07</v>
      </c>
      <c r="AC199">
        <v>59.06</v>
      </c>
      <c r="AD199">
        <v>52.19</v>
      </c>
      <c r="AE199">
        <v>0</v>
      </c>
    </row>
    <row r="200" spans="1:31" x14ac:dyDescent="0.25">
      <c r="A200" t="s">
        <v>214</v>
      </c>
      <c r="B200" t="s">
        <v>518</v>
      </c>
      <c r="C200" t="s">
        <v>523</v>
      </c>
      <c r="D200" t="s">
        <v>526</v>
      </c>
      <c r="E200" t="s">
        <v>527</v>
      </c>
      <c r="F200" t="s">
        <v>531</v>
      </c>
      <c r="G200">
        <v>66.3</v>
      </c>
      <c r="H200">
        <v>0</v>
      </c>
      <c r="I200">
        <v>1</v>
      </c>
      <c r="J200" t="s">
        <v>516</v>
      </c>
      <c r="K200">
        <v>1</v>
      </c>
      <c r="L200">
        <v>0.284736786602939</v>
      </c>
      <c r="M200">
        <v>0.57070712568050852</v>
      </c>
      <c r="N200">
        <v>0.57070712568050852</v>
      </c>
      <c r="O200">
        <v>-0.24358670494463713</v>
      </c>
      <c r="P200">
        <v>21</v>
      </c>
      <c r="Q200">
        <v>1</v>
      </c>
      <c r="R200">
        <v>0</v>
      </c>
      <c r="S200">
        <v>1</v>
      </c>
      <c r="T200">
        <v>48.59</v>
      </c>
      <c r="U200">
        <v>0</v>
      </c>
      <c r="V200">
        <v>0</v>
      </c>
      <c r="W200">
        <v>60.83</v>
      </c>
      <c r="X200">
        <v>53.37</v>
      </c>
      <c r="Y200">
        <v>54.71</v>
      </c>
      <c r="Z200">
        <v>39.61</v>
      </c>
      <c r="AA200">
        <v>34.53</v>
      </c>
      <c r="AB200">
        <v>36.65</v>
      </c>
      <c r="AC200">
        <v>43.42</v>
      </c>
      <c r="AD200">
        <v>53.46</v>
      </c>
      <c r="AE200">
        <v>0</v>
      </c>
    </row>
    <row r="201" spans="1:31" x14ac:dyDescent="0.25">
      <c r="A201" t="s">
        <v>215</v>
      </c>
      <c r="B201" t="s">
        <v>520</v>
      </c>
      <c r="C201" t="s">
        <v>523</v>
      </c>
      <c r="D201" t="s">
        <v>524</v>
      </c>
      <c r="E201" t="s">
        <v>529</v>
      </c>
      <c r="F201" t="s">
        <v>530</v>
      </c>
      <c r="G201">
        <v>1.92</v>
      </c>
      <c r="H201">
        <v>0</v>
      </c>
      <c r="I201">
        <v>1</v>
      </c>
      <c r="J201" t="s">
        <v>516</v>
      </c>
      <c r="K201">
        <v>0</v>
      </c>
      <c r="L201">
        <v>0</v>
      </c>
      <c r="M201">
        <v>0.5</v>
      </c>
      <c r="N201">
        <v>0.5</v>
      </c>
      <c r="O201">
        <v>-0.3010299956639812</v>
      </c>
      <c r="P201">
        <v>16</v>
      </c>
      <c r="Q201">
        <v>1</v>
      </c>
      <c r="R201">
        <v>0</v>
      </c>
      <c r="S201">
        <v>0</v>
      </c>
      <c r="T201">
        <v>96.7</v>
      </c>
      <c r="U201">
        <v>0</v>
      </c>
      <c r="V201">
        <v>1</v>
      </c>
      <c r="W201">
        <v>2.75</v>
      </c>
      <c r="X201">
        <v>38.049999999999997</v>
      </c>
      <c r="Y201">
        <v>33.01</v>
      </c>
      <c r="Z201">
        <v>23.87</v>
      </c>
      <c r="AA201">
        <v>6.55</v>
      </c>
      <c r="AB201">
        <v>20.84</v>
      </c>
      <c r="AC201">
        <v>43.72</v>
      </c>
      <c r="AD201">
        <v>11.58</v>
      </c>
      <c r="AE201">
        <v>0</v>
      </c>
    </row>
    <row r="202" spans="1:31" x14ac:dyDescent="0.25">
      <c r="A202" t="s">
        <v>216</v>
      </c>
      <c r="B202" t="s">
        <v>519</v>
      </c>
      <c r="C202" t="s">
        <v>521</v>
      </c>
      <c r="D202" t="s">
        <v>526</v>
      </c>
      <c r="E202" t="s">
        <v>527</v>
      </c>
      <c r="F202" t="s">
        <v>531</v>
      </c>
      <c r="G202">
        <v>49.66</v>
      </c>
      <c r="H202">
        <v>1</v>
      </c>
      <c r="I202">
        <v>0</v>
      </c>
      <c r="J202" t="s">
        <v>516</v>
      </c>
      <c r="K202">
        <v>1</v>
      </c>
      <c r="L202">
        <v>0.284736786602939</v>
      </c>
      <c r="M202">
        <v>0.57070712568050852</v>
      </c>
      <c r="N202">
        <v>0.57070712568050852</v>
      </c>
      <c r="O202">
        <v>-0.24358670494463713</v>
      </c>
      <c r="P202">
        <v>40</v>
      </c>
      <c r="Q202">
        <v>1</v>
      </c>
      <c r="R202">
        <v>0</v>
      </c>
      <c r="S202">
        <v>1</v>
      </c>
      <c r="T202">
        <v>99.21</v>
      </c>
      <c r="U202">
        <v>0</v>
      </c>
      <c r="V202">
        <v>0</v>
      </c>
      <c r="W202">
        <v>61.68</v>
      </c>
      <c r="X202">
        <v>35.18</v>
      </c>
      <c r="Y202">
        <v>48.56</v>
      </c>
      <c r="Z202">
        <v>57.82</v>
      </c>
      <c r="AA202">
        <v>50.19</v>
      </c>
      <c r="AB202">
        <v>67.62</v>
      </c>
      <c r="AC202">
        <v>63.74</v>
      </c>
      <c r="AD202">
        <v>40.98</v>
      </c>
      <c r="AE202">
        <v>0</v>
      </c>
    </row>
    <row r="203" spans="1:31" x14ac:dyDescent="0.25">
      <c r="A203" t="s">
        <v>217</v>
      </c>
      <c r="B203" t="s">
        <v>518</v>
      </c>
      <c r="C203" t="s">
        <v>521</v>
      </c>
      <c r="D203" t="s">
        <v>525</v>
      </c>
      <c r="E203" t="s">
        <v>529</v>
      </c>
      <c r="F203" t="s">
        <v>531</v>
      </c>
      <c r="G203">
        <v>36.72</v>
      </c>
      <c r="H203">
        <v>1</v>
      </c>
      <c r="I203">
        <v>0</v>
      </c>
      <c r="J203" t="s">
        <v>517</v>
      </c>
      <c r="K203">
        <v>1</v>
      </c>
      <c r="L203">
        <v>2.0074674701649928</v>
      </c>
      <c r="M203">
        <v>0.8815788876645434</v>
      </c>
      <c r="N203">
        <v>0.8815788876645434</v>
      </c>
      <c r="O203">
        <v>-5.4738818992039209E-2</v>
      </c>
      <c r="P203">
        <v>25</v>
      </c>
      <c r="Q203">
        <v>0</v>
      </c>
      <c r="R203">
        <v>1</v>
      </c>
      <c r="S203">
        <v>0</v>
      </c>
      <c r="T203">
        <v>42.69</v>
      </c>
      <c r="U203">
        <v>0</v>
      </c>
      <c r="V203">
        <v>1</v>
      </c>
      <c r="W203">
        <v>67.180000000000007</v>
      </c>
      <c r="X203">
        <v>47.79</v>
      </c>
      <c r="Y203">
        <v>59</v>
      </c>
      <c r="Z203">
        <v>79.63</v>
      </c>
      <c r="AA203">
        <v>70.86</v>
      </c>
      <c r="AB203">
        <v>65.27</v>
      </c>
      <c r="AC203">
        <v>62.74</v>
      </c>
      <c r="AD203">
        <v>46.08</v>
      </c>
      <c r="AE203">
        <v>1</v>
      </c>
    </row>
    <row r="204" spans="1:31" x14ac:dyDescent="0.25">
      <c r="A204" t="s">
        <v>218</v>
      </c>
      <c r="B204" t="s">
        <v>518</v>
      </c>
      <c r="C204" t="s">
        <v>521</v>
      </c>
      <c r="D204" t="s">
        <v>525</v>
      </c>
      <c r="E204" t="s">
        <v>527</v>
      </c>
      <c r="F204" t="s">
        <v>531</v>
      </c>
      <c r="G204">
        <v>58.48</v>
      </c>
      <c r="H204">
        <v>1</v>
      </c>
      <c r="I204">
        <v>0</v>
      </c>
      <c r="J204" t="s">
        <v>516</v>
      </c>
      <c r="K204">
        <v>1</v>
      </c>
      <c r="L204">
        <v>2.0074674701649928</v>
      </c>
      <c r="M204">
        <v>0.8815788876645434</v>
      </c>
      <c r="N204">
        <v>0.8815788876645434</v>
      </c>
      <c r="O204">
        <v>-5.4738818992039209E-2</v>
      </c>
      <c r="P204">
        <v>20</v>
      </c>
      <c r="Q204">
        <v>1</v>
      </c>
      <c r="R204">
        <v>1</v>
      </c>
      <c r="S204">
        <v>0</v>
      </c>
      <c r="T204">
        <v>49.02</v>
      </c>
      <c r="U204">
        <v>0</v>
      </c>
      <c r="V204">
        <v>0</v>
      </c>
      <c r="W204">
        <v>60.06</v>
      </c>
      <c r="X204">
        <v>50.54</v>
      </c>
      <c r="Y204">
        <v>84.8</v>
      </c>
      <c r="Z204">
        <v>58.84</v>
      </c>
      <c r="AA204">
        <v>65.87</v>
      </c>
      <c r="AB204">
        <v>69.2</v>
      </c>
      <c r="AC204">
        <v>50.41</v>
      </c>
      <c r="AD204">
        <v>77.38</v>
      </c>
      <c r="AE204">
        <v>1</v>
      </c>
    </row>
    <row r="205" spans="1:31" x14ac:dyDescent="0.25">
      <c r="A205" t="s">
        <v>219</v>
      </c>
      <c r="B205" t="s">
        <v>519</v>
      </c>
      <c r="C205" t="s">
        <v>521</v>
      </c>
      <c r="D205" t="s">
        <v>524</v>
      </c>
      <c r="E205" t="s">
        <v>527</v>
      </c>
      <c r="F205" t="s">
        <v>530</v>
      </c>
      <c r="G205">
        <v>57.79</v>
      </c>
      <c r="H205">
        <v>1</v>
      </c>
      <c r="I205">
        <v>0</v>
      </c>
      <c r="J205" t="s">
        <v>516</v>
      </c>
      <c r="K205">
        <v>0</v>
      </c>
      <c r="L205">
        <v>0</v>
      </c>
      <c r="M205">
        <v>0.5</v>
      </c>
      <c r="N205">
        <v>0.5</v>
      </c>
      <c r="O205">
        <v>-0.3010299956639812</v>
      </c>
      <c r="P205">
        <v>30</v>
      </c>
      <c r="Q205">
        <v>1</v>
      </c>
      <c r="R205">
        <v>0</v>
      </c>
      <c r="S205">
        <v>0</v>
      </c>
      <c r="T205">
        <v>65.41</v>
      </c>
      <c r="U205">
        <v>0</v>
      </c>
      <c r="V205">
        <v>0</v>
      </c>
      <c r="W205">
        <v>47.11</v>
      </c>
      <c r="X205">
        <v>18.510000000000002</v>
      </c>
      <c r="Y205">
        <v>20.6</v>
      </c>
      <c r="Z205">
        <v>34.29</v>
      </c>
      <c r="AA205">
        <v>46.95</v>
      </c>
      <c r="AB205">
        <v>23.39</v>
      </c>
      <c r="AC205">
        <v>38.979999999999997</v>
      </c>
      <c r="AD205">
        <v>34.72</v>
      </c>
      <c r="AE205">
        <v>0</v>
      </c>
    </row>
    <row r="206" spans="1:31" x14ac:dyDescent="0.25">
      <c r="A206" t="s">
        <v>220</v>
      </c>
      <c r="B206" t="s">
        <v>520</v>
      </c>
      <c r="C206" t="s">
        <v>521</v>
      </c>
      <c r="D206" t="s">
        <v>526</v>
      </c>
      <c r="E206" t="s">
        <v>527</v>
      </c>
      <c r="F206" t="s">
        <v>531</v>
      </c>
      <c r="G206">
        <v>48.34</v>
      </c>
      <c r="H206">
        <v>1</v>
      </c>
      <c r="I206">
        <v>0</v>
      </c>
      <c r="J206" t="s">
        <v>517</v>
      </c>
      <c r="K206">
        <v>1</v>
      </c>
      <c r="L206">
        <v>0.284736786602939</v>
      </c>
      <c r="M206">
        <v>0.57070712568050852</v>
      </c>
      <c r="N206">
        <v>0.57070712568050852</v>
      </c>
      <c r="O206">
        <v>-0.24358670494463713</v>
      </c>
      <c r="P206">
        <v>19</v>
      </c>
      <c r="Q206">
        <v>0</v>
      </c>
      <c r="R206">
        <v>0</v>
      </c>
      <c r="S206">
        <v>1</v>
      </c>
      <c r="T206">
        <v>51.18</v>
      </c>
      <c r="U206">
        <v>0</v>
      </c>
      <c r="V206">
        <v>0</v>
      </c>
      <c r="W206">
        <v>40.409999999999997</v>
      </c>
      <c r="X206">
        <v>40.700000000000003</v>
      </c>
      <c r="Y206">
        <v>50.36</v>
      </c>
      <c r="Z206">
        <v>49.03</v>
      </c>
      <c r="AA206">
        <v>30.02</v>
      </c>
      <c r="AB206">
        <v>36.65</v>
      </c>
      <c r="AC206">
        <v>56.86</v>
      </c>
      <c r="AD206">
        <v>49.01</v>
      </c>
      <c r="AE206">
        <v>0</v>
      </c>
    </row>
    <row r="207" spans="1:31" x14ac:dyDescent="0.25">
      <c r="A207" t="s">
        <v>221</v>
      </c>
      <c r="B207" t="s">
        <v>518</v>
      </c>
      <c r="C207" t="s">
        <v>523</v>
      </c>
      <c r="D207" t="s">
        <v>524</v>
      </c>
      <c r="E207" t="s">
        <v>529</v>
      </c>
      <c r="F207" t="s">
        <v>530</v>
      </c>
      <c r="G207">
        <v>44.29</v>
      </c>
      <c r="H207">
        <v>0</v>
      </c>
      <c r="I207">
        <v>1</v>
      </c>
      <c r="J207" t="s">
        <v>516</v>
      </c>
      <c r="K207">
        <v>0</v>
      </c>
      <c r="L207">
        <v>0</v>
      </c>
      <c r="M207">
        <v>0.5</v>
      </c>
      <c r="N207">
        <v>0.5</v>
      </c>
      <c r="O207">
        <v>-0.3010299956639812</v>
      </c>
      <c r="P207">
        <v>29</v>
      </c>
      <c r="Q207">
        <v>1</v>
      </c>
      <c r="R207">
        <v>0</v>
      </c>
      <c r="S207">
        <v>0</v>
      </c>
      <c r="T207">
        <v>61.83</v>
      </c>
      <c r="U207">
        <v>0</v>
      </c>
      <c r="V207">
        <v>1</v>
      </c>
      <c r="W207">
        <v>61.41</v>
      </c>
      <c r="X207">
        <v>52.09</v>
      </c>
      <c r="Y207">
        <v>30.25</v>
      </c>
      <c r="Z207">
        <v>8.2899999999999991</v>
      </c>
      <c r="AA207">
        <v>22.8</v>
      </c>
      <c r="AB207">
        <v>36.65</v>
      </c>
      <c r="AC207">
        <v>41.02</v>
      </c>
      <c r="AD207">
        <v>46.49</v>
      </c>
      <c r="AE207">
        <v>0</v>
      </c>
    </row>
    <row r="208" spans="1:31" x14ac:dyDescent="0.25">
      <c r="A208" t="s">
        <v>222</v>
      </c>
      <c r="B208" t="s">
        <v>520</v>
      </c>
      <c r="C208" t="s">
        <v>522</v>
      </c>
      <c r="D208" t="s">
        <v>524</v>
      </c>
      <c r="E208" t="s">
        <v>529</v>
      </c>
      <c r="F208" t="s">
        <v>530</v>
      </c>
      <c r="G208">
        <v>47.3</v>
      </c>
      <c r="H208">
        <v>0</v>
      </c>
      <c r="I208">
        <v>0</v>
      </c>
      <c r="J208" t="s">
        <v>517</v>
      </c>
      <c r="K208">
        <v>0</v>
      </c>
      <c r="L208">
        <v>0</v>
      </c>
      <c r="M208">
        <v>0.5</v>
      </c>
      <c r="N208">
        <v>0.5</v>
      </c>
      <c r="O208">
        <v>-0.3010299956639812</v>
      </c>
      <c r="P208">
        <v>17</v>
      </c>
      <c r="Q208">
        <v>0</v>
      </c>
      <c r="R208">
        <v>0</v>
      </c>
      <c r="S208">
        <v>0</v>
      </c>
      <c r="T208">
        <v>47.75</v>
      </c>
      <c r="U208">
        <v>0</v>
      </c>
      <c r="V208">
        <v>1</v>
      </c>
      <c r="W208">
        <v>40.32</v>
      </c>
      <c r="X208">
        <v>26.3</v>
      </c>
      <c r="Y208">
        <v>11.6</v>
      </c>
      <c r="Z208">
        <v>28.34</v>
      </c>
      <c r="AA208">
        <v>15.18</v>
      </c>
      <c r="AB208">
        <v>32.75</v>
      </c>
      <c r="AC208">
        <v>11.96</v>
      </c>
      <c r="AD208">
        <v>17.11</v>
      </c>
      <c r="AE208">
        <v>0</v>
      </c>
    </row>
    <row r="209" spans="1:31" x14ac:dyDescent="0.25">
      <c r="A209" t="s">
        <v>223</v>
      </c>
      <c r="B209" t="s">
        <v>518</v>
      </c>
      <c r="C209" t="s">
        <v>523</v>
      </c>
      <c r="D209" t="s">
        <v>525</v>
      </c>
      <c r="E209" t="s">
        <v>527</v>
      </c>
      <c r="F209" t="s">
        <v>531</v>
      </c>
      <c r="G209">
        <v>59.4</v>
      </c>
      <c r="H209">
        <v>0</v>
      </c>
      <c r="I209">
        <v>1</v>
      </c>
      <c r="J209" t="s">
        <v>517</v>
      </c>
      <c r="K209">
        <v>1</v>
      </c>
      <c r="L209">
        <v>2.0074674701649928</v>
      </c>
      <c r="M209">
        <v>0.8815788876645434</v>
      </c>
      <c r="N209">
        <v>0.8815788876645434</v>
      </c>
      <c r="O209">
        <v>-5.4738818992039209E-2</v>
      </c>
      <c r="P209">
        <v>29</v>
      </c>
      <c r="Q209">
        <v>0</v>
      </c>
      <c r="R209">
        <v>1</v>
      </c>
      <c r="S209">
        <v>0</v>
      </c>
      <c r="T209">
        <v>67.39</v>
      </c>
      <c r="U209">
        <v>0</v>
      </c>
      <c r="V209">
        <v>0</v>
      </c>
      <c r="W209">
        <v>64.44</v>
      </c>
      <c r="X209">
        <v>71.78</v>
      </c>
      <c r="Y209">
        <v>70.760000000000005</v>
      </c>
      <c r="Z209">
        <v>73.290000000000006</v>
      </c>
      <c r="AA209">
        <v>39.619999999999997</v>
      </c>
      <c r="AB209">
        <v>66.23</v>
      </c>
      <c r="AC209">
        <v>55.6</v>
      </c>
      <c r="AD209">
        <v>76.27</v>
      </c>
      <c r="AE209">
        <v>1</v>
      </c>
    </row>
    <row r="210" spans="1:31" x14ac:dyDescent="0.25">
      <c r="A210" t="s">
        <v>224</v>
      </c>
      <c r="B210" t="s">
        <v>520</v>
      </c>
      <c r="C210" t="s">
        <v>521</v>
      </c>
      <c r="D210" t="s">
        <v>524</v>
      </c>
      <c r="E210" t="s">
        <v>528</v>
      </c>
      <c r="F210" t="s">
        <v>530</v>
      </c>
      <c r="G210">
        <v>23.37</v>
      </c>
      <c r="H210">
        <v>1</v>
      </c>
      <c r="I210">
        <v>0</v>
      </c>
      <c r="J210" t="s">
        <v>517</v>
      </c>
      <c r="K210">
        <v>0</v>
      </c>
      <c r="L210">
        <v>0</v>
      </c>
      <c r="M210">
        <v>0.5</v>
      </c>
      <c r="N210">
        <v>0.5</v>
      </c>
      <c r="O210">
        <v>-0.3010299956639812</v>
      </c>
      <c r="P210">
        <v>18</v>
      </c>
      <c r="Q210">
        <v>0</v>
      </c>
      <c r="R210">
        <v>0</v>
      </c>
      <c r="S210">
        <v>0</v>
      </c>
      <c r="T210">
        <v>56.3</v>
      </c>
      <c r="U210">
        <v>1</v>
      </c>
      <c r="V210">
        <v>0</v>
      </c>
      <c r="W210">
        <v>21.54</v>
      </c>
      <c r="X210">
        <v>54.88</v>
      </c>
      <c r="Y210">
        <v>6.09</v>
      </c>
      <c r="Z210">
        <v>34.36</v>
      </c>
      <c r="AA210">
        <v>39.299999999999997</v>
      </c>
      <c r="AB210">
        <v>38.17</v>
      </c>
      <c r="AC210">
        <v>10.91</v>
      </c>
      <c r="AD210">
        <v>17.760000000000002</v>
      </c>
      <c r="AE210">
        <v>0</v>
      </c>
    </row>
    <row r="211" spans="1:31" x14ac:dyDescent="0.25">
      <c r="A211" t="s">
        <v>225</v>
      </c>
      <c r="B211" t="s">
        <v>520</v>
      </c>
      <c r="C211" t="s">
        <v>523</v>
      </c>
      <c r="D211" t="s">
        <v>526</v>
      </c>
      <c r="E211" t="s">
        <v>529</v>
      </c>
      <c r="F211" t="s">
        <v>530</v>
      </c>
      <c r="G211">
        <v>58.08</v>
      </c>
      <c r="H211">
        <v>0</v>
      </c>
      <c r="I211">
        <v>1</v>
      </c>
      <c r="J211" t="s">
        <v>516</v>
      </c>
      <c r="K211">
        <v>0</v>
      </c>
      <c r="L211">
        <v>0.284736786602939</v>
      </c>
      <c r="M211">
        <v>0.57070712568050852</v>
      </c>
      <c r="N211">
        <v>0.42929287431949148</v>
      </c>
      <c r="O211">
        <v>-0.36724632016115744</v>
      </c>
      <c r="P211">
        <v>17</v>
      </c>
      <c r="Q211">
        <v>1</v>
      </c>
      <c r="R211">
        <v>0</v>
      </c>
      <c r="S211">
        <v>1</v>
      </c>
      <c r="T211">
        <v>61.11</v>
      </c>
      <c r="U211">
        <v>0</v>
      </c>
      <c r="V211">
        <v>1</v>
      </c>
      <c r="W211">
        <v>47.08</v>
      </c>
      <c r="X211">
        <v>34.15</v>
      </c>
      <c r="Y211">
        <v>35.700000000000003</v>
      </c>
      <c r="Z211">
        <v>27.35</v>
      </c>
      <c r="AA211">
        <v>28.97</v>
      </c>
      <c r="AB211">
        <v>35.86</v>
      </c>
      <c r="AC211">
        <v>18.239999999999998</v>
      </c>
      <c r="AD211">
        <v>14.14</v>
      </c>
      <c r="AE211">
        <v>0</v>
      </c>
    </row>
    <row r="212" spans="1:31" x14ac:dyDescent="0.25">
      <c r="A212" t="s">
        <v>226</v>
      </c>
      <c r="B212" t="s">
        <v>520</v>
      </c>
      <c r="C212" t="s">
        <v>521</v>
      </c>
      <c r="D212" t="s">
        <v>526</v>
      </c>
      <c r="E212" t="s">
        <v>527</v>
      </c>
      <c r="F212" t="s">
        <v>530</v>
      </c>
      <c r="G212">
        <v>46.65</v>
      </c>
      <c r="H212">
        <v>1</v>
      </c>
      <c r="I212">
        <v>0</v>
      </c>
      <c r="J212" t="s">
        <v>516</v>
      </c>
      <c r="K212">
        <v>0</v>
      </c>
      <c r="L212">
        <v>0.284736786602939</v>
      </c>
      <c r="M212">
        <v>0.57070712568050852</v>
      </c>
      <c r="N212">
        <v>0.42929287431949148</v>
      </c>
      <c r="O212">
        <v>-0.36724632016115744</v>
      </c>
      <c r="P212">
        <v>16</v>
      </c>
      <c r="Q212">
        <v>1</v>
      </c>
      <c r="R212">
        <v>0</v>
      </c>
      <c r="S212">
        <v>1</v>
      </c>
      <c r="T212">
        <v>45.66</v>
      </c>
      <c r="U212">
        <v>0</v>
      </c>
      <c r="V212">
        <v>0</v>
      </c>
      <c r="W212">
        <v>29.87</v>
      </c>
      <c r="X212">
        <v>40.83</v>
      </c>
      <c r="Y212">
        <v>49.86</v>
      </c>
      <c r="Z212">
        <v>48.65</v>
      </c>
      <c r="AA212">
        <v>44.54</v>
      </c>
      <c r="AB212">
        <v>22.24</v>
      </c>
      <c r="AC212">
        <v>44.77</v>
      </c>
      <c r="AD212">
        <v>49.6</v>
      </c>
      <c r="AE212">
        <v>0</v>
      </c>
    </row>
    <row r="213" spans="1:31" x14ac:dyDescent="0.25">
      <c r="A213" t="s">
        <v>227</v>
      </c>
      <c r="B213" t="s">
        <v>518</v>
      </c>
      <c r="C213" t="s">
        <v>521</v>
      </c>
      <c r="D213" t="s">
        <v>525</v>
      </c>
      <c r="E213" t="s">
        <v>528</v>
      </c>
      <c r="F213" t="s">
        <v>531</v>
      </c>
      <c r="G213">
        <v>45.42</v>
      </c>
      <c r="H213">
        <v>1</v>
      </c>
      <c r="I213">
        <v>0</v>
      </c>
      <c r="J213" t="s">
        <v>516</v>
      </c>
      <c r="K213">
        <v>1</v>
      </c>
      <c r="L213">
        <v>2.0074674701649928</v>
      </c>
      <c r="M213">
        <v>0.8815788876645434</v>
      </c>
      <c r="N213">
        <v>0.8815788876645434</v>
      </c>
      <c r="O213">
        <v>-5.4738818992039209E-2</v>
      </c>
      <c r="P213">
        <v>23</v>
      </c>
      <c r="Q213">
        <v>1</v>
      </c>
      <c r="R213">
        <v>1</v>
      </c>
      <c r="S213">
        <v>0</v>
      </c>
      <c r="T213">
        <v>65.69</v>
      </c>
      <c r="U213">
        <v>1</v>
      </c>
      <c r="V213">
        <v>0</v>
      </c>
      <c r="W213">
        <v>75.38</v>
      </c>
      <c r="X213">
        <v>54.74</v>
      </c>
      <c r="Y213">
        <v>79.489999999999995</v>
      </c>
      <c r="Z213">
        <v>44.1</v>
      </c>
      <c r="AA213">
        <v>62.22</v>
      </c>
      <c r="AB213">
        <v>65.34</v>
      </c>
      <c r="AC213">
        <v>64.25</v>
      </c>
      <c r="AD213">
        <v>51.36</v>
      </c>
      <c r="AE213">
        <v>1</v>
      </c>
    </row>
    <row r="214" spans="1:31" x14ac:dyDescent="0.25">
      <c r="A214" t="s">
        <v>228</v>
      </c>
      <c r="B214" t="s">
        <v>519</v>
      </c>
      <c r="C214" t="s">
        <v>523</v>
      </c>
      <c r="D214" t="s">
        <v>526</v>
      </c>
      <c r="E214" t="s">
        <v>529</v>
      </c>
      <c r="F214" t="s">
        <v>530</v>
      </c>
      <c r="G214">
        <v>46.25</v>
      </c>
      <c r="H214">
        <v>0</v>
      </c>
      <c r="I214">
        <v>1</v>
      </c>
      <c r="J214" t="s">
        <v>516</v>
      </c>
      <c r="K214">
        <v>0</v>
      </c>
      <c r="L214">
        <v>0.284736786602939</v>
      </c>
      <c r="M214">
        <v>0.57070712568050852</v>
      </c>
      <c r="N214">
        <v>0.42929287431949148</v>
      </c>
      <c r="O214">
        <v>-0.36724632016115744</v>
      </c>
      <c r="P214">
        <v>48</v>
      </c>
      <c r="Q214">
        <v>1</v>
      </c>
      <c r="R214">
        <v>0</v>
      </c>
      <c r="S214">
        <v>1</v>
      </c>
      <c r="T214">
        <v>99</v>
      </c>
      <c r="U214">
        <v>0</v>
      </c>
      <c r="V214">
        <v>1</v>
      </c>
      <c r="W214">
        <v>50.27</v>
      </c>
      <c r="X214">
        <v>36.909999999999997</v>
      </c>
      <c r="Y214">
        <v>56.24</v>
      </c>
      <c r="Z214">
        <v>52.34</v>
      </c>
      <c r="AA214">
        <v>70.61</v>
      </c>
      <c r="AB214">
        <v>53.57</v>
      </c>
      <c r="AC214">
        <v>59.85</v>
      </c>
      <c r="AD214">
        <v>58.68</v>
      </c>
      <c r="AE214">
        <v>0</v>
      </c>
    </row>
    <row r="215" spans="1:31" x14ac:dyDescent="0.25">
      <c r="A215" t="s">
        <v>229</v>
      </c>
      <c r="B215" t="s">
        <v>518</v>
      </c>
      <c r="C215" t="s">
        <v>521</v>
      </c>
      <c r="D215" t="s">
        <v>524</v>
      </c>
      <c r="E215" t="s">
        <v>528</v>
      </c>
      <c r="F215" t="s">
        <v>530</v>
      </c>
      <c r="G215">
        <v>39.68</v>
      </c>
      <c r="H215">
        <v>1</v>
      </c>
      <c r="I215">
        <v>0</v>
      </c>
      <c r="J215" t="s">
        <v>516</v>
      </c>
      <c r="K215">
        <v>0</v>
      </c>
      <c r="L215">
        <v>0</v>
      </c>
      <c r="M215">
        <v>0.5</v>
      </c>
      <c r="N215">
        <v>0.5</v>
      </c>
      <c r="O215">
        <v>-0.3010299956639812</v>
      </c>
      <c r="P215">
        <v>20</v>
      </c>
      <c r="Q215">
        <v>1</v>
      </c>
      <c r="R215">
        <v>0</v>
      </c>
      <c r="S215">
        <v>0</v>
      </c>
      <c r="T215">
        <v>59.73</v>
      </c>
      <c r="U215">
        <v>1</v>
      </c>
      <c r="V215">
        <v>0</v>
      </c>
      <c r="W215">
        <v>26.7</v>
      </c>
      <c r="X215">
        <v>6.55</v>
      </c>
      <c r="Y215">
        <v>19.2</v>
      </c>
      <c r="Z215">
        <v>42</v>
      </c>
      <c r="AA215">
        <v>18.54</v>
      </c>
      <c r="AB215">
        <v>41.18</v>
      </c>
      <c r="AC215">
        <v>42.93</v>
      </c>
      <c r="AD215">
        <v>39.880000000000003</v>
      </c>
      <c r="AE215">
        <v>0</v>
      </c>
    </row>
    <row r="216" spans="1:31" x14ac:dyDescent="0.25">
      <c r="A216" t="s">
        <v>230</v>
      </c>
      <c r="B216" t="s">
        <v>519</v>
      </c>
      <c r="C216" t="s">
        <v>522</v>
      </c>
      <c r="D216" t="s">
        <v>526</v>
      </c>
      <c r="E216" t="s">
        <v>527</v>
      </c>
      <c r="F216" t="s">
        <v>530</v>
      </c>
      <c r="G216">
        <v>62.36</v>
      </c>
      <c r="H216">
        <v>0</v>
      </c>
      <c r="I216">
        <v>0</v>
      </c>
      <c r="J216" t="s">
        <v>516</v>
      </c>
      <c r="K216">
        <v>0</v>
      </c>
      <c r="L216">
        <v>0.284736786602939</v>
      </c>
      <c r="M216">
        <v>0.57070712568050852</v>
      </c>
      <c r="N216">
        <v>0.42929287431949148</v>
      </c>
      <c r="O216">
        <v>-0.36724632016115744</v>
      </c>
      <c r="P216">
        <v>32</v>
      </c>
      <c r="Q216">
        <v>1</v>
      </c>
      <c r="R216">
        <v>0</v>
      </c>
      <c r="S216">
        <v>1</v>
      </c>
      <c r="T216">
        <v>92.59</v>
      </c>
      <c r="U216">
        <v>0</v>
      </c>
      <c r="V216">
        <v>0</v>
      </c>
      <c r="W216">
        <v>23.42</v>
      </c>
      <c r="X216">
        <v>69.67</v>
      </c>
      <c r="Y216">
        <v>57.24</v>
      </c>
      <c r="Z216">
        <v>69.61</v>
      </c>
      <c r="AA216">
        <v>55.14</v>
      </c>
      <c r="AB216">
        <v>47.75</v>
      </c>
      <c r="AC216">
        <v>53.93</v>
      </c>
      <c r="AD216">
        <v>57.05</v>
      </c>
      <c r="AE216">
        <v>0</v>
      </c>
    </row>
    <row r="217" spans="1:31" x14ac:dyDescent="0.25">
      <c r="A217" t="s">
        <v>231</v>
      </c>
      <c r="B217" t="s">
        <v>518</v>
      </c>
      <c r="C217" t="s">
        <v>521</v>
      </c>
      <c r="D217" t="s">
        <v>526</v>
      </c>
      <c r="E217" t="s">
        <v>527</v>
      </c>
      <c r="F217" t="s">
        <v>530</v>
      </c>
      <c r="G217">
        <v>53.79</v>
      </c>
      <c r="H217">
        <v>1</v>
      </c>
      <c r="I217">
        <v>0</v>
      </c>
      <c r="J217" t="s">
        <v>516</v>
      </c>
      <c r="K217">
        <v>0</v>
      </c>
      <c r="L217">
        <v>0.284736786602939</v>
      </c>
      <c r="M217">
        <v>0.57070712568050852</v>
      </c>
      <c r="N217">
        <v>0.42929287431949148</v>
      </c>
      <c r="O217">
        <v>-0.36724632016115744</v>
      </c>
      <c r="P217">
        <v>22</v>
      </c>
      <c r="Q217">
        <v>1</v>
      </c>
      <c r="R217">
        <v>0</v>
      </c>
      <c r="S217">
        <v>1</v>
      </c>
      <c r="T217">
        <v>90.59</v>
      </c>
      <c r="U217">
        <v>0</v>
      </c>
      <c r="V217">
        <v>0</v>
      </c>
      <c r="W217">
        <v>54.56</v>
      </c>
      <c r="X217">
        <v>52.77</v>
      </c>
      <c r="Y217">
        <v>54.59</v>
      </c>
      <c r="Z217">
        <v>71.290000000000006</v>
      </c>
      <c r="AA217">
        <v>43.93</v>
      </c>
      <c r="AB217">
        <v>63.29</v>
      </c>
      <c r="AC217">
        <v>48.18</v>
      </c>
      <c r="AD217">
        <v>62.41</v>
      </c>
      <c r="AE217">
        <v>0</v>
      </c>
    </row>
    <row r="218" spans="1:31" x14ac:dyDescent="0.25">
      <c r="A218" t="s">
        <v>232</v>
      </c>
      <c r="B218" t="s">
        <v>518</v>
      </c>
      <c r="C218" t="s">
        <v>522</v>
      </c>
      <c r="D218" t="s">
        <v>524</v>
      </c>
      <c r="E218" t="s">
        <v>527</v>
      </c>
      <c r="F218" t="s">
        <v>530</v>
      </c>
      <c r="G218">
        <v>23.23</v>
      </c>
      <c r="H218">
        <v>0</v>
      </c>
      <c r="I218">
        <v>0</v>
      </c>
      <c r="J218" t="s">
        <v>517</v>
      </c>
      <c r="K218">
        <v>0</v>
      </c>
      <c r="L218">
        <v>0</v>
      </c>
      <c r="M218">
        <v>0.5</v>
      </c>
      <c r="N218">
        <v>0.5</v>
      </c>
      <c r="O218">
        <v>-0.3010299956639812</v>
      </c>
      <c r="P218">
        <v>26</v>
      </c>
      <c r="Q218">
        <v>0</v>
      </c>
      <c r="R218">
        <v>0</v>
      </c>
      <c r="S218">
        <v>0</v>
      </c>
      <c r="T218">
        <v>97.12</v>
      </c>
      <c r="U218">
        <v>0</v>
      </c>
      <c r="V218">
        <v>0</v>
      </c>
      <c r="W218">
        <v>24.83</v>
      </c>
      <c r="X218">
        <v>37.200000000000003</v>
      </c>
      <c r="Y218">
        <v>30.93</v>
      </c>
      <c r="Z218">
        <v>59.29</v>
      </c>
      <c r="AA218">
        <v>31.23</v>
      </c>
      <c r="AB218">
        <v>39.22</v>
      </c>
      <c r="AC218">
        <v>31.8</v>
      </c>
      <c r="AD218">
        <v>37.61</v>
      </c>
      <c r="AE218">
        <v>0</v>
      </c>
    </row>
    <row r="219" spans="1:31" x14ac:dyDescent="0.25">
      <c r="A219" t="s">
        <v>233</v>
      </c>
      <c r="B219" t="s">
        <v>519</v>
      </c>
      <c r="C219" t="s">
        <v>522</v>
      </c>
      <c r="D219" t="s">
        <v>526</v>
      </c>
      <c r="E219" t="s">
        <v>527</v>
      </c>
      <c r="F219" t="s">
        <v>530</v>
      </c>
      <c r="G219">
        <v>39.229999999999997</v>
      </c>
      <c r="H219">
        <v>0</v>
      </c>
      <c r="I219">
        <v>0</v>
      </c>
      <c r="J219" t="s">
        <v>516</v>
      </c>
      <c r="K219">
        <v>0</v>
      </c>
      <c r="L219">
        <v>0.284736786602939</v>
      </c>
      <c r="M219">
        <v>0.57070712568050852</v>
      </c>
      <c r="N219">
        <v>0.42929287431949148</v>
      </c>
      <c r="O219">
        <v>-0.36724632016115744</v>
      </c>
      <c r="P219">
        <v>46</v>
      </c>
      <c r="Q219">
        <v>1</v>
      </c>
      <c r="R219">
        <v>0</v>
      </c>
      <c r="S219">
        <v>1</v>
      </c>
      <c r="T219">
        <v>87.41</v>
      </c>
      <c r="U219">
        <v>0</v>
      </c>
      <c r="V219">
        <v>0</v>
      </c>
      <c r="W219">
        <v>64.19</v>
      </c>
      <c r="X219">
        <v>49.74</v>
      </c>
      <c r="Y219">
        <v>48.15</v>
      </c>
      <c r="Z219">
        <v>53.91</v>
      </c>
      <c r="AA219">
        <v>59.32</v>
      </c>
      <c r="AB219">
        <v>37.479999999999997</v>
      </c>
      <c r="AC219">
        <v>69.88</v>
      </c>
      <c r="AD219">
        <v>42.67</v>
      </c>
      <c r="AE219">
        <v>0</v>
      </c>
    </row>
    <row r="220" spans="1:31" x14ac:dyDescent="0.25">
      <c r="A220" t="s">
        <v>234</v>
      </c>
      <c r="B220" t="s">
        <v>518</v>
      </c>
      <c r="C220" t="s">
        <v>521</v>
      </c>
      <c r="D220" t="s">
        <v>524</v>
      </c>
      <c r="E220" t="s">
        <v>527</v>
      </c>
      <c r="F220" t="s">
        <v>530</v>
      </c>
      <c r="G220">
        <v>41.94</v>
      </c>
      <c r="H220">
        <v>1</v>
      </c>
      <c r="I220">
        <v>0</v>
      </c>
      <c r="J220" t="s">
        <v>517</v>
      </c>
      <c r="K220">
        <v>0</v>
      </c>
      <c r="L220">
        <v>0</v>
      </c>
      <c r="M220">
        <v>0.5</v>
      </c>
      <c r="N220">
        <v>0.5</v>
      </c>
      <c r="O220">
        <v>-0.3010299956639812</v>
      </c>
      <c r="P220">
        <v>29</v>
      </c>
      <c r="Q220">
        <v>0</v>
      </c>
      <c r="R220">
        <v>0</v>
      </c>
      <c r="S220">
        <v>0</v>
      </c>
      <c r="T220">
        <v>79.58</v>
      </c>
      <c r="U220">
        <v>0</v>
      </c>
      <c r="V220">
        <v>0</v>
      </c>
      <c r="W220">
        <v>65.900000000000006</v>
      </c>
      <c r="X220">
        <v>33.28</v>
      </c>
      <c r="Y220">
        <v>28.08</v>
      </c>
      <c r="Z220">
        <v>48.56</v>
      </c>
      <c r="AA220">
        <v>33.42</v>
      </c>
      <c r="AB220">
        <v>38.43</v>
      </c>
      <c r="AC220">
        <v>45.05</v>
      </c>
      <c r="AD220">
        <v>43.05</v>
      </c>
      <c r="AE220">
        <v>0</v>
      </c>
    </row>
    <row r="221" spans="1:31" x14ac:dyDescent="0.25">
      <c r="A221" t="s">
        <v>235</v>
      </c>
      <c r="B221" t="s">
        <v>519</v>
      </c>
      <c r="C221" t="s">
        <v>523</v>
      </c>
      <c r="D221" t="s">
        <v>524</v>
      </c>
      <c r="E221" t="s">
        <v>528</v>
      </c>
      <c r="F221" t="s">
        <v>530</v>
      </c>
      <c r="G221">
        <v>42.7</v>
      </c>
      <c r="H221">
        <v>0</v>
      </c>
      <c r="I221">
        <v>1</v>
      </c>
      <c r="J221" t="s">
        <v>516</v>
      </c>
      <c r="K221">
        <v>0</v>
      </c>
      <c r="L221">
        <v>0</v>
      </c>
      <c r="M221">
        <v>0.5</v>
      </c>
      <c r="N221">
        <v>0.5</v>
      </c>
      <c r="O221">
        <v>-0.3010299956639812</v>
      </c>
      <c r="P221">
        <v>39</v>
      </c>
      <c r="Q221">
        <v>1</v>
      </c>
      <c r="R221">
        <v>0</v>
      </c>
      <c r="S221">
        <v>0</v>
      </c>
      <c r="T221">
        <v>91.4</v>
      </c>
      <c r="U221">
        <v>1</v>
      </c>
      <c r="V221">
        <v>0</v>
      </c>
      <c r="W221">
        <v>33.619999999999997</v>
      </c>
      <c r="X221">
        <v>22.54</v>
      </c>
      <c r="Y221">
        <v>43.92</v>
      </c>
      <c r="Z221">
        <v>33.840000000000003</v>
      </c>
      <c r="AA221">
        <v>45.93</v>
      </c>
      <c r="AB221">
        <v>31.66</v>
      </c>
      <c r="AC221">
        <v>40.369999999999997</v>
      </c>
      <c r="AD221">
        <v>39.79</v>
      </c>
      <c r="AE221">
        <v>0</v>
      </c>
    </row>
    <row r="222" spans="1:31" x14ac:dyDescent="0.25">
      <c r="A222" t="s">
        <v>236</v>
      </c>
      <c r="B222" t="s">
        <v>520</v>
      </c>
      <c r="C222" t="s">
        <v>522</v>
      </c>
      <c r="D222" t="s">
        <v>526</v>
      </c>
      <c r="E222" t="s">
        <v>528</v>
      </c>
      <c r="F222" t="s">
        <v>530</v>
      </c>
      <c r="G222">
        <v>41.48</v>
      </c>
      <c r="H222">
        <v>0</v>
      </c>
      <c r="I222">
        <v>0</v>
      </c>
      <c r="J222" t="s">
        <v>516</v>
      </c>
      <c r="K222">
        <v>0</v>
      </c>
      <c r="L222">
        <v>0.284736786602939</v>
      </c>
      <c r="M222">
        <v>0.57070712568050852</v>
      </c>
      <c r="N222">
        <v>0.42929287431949148</v>
      </c>
      <c r="O222">
        <v>-0.36724632016115744</v>
      </c>
      <c r="P222">
        <v>16</v>
      </c>
      <c r="Q222">
        <v>1</v>
      </c>
      <c r="R222">
        <v>0</v>
      </c>
      <c r="S222">
        <v>1</v>
      </c>
      <c r="T222">
        <v>44.54</v>
      </c>
      <c r="U222">
        <v>1</v>
      </c>
      <c r="V222">
        <v>0</v>
      </c>
      <c r="W222">
        <v>38.159999999999997</v>
      </c>
      <c r="X222">
        <v>32.67</v>
      </c>
      <c r="Y222">
        <v>29.37</v>
      </c>
      <c r="Z222">
        <v>34.79</v>
      </c>
      <c r="AA222">
        <v>32.31</v>
      </c>
      <c r="AB222">
        <v>57.75</v>
      </c>
      <c r="AC222">
        <v>42.84</v>
      </c>
      <c r="AD222">
        <v>41.34</v>
      </c>
      <c r="AE222">
        <v>0</v>
      </c>
    </row>
    <row r="223" spans="1:31" x14ac:dyDescent="0.25">
      <c r="A223" t="s">
        <v>237</v>
      </c>
      <c r="B223" t="s">
        <v>519</v>
      </c>
      <c r="C223" t="s">
        <v>523</v>
      </c>
      <c r="D223" t="s">
        <v>524</v>
      </c>
      <c r="E223" t="s">
        <v>527</v>
      </c>
      <c r="F223" t="s">
        <v>530</v>
      </c>
      <c r="G223">
        <v>40.659999999999997</v>
      </c>
      <c r="H223">
        <v>0</v>
      </c>
      <c r="I223">
        <v>1</v>
      </c>
      <c r="J223" t="s">
        <v>516</v>
      </c>
      <c r="K223">
        <v>0</v>
      </c>
      <c r="L223">
        <v>0</v>
      </c>
      <c r="M223">
        <v>0.5</v>
      </c>
      <c r="N223">
        <v>0.5</v>
      </c>
      <c r="O223">
        <v>-0.3010299956639812</v>
      </c>
      <c r="P223">
        <v>34</v>
      </c>
      <c r="Q223">
        <v>1</v>
      </c>
      <c r="R223">
        <v>0</v>
      </c>
      <c r="S223">
        <v>0</v>
      </c>
      <c r="T223">
        <v>67.77</v>
      </c>
      <c r="U223">
        <v>0</v>
      </c>
      <c r="V223">
        <v>0</v>
      </c>
      <c r="W223">
        <v>60.67</v>
      </c>
      <c r="X223">
        <v>48.4</v>
      </c>
      <c r="Y223">
        <v>59.49</v>
      </c>
      <c r="Z223">
        <v>32.520000000000003</v>
      </c>
      <c r="AA223">
        <v>50.71</v>
      </c>
      <c r="AB223">
        <v>48.82</v>
      </c>
      <c r="AC223">
        <v>55.05</v>
      </c>
      <c r="AD223">
        <v>48.6</v>
      </c>
      <c r="AE223">
        <v>0</v>
      </c>
    </row>
    <row r="224" spans="1:31" x14ac:dyDescent="0.25">
      <c r="A224" t="s">
        <v>238</v>
      </c>
      <c r="B224" t="s">
        <v>520</v>
      </c>
      <c r="C224" t="s">
        <v>522</v>
      </c>
      <c r="D224" t="s">
        <v>526</v>
      </c>
      <c r="E224" t="s">
        <v>528</v>
      </c>
      <c r="F224" t="s">
        <v>530</v>
      </c>
      <c r="G224">
        <v>45.53</v>
      </c>
      <c r="H224">
        <v>0</v>
      </c>
      <c r="I224">
        <v>0</v>
      </c>
      <c r="J224" t="s">
        <v>517</v>
      </c>
      <c r="K224">
        <v>0</v>
      </c>
      <c r="L224">
        <v>0.284736786602939</v>
      </c>
      <c r="M224">
        <v>0.57070712568050852</v>
      </c>
      <c r="N224">
        <v>0.42929287431949148</v>
      </c>
      <c r="O224">
        <v>-0.36724632016115744</v>
      </c>
      <c r="P224">
        <v>18</v>
      </c>
      <c r="Q224">
        <v>0</v>
      </c>
      <c r="R224">
        <v>0</v>
      </c>
      <c r="S224">
        <v>1</v>
      </c>
      <c r="T224">
        <v>99.36</v>
      </c>
      <c r="U224">
        <v>1</v>
      </c>
      <c r="V224">
        <v>0</v>
      </c>
      <c r="W224">
        <v>41.04</v>
      </c>
      <c r="X224">
        <v>59.33</v>
      </c>
      <c r="Y224">
        <v>52.52</v>
      </c>
      <c r="Z224">
        <v>49.29</v>
      </c>
      <c r="AA224">
        <v>45.78</v>
      </c>
      <c r="AB224">
        <v>57.5</v>
      </c>
      <c r="AC224">
        <v>41.17</v>
      </c>
      <c r="AD224">
        <v>39.659999999999997</v>
      </c>
      <c r="AE224">
        <v>0</v>
      </c>
    </row>
    <row r="225" spans="1:31" x14ac:dyDescent="0.25">
      <c r="A225" t="s">
        <v>239</v>
      </c>
      <c r="B225" t="s">
        <v>519</v>
      </c>
      <c r="C225" t="s">
        <v>521</v>
      </c>
      <c r="D225" t="s">
        <v>526</v>
      </c>
      <c r="E225" t="s">
        <v>527</v>
      </c>
      <c r="F225" t="s">
        <v>530</v>
      </c>
      <c r="G225">
        <v>53.16</v>
      </c>
      <c r="H225">
        <v>1</v>
      </c>
      <c r="I225">
        <v>0</v>
      </c>
      <c r="J225" t="s">
        <v>517</v>
      </c>
      <c r="K225">
        <v>0</v>
      </c>
      <c r="L225">
        <v>0.284736786602939</v>
      </c>
      <c r="M225">
        <v>0.57070712568050852</v>
      </c>
      <c r="N225">
        <v>0.42929287431949148</v>
      </c>
      <c r="O225">
        <v>-0.36724632016115744</v>
      </c>
      <c r="P225">
        <v>32</v>
      </c>
      <c r="Q225">
        <v>0</v>
      </c>
      <c r="R225">
        <v>0</v>
      </c>
      <c r="S225">
        <v>1</v>
      </c>
      <c r="T225">
        <v>86.18</v>
      </c>
      <c r="U225">
        <v>0</v>
      </c>
      <c r="V225">
        <v>0</v>
      </c>
      <c r="W225">
        <v>73.31</v>
      </c>
      <c r="X225">
        <v>33.880000000000003</v>
      </c>
      <c r="Y225">
        <v>70.34</v>
      </c>
      <c r="Z225">
        <v>39.340000000000003</v>
      </c>
      <c r="AA225">
        <v>44.42</v>
      </c>
      <c r="AB225">
        <v>58.73</v>
      </c>
      <c r="AC225">
        <v>57.14</v>
      </c>
      <c r="AD225">
        <v>43.87</v>
      </c>
      <c r="AE225">
        <v>0</v>
      </c>
    </row>
    <row r="226" spans="1:31" x14ac:dyDescent="0.25">
      <c r="A226" t="s">
        <v>240</v>
      </c>
      <c r="B226" t="s">
        <v>518</v>
      </c>
      <c r="C226" t="s">
        <v>521</v>
      </c>
      <c r="D226" t="s">
        <v>525</v>
      </c>
      <c r="E226" t="s">
        <v>527</v>
      </c>
      <c r="F226" t="s">
        <v>531</v>
      </c>
      <c r="G226">
        <v>50.83</v>
      </c>
      <c r="H226">
        <v>1</v>
      </c>
      <c r="I226">
        <v>0</v>
      </c>
      <c r="J226" t="s">
        <v>517</v>
      </c>
      <c r="K226">
        <v>1</v>
      </c>
      <c r="L226">
        <v>2.0074674701649928</v>
      </c>
      <c r="M226">
        <v>0.8815788876645434</v>
      </c>
      <c r="N226">
        <v>0.8815788876645434</v>
      </c>
      <c r="O226">
        <v>-5.4738818992039209E-2</v>
      </c>
      <c r="P226">
        <v>22</v>
      </c>
      <c r="Q226">
        <v>0</v>
      </c>
      <c r="R226">
        <v>1</v>
      </c>
      <c r="S226">
        <v>0</v>
      </c>
      <c r="T226">
        <v>97.72</v>
      </c>
      <c r="U226">
        <v>0</v>
      </c>
      <c r="V226">
        <v>0</v>
      </c>
      <c r="W226">
        <v>49.08</v>
      </c>
      <c r="X226">
        <v>61.85</v>
      </c>
      <c r="Y226">
        <v>37.43</v>
      </c>
      <c r="Z226">
        <v>60.36</v>
      </c>
      <c r="AA226">
        <v>79.31</v>
      </c>
      <c r="AB226">
        <v>63.59</v>
      </c>
      <c r="AC226">
        <v>59.01</v>
      </c>
      <c r="AD226">
        <v>46.64</v>
      </c>
      <c r="AE226">
        <v>1</v>
      </c>
    </row>
    <row r="227" spans="1:31" x14ac:dyDescent="0.25">
      <c r="A227" t="s">
        <v>241</v>
      </c>
      <c r="B227" t="s">
        <v>519</v>
      </c>
      <c r="C227" t="s">
        <v>522</v>
      </c>
      <c r="D227" t="s">
        <v>524</v>
      </c>
      <c r="E227" t="s">
        <v>527</v>
      </c>
      <c r="F227" t="s">
        <v>530</v>
      </c>
      <c r="G227">
        <v>36.22</v>
      </c>
      <c r="H227">
        <v>0</v>
      </c>
      <c r="I227">
        <v>0</v>
      </c>
      <c r="J227" t="s">
        <v>517</v>
      </c>
      <c r="K227">
        <v>0</v>
      </c>
      <c r="L227">
        <v>0</v>
      </c>
      <c r="M227">
        <v>0.5</v>
      </c>
      <c r="N227">
        <v>0.5</v>
      </c>
      <c r="O227">
        <v>-0.3010299956639812</v>
      </c>
      <c r="P227">
        <v>38</v>
      </c>
      <c r="Q227">
        <v>0</v>
      </c>
      <c r="R227">
        <v>0</v>
      </c>
      <c r="S227">
        <v>0</v>
      </c>
      <c r="T227">
        <v>86.78</v>
      </c>
      <c r="U227">
        <v>0</v>
      </c>
      <c r="V227">
        <v>0</v>
      </c>
      <c r="W227">
        <v>43.26</v>
      </c>
      <c r="X227">
        <v>33.31</v>
      </c>
      <c r="Y227">
        <v>36.479999999999997</v>
      </c>
      <c r="Z227">
        <v>15.2</v>
      </c>
      <c r="AA227">
        <v>49.02</v>
      </c>
      <c r="AB227">
        <v>35.549999999999997</v>
      </c>
      <c r="AC227">
        <v>52.57</v>
      </c>
      <c r="AD227">
        <v>33.950000000000003</v>
      </c>
      <c r="AE227">
        <v>0</v>
      </c>
    </row>
    <row r="228" spans="1:31" x14ac:dyDescent="0.25">
      <c r="A228" t="s">
        <v>242</v>
      </c>
      <c r="B228" t="s">
        <v>520</v>
      </c>
      <c r="C228" t="s">
        <v>521</v>
      </c>
      <c r="D228" t="s">
        <v>524</v>
      </c>
      <c r="E228" t="s">
        <v>528</v>
      </c>
      <c r="F228" t="s">
        <v>530</v>
      </c>
      <c r="G228">
        <v>14.93</v>
      </c>
      <c r="H228">
        <v>1</v>
      </c>
      <c r="I228">
        <v>0</v>
      </c>
      <c r="J228" t="s">
        <v>516</v>
      </c>
      <c r="K228">
        <v>0</v>
      </c>
      <c r="L228">
        <v>0</v>
      </c>
      <c r="M228">
        <v>0.5</v>
      </c>
      <c r="N228">
        <v>0.5</v>
      </c>
      <c r="O228">
        <v>-0.3010299956639812</v>
      </c>
      <c r="P228">
        <v>18</v>
      </c>
      <c r="Q228">
        <v>1</v>
      </c>
      <c r="R228">
        <v>0</v>
      </c>
      <c r="S228">
        <v>0</v>
      </c>
      <c r="T228">
        <v>92.49</v>
      </c>
      <c r="U228">
        <v>1</v>
      </c>
      <c r="V228">
        <v>0</v>
      </c>
      <c r="W228">
        <v>20.72</v>
      </c>
      <c r="X228">
        <v>44.94</v>
      </c>
      <c r="Y228">
        <v>35.630000000000003</v>
      </c>
      <c r="Z228">
        <v>33.909999999999997</v>
      </c>
      <c r="AA228">
        <v>38.299999999999997</v>
      </c>
      <c r="AB228">
        <v>19.36</v>
      </c>
      <c r="AC228">
        <v>27.13</v>
      </c>
      <c r="AD228">
        <v>14.82</v>
      </c>
      <c r="AE228">
        <v>0</v>
      </c>
    </row>
    <row r="229" spans="1:31" x14ac:dyDescent="0.25">
      <c r="A229" t="s">
        <v>243</v>
      </c>
      <c r="B229" t="s">
        <v>518</v>
      </c>
      <c r="C229" t="s">
        <v>522</v>
      </c>
      <c r="D229" t="s">
        <v>524</v>
      </c>
      <c r="E229" t="s">
        <v>527</v>
      </c>
      <c r="F229" t="s">
        <v>530</v>
      </c>
      <c r="G229">
        <v>44.53</v>
      </c>
      <c r="H229">
        <v>0</v>
      </c>
      <c r="I229">
        <v>0</v>
      </c>
      <c r="J229" t="s">
        <v>517</v>
      </c>
      <c r="K229">
        <v>0</v>
      </c>
      <c r="L229">
        <v>0</v>
      </c>
      <c r="M229">
        <v>0.5</v>
      </c>
      <c r="N229">
        <v>0.5</v>
      </c>
      <c r="O229">
        <v>-0.3010299956639812</v>
      </c>
      <c r="P229">
        <v>26</v>
      </c>
      <c r="Q229">
        <v>0</v>
      </c>
      <c r="R229">
        <v>0</v>
      </c>
      <c r="S229">
        <v>0</v>
      </c>
      <c r="T229">
        <v>82.39</v>
      </c>
      <c r="U229">
        <v>0</v>
      </c>
      <c r="V229">
        <v>0</v>
      </c>
      <c r="W229">
        <v>46.6</v>
      </c>
      <c r="X229">
        <v>29.88</v>
      </c>
      <c r="Y229">
        <v>37.33</v>
      </c>
      <c r="Z229">
        <v>13.34</v>
      </c>
      <c r="AA229">
        <v>35.47</v>
      </c>
      <c r="AB229">
        <v>30.13</v>
      </c>
      <c r="AC229">
        <v>9.49</v>
      </c>
      <c r="AD229">
        <v>16.43</v>
      </c>
      <c r="AE229">
        <v>0</v>
      </c>
    </row>
    <row r="230" spans="1:31" x14ac:dyDescent="0.25">
      <c r="A230" t="s">
        <v>244</v>
      </c>
      <c r="B230" t="s">
        <v>519</v>
      </c>
      <c r="C230" t="s">
        <v>521</v>
      </c>
      <c r="D230" t="s">
        <v>526</v>
      </c>
      <c r="E230" t="s">
        <v>527</v>
      </c>
      <c r="F230" t="s">
        <v>531</v>
      </c>
      <c r="G230">
        <v>55.04</v>
      </c>
      <c r="H230">
        <v>1</v>
      </c>
      <c r="I230">
        <v>0</v>
      </c>
      <c r="J230" t="s">
        <v>516</v>
      </c>
      <c r="K230">
        <v>1</v>
      </c>
      <c r="L230">
        <v>0.284736786602939</v>
      </c>
      <c r="M230">
        <v>0.57070712568050852</v>
      </c>
      <c r="N230">
        <v>0.57070712568050852</v>
      </c>
      <c r="O230">
        <v>-0.24358670494463713</v>
      </c>
      <c r="P230">
        <v>46</v>
      </c>
      <c r="Q230">
        <v>1</v>
      </c>
      <c r="R230">
        <v>0</v>
      </c>
      <c r="S230">
        <v>1</v>
      </c>
      <c r="T230">
        <v>85.63</v>
      </c>
      <c r="U230">
        <v>0</v>
      </c>
      <c r="V230">
        <v>0</v>
      </c>
      <c r="W230">
        <v>57.2</v>
      </c>
      <c r="X230">
        <v>67.06</v>
      </c>
      <c r="Y230">
        <v>52.24</v>
      </c>
      <c r="Z230">
        <v>47.02</v>
      </c>
      <c r="AA230">
        <v>53.24</v>
      </c>
      <c r="AB230">
        <v>69.86</v>
      </c>
      <c r="AC230">
        <v>56.49</v>
      </c>
      <c r="AD230">
        <v>42.4</v>
      </c>
      <c r="AE230">
        <v>0</v>
      </c>
    </row>
    <row r="231" spans="1:31" x14ac:dyDescent="0.25">
      <c r="A231" t="s">
        <v>245</v>
      </c>
      <c r="B231" t="s">
        <v>518</v>
      </c>
      <c r="C231" t="s">
        <v>523</v>
      </c>
      <c r="D231" t="s">
        <v>525</v>
      </c>
      <c r="E231" t="s">
        <v>528</v>
      </c>
      <c r="F231" t="s">
        <v>531</v>
      </c>
      <c r="G231">
        <v>44.66</v>
      </c>
      <c r="H231">
        <v>0</v>
      </c>
      <c r="I231">
        <v>1</v>
      </c>
      <c r="J231" t="s">
        <v>516</v>
      </c>
      <c r="K231">
        <v>1</v>
      </c>
      <c r="L231">
        <v>2.0074674701649928</v>
      </c>
      <c r="M231">
        <v>0.8815788876645434</v>
      </c>
      <c r="N231">
        <v>0.8815788876645434</v>
      </c>
      <c r="O231">
        <v>-5.4738818992039209E-2</v>
      </c>
      <c r="P231">
        <v>24</v>
      </c>
      <c r="Q231">
        <v>1</v>
      </c>
      <c r="R231">
        <v>1</v>
      </c>
      <c r="S231">
        <v>0</v>
      </c>
      <c r="T231">
        <v>71.39</v>
      </c>
      <c r="U231">
        <v>1</v>
      </c>
      <c r="V231">
        <v>0</v>
      </c>
      <c r="W231">
        <v>54.07</v>
      </c>
      <c r="X231">
        <v>76.849999999999994</v>
      </c>
      <c r="Y231">
        <v>66.17</v>
      </c>
      <c r="Z231">
        <v>90.77</v>
      </c>
      <c r="AA231">
        <v>65.430000000000007</v>
      </c>
      <c r="AB231">
        <v>48</v>
      </c>
      <c r="AC231">
        <v>51.8</v>
      </c>
      <c r="AD231">
        <v>49.78</v>
      </c>
      <c r="AE231">
        <v>1</v>
      </c>
    </row>
    <row r="232" spans="1:31" x14ac:dyDescent="0.25">
      <c r="A232" t="s">
        <v>246</v>
      </c>
      <c r="B232" t="s">
        <v>518</v>
      </c>
      <c r="C232" t="s">
        <v>521</v>
      </c>
      <c r="D232" t="s">
        <v>524</v>
      </c>
      <c r="E232" t="s">
        <v>527</v>
      </c>
      <c r="F232" t="s">
        <v>530</v>
      </c>
      <c r="G232">
        <v>12.06</v>
      </c>
      <c r="H232">
        <v>1</v>
      </c>
      <c r="I232">
        <v>0</v>
      </c>
      <c r="J232" t="s">
        <v>517</v>
      </c>
      <c r="K232">
        <v>0</v>
      </c>
      <c r="L232">
        <v>0</v>
      </c>
      <c r="M232">
        <v>0.5</v>
      </c>
      <c r="N232">
        <v>0.5</v>
      </c>
      <c r="O232">
        <v>-0.3010299956639812</v>
      </c>
      <c r="P232">
        <v>26</v>
      </c>
      <c r="Q232">
        <v>0</v>
      </c>
      <c r="R232">
        <v>0</v>
      </c>
      <c r="S232">
        <v>0</v>
      </c>
      <c r="T232">
        <v>95.45</v>
      </c>
      <c r="U232">
        <v>0</v>
      </c>
      <c r="V232">
        <v>0</v>
      </c>
      <c r="W232">
        <v>57.04</v>
      </c>
      <c r="X232">
        <v>24</v>
      </c>
      <c r="Y232">
        <v>42.62</v>
      </c>
      <c r="Z232">
        <v>49.74</v>
      </c>
      <c r="AA232">
        <v>16.399999999999999</v>
      </c>
      <c r="AB232">
        <v>27.18</v>
      </c>
      <c r="AC232">
        <v>16.690000000000001</v>
      </c>
      <c r="AD232">
        <v>22.97</v>
      </c>
      <c r="AE232">
        <v>0</v>
      </c>
    </row>
    <row r="233" spans="1:31" x14ac:dyDescent="0.25">
      <c r="A233" t="s">
        <v>247</v>
      </c>
      <c r="B233" t="s">
        <v>518</v>
      </c>
      <c r="C233" t="s">
        <v>523</v>
      </c>
      <c r="D233" t="s">
        <v>525</v>
      </c>
      <c r="E233" t="s">
        <v>529</v>
      </c>
      <c r="F233" t="s">
        <v>531</v>
      </c>
      <c r="G233">
        <v>57.77</v>
      </c>
      <c r="H233">
        <v>0</v>
      </c>
      <c r="I233">
        <v>1</v>
      </c>
      <c r="J233" t="s">
        <v>517</v>
      </c>
      <c r="K233">
        <v>1</v>
      </c>
      <c r="L233">
        <v>2.0074674701649928</v>
      </c>
      <c r="M233">
        <v>0.8815788876645434</v>
      </c>
      <c r="N233">
        <v>0.8815788876645434</v>
      </c>
      <c r="O233">
        <v>-5.4738818992039209E-2</v>
      </c>
      <c r="P233">
        <v>23</v>
      </c>
      <c r="Q233">
        <v>0</v>
      </c>
      <c r="R233">
        <v>1</v>
      </c>
      <c r="S233">
        <v>0</v>
      </c>
      <c r="T233">
        <v>89.5</v>
      </c>
      <c r="U233">
        <v>0</v>
      </c>
      <c r="V233">
        <v>1</v>
      </c>
      <c r="W233">
        <v>78.260000000000005</v>
      </c>
      <c r="X233">
        <v>51.06</v>
      </c>
      <c r="Y233">
        <v>56.17</v>
      </c>
      <c r="Z233">
        <v>49.9</v>
      </c>
      <c r="AA233">
        <v>71.28</v>
      </c>
      <c r="AB233">
        <v>55.53</v>
      </c>
      <c r="AC233">
        <v>55.38</v>
      </c>
      <c r="AD233">
        <v>50.87</v>
      </c>
      <c r="AE233">
        <v>1</v>
      </c>
    </row>
    <row r="234" spans="1:31" x14ac:dyDescent="0.25">
      <c r="A234" t="s">
        <v>248</v>
      </c>
      <c r="B234" t="s">
        <v>518</v>
      </c>
      <c r="C234" t="s">
        <v>521</v>
      </c>
      <c r="D234" t="s">
        <v>524</v>
      </c>
      <c r="E234" t="s">
        <v>527</v>
      </c>
      <c r="F234" t="s">
        <v>530</v>
      </c>
      <c r="G234">
        <v>19.21</v>
      </c>
      <c r="H234">
        <v>1</v>
      </c>
      <c r="I234">
        <v>0</v>
      </c>
      <c r="J234" t="s">
        <v>517</v>
      </c>
      <c r="K234">
        <v>0</v>
      </c>
      <c r="L234">
        <v>0</v>
      </c>
      <c r="M234">
        <v>0.5</v>
      </c>
      <c r="N234">
        <v>0.5</v>
      </c>
      <c r="O234">
        <v>-0.3010299956639812</v>
      </c>
      <c r="P234">
        <v>28</v>
      </c>
      <c r="Q234">
        <v>0</v>
      </c>
      <c r="R234">
        <v>0</v>
      </c>
      <c r="S234">
        <v>0</v>
      </c>
      <c r="T234">
        <v>90.63</v>
      </c>
      <c r="U234">
        <v>0</v>
      </c>
      <c r="V234">
        <v>0</v>
      </c>
      <c r="W234">
        <v>27.48</v>
      </c>
      <c r="X234">
        <v>53.33</v>
      </c>
      <c r="Y234">
        <v>26.61</v>
      </c>
      <c r="Z234">
        <v>24.14</v>
      </c>
      <c r="AA234">
        <v>24.21</v>
      </c>
      <c r="AB234">
        <v>38.74</v>
      </c>
      <c r="AC234">
        <v>34.78</v>
      </c>
      <c r="AD234">
        <v>21.39</v>
      </c>
      <c r="AE234">
        <v>0</v>
      </c>
    </row>
    <row r="235" spans="1:31" x14ac:dyDescent="0.25">
      <c r="A235" t="s">
        <v>249</v>
      </c>
      <c r="B235" t="s">
        <v>518</v>
      </c>
      <c r="C235" t="s">
        <v>523</v>
      </c>
      <c r="D235" t="s">
        <v>526</v>
      </c>
      <c r="E235" t="s">
        <v>527</v>
      </c>
      <c r="F235" t="s">
        <v>530</v>
      </c>
      <c r="G235">
        <v>63.06</v>
      </c>
      <c r="H235">
        <v>0</v>
      </c>
      <c r="I235">
        <v>1</v>
      </c>
      <c r="J235" t="s">
        <v>517</v>
      </c>
      <c r="K235">
        <v>0</v>
      </c>
      <c r="L235">
        <v>0.284736786602939</v>
      </c>
      <c r="M235">
        <v>0.57070712568050852</v>
      </c>
      <c r="N235">
        <v>0.42929287431949148</v>
      </c>
      <c r="O235">
        <v>-0.36724632016115744</v>
      </c>
      <c r="P235">
        <v>28</v>
      </c>
      <c r="Q235">
        <v>0</v>
      </c>
      <c r="R235">
        <v>0</v>
      </c>
      <c r="S235">
        <v>1</v>
      </c>
      <c r="T235">
        <v>80.38</v>
      </c>
      <c r="U235">
        <v>0</v>
      </c>
      <c r="V235">
        <v>0</v>
      </c>
      <c r="W235">
        <v>52.58</v>
      </c>
      <c r="X235">
        <v>35.6</v>
      </c>
      <c r="Y235">
        <v>38.96</v>
      </c>
      <c r="Z235">
        <v>47.2</v>
      </c>
      <c r="AA235">
        <v>34.51</v>
      </c>
      <c r="AB235">
        <v>51.96</v>
      </c>
      <c r="AC235">
        <v>29.68</v>
      </c>
      <c r="AD235">
        <v>60.89</v>
      </c>
      <c r="AE235">
        <v>0</v>
      </c>
    </row>
    <row r="236" spans="1:31" x14ac:dyDescent="0.25">
      <c r="A236" t="s">
        <v>250</v>
      </c>
      <c r="B236" t="s">
        <v>518</v>
      </c>
      <c r="C236" t="s">
        <v>521</v>
      </c>
      <c r="D236" t="s">
        <v>525</v>
      </c>
      <c r="E236" t="s">
        <v>527</v>
      </c>
      <c r="F236" t="s">
        <v>531</v>
      </c>
      <c r="G236">
        <v>55.28</v>
      </c>
      <c r="H236">
        <v>1</v>
      </c>
      <c r="I236">
        <v>0</v>
      </c>
      <c r="J236" t="s">
        <v>517</v>
      </c>
      <c r="K236">
        <v>1</v>
      </c>
      <c r="L236">
        <v>2.0074674701649928</v>
      </c>
      <c r="M236">
        <v>0.8815788876645434</v>
      </c>
      <c r="N236">
        <v>0.8815788876645434</v>
      </c>
      <c r="O236">
        <v>-5.4738818992039209E-2</v>
      </c>
      <c r="P236">
        <v>24</v>
      </c>
      <c r="Q236">
        <v>0</v>
      </c>
      <c r="R236">
        <v>1</v>
      </c>
      <c r="S236">
        <v>0</v>
      </c>
      <c r="T236">
        <v>58.27</v>
      </c>
      <c r="U236">
        <v>0</v>
      </c>
      <c r="V236">
        <v>0</v>
      </c>
      <c r="W236">
        <v>80.89</v>
      </c>
      <c r="X236">
        <v>81.900000000000006</v>
      </c>
      <c r="Y236">
        <v>54.66</v>
      </c>
      <c r="Z236">
        <v>66.58</v>
      </c>
      <c r="AA236">
        <v>41.84</v>
      </c>
      <c r="AB236">
        <v>64.34</v>
      </c>
      <c r="AC236">
        <v>79.41</v>
      </c>
      <c r="AD236">
        <v>46.19</v>
      </c>
      <c r="AE236">
        <v>1</v>
      </c>
    </row>
    <row r="237" spans="1:31" x14ac:dyDescent="0.25">
      <c r="A237" t="s">
        <v>251</v>
      </c>
      <c r="B237" t="s">
        <v>519</v>
      </c>
      <c r="C237" t="s">
        <v>523</v>
      </c>
      <c r="D237" t="s">
        <v>525</v>
      </c>
      <c r="E237" t="s">
        <v>528</v>
      </c>
      <c r="F237" t="s">
        <v>531</v>
      </c>
      <c r="G237">
        <v>56.91</v>
      </c>
      <c r="H237">
        <v>0</v>
      </c>
      <c r="I237">
        <v>1</v>
      </c>
      <c r="J237" t="s">
        <v>517</v>
      </c>
      <c r="K237">
        <v>1</v>
      </c>
      <c r="L237">
        <v>2.0074674701649928</v>
      </c>
      <c r="M237">
        <v>0.8815788876645434</v>
      </c>
      <c r="N237">
        <v>0.8815788876645434</v>
      </c>
      <c r="O237">
        <v>-5.4738818992039209E-2</v>
      </c>
      <c r="P237">
        <v>48</v>
      </c>
      <c r="Q237">
        <v>0</v>
      </c>
      <c r="R237">
        <v>1</v>
      </c>
      <c r="S237">
        <v>0</v>
      </c>
      <c r="T237">
        <v>42.14</v>
      </c>
      <c r="U237">
        <v>1</v>
      </c>
      <c r="V237">
        <v>0</v>
      </c>
      <c r="W237">
        <v>56.49</v>
      </c>
      <c r="X237">
        <v>85.82</v>
      </c>
      <c r="Y237">
        <v>61.79</v>
      </c>
      <c r="Z237">
        <v>75.3</v>
      </c>
      <c r="AA237">
        <v>65.72</v>
      </c>
      <c r="AB237">
        <v>72.5</v>
      </c>
      <c r="AC237">
        <v>64.84</v>
      </c>
      <c r="AD237">
        <v>82.03</v>
      </c>
      <c r="AE237">
        <v>1</v>
      </c>
    </row>
    <row r="238" spans="1:31" x14ac:dyDescent="0.25">
      <c r="A238" t="s">
        <v>252</v>
      </c>
      <c r="B238" t="s">
        <v>520</v>
      </c>
      <c r="C238" t="s">
        <v>522</v>
      </c>
      <c r="D238" t="s">
        <v>525</v>
      </c>
      <c r="E238" t="s">
        <v>527</v>
      </c>
      <c r="F238" t="s">
        <v>531</v>
      </c>
      <c r="G238">
        <v>54.19</v>
      </c>
      <c r="H238">
        <v>0</v>
      </c>
      <c r="I238">
        <v>0</v>
      </c>
      <c r="J238" t="s">
        <v>517</v>
      </c>
      <c r="K238">
        <v>1</v>
      </c>
      <c r="L238">
        <v>2.0074674701649928</v>
      </c>
      <c r="M238">
        <v>0.8815788876645434</v>
      </c>
      <c r="N238">
        <v>0.8815788876645434</v>
      </c>
      <c r="O238">
        <v>-5.4738818992039209E-2</v>
      </c>
      <c r="P238">
        <v>18</v>
      </c>
      <c r="Q238">
        <v>0</v>
      </c>
      <c r="R238">
        <v>1</v>
      </c>
      <c r="S238">
        <v>0</v>
      </c>
      <c r="T238">
        <v>96.14</v>
      </c>
      <c r="U238">
        <v>0</v>
      </c>
      <c r="V238">
        <v>0</v>
      </c>
      <c r="W238">
        <v>32.840000000000003</v>
      </c>
      <c r="X238">
        <v>49.78</v>
      </c>
      <c r="Y238">
        <v>59.51</v>
      </c>
      <c r="Z238">
        <v>39.93</v>
      </c>
      <c r="AA238">
        <v>53.03</v>
      </c>
      <c r="AB238">
        <v>61.05</v>
      </c>
      <c r="AC238">
        <v>58.79</v>
      </c>
      <c r="AD238">
        <v>54.19</v>
      </c>
      <c r="AE238">
        <v>1</v>
      </c>
    </row>
    <row r="239" spans="1:31" x14ac:dyDescent="0.25">
      <c r="A239" t="s">
        <v>253</v>
      </c>
      <c r="B239" t="s">
        <v>518</v>
      </c>
      <c r="C239" t="s">
        <v>522</v>
      </c>
      <c r="D239" t="s">
        <v>525</v>
      </c>
      <c r="E239" t="s">
        <v>527</v>
      </c>
      <c r="F239" t="s">
        <v>531</v>
      </c>
      <c r="G239">
        <v>59.81</v>
      </c>
      <c r="H239">
        <v>0</v>
      </c>
      <c r="I239">
        <v>0</v>
      </c>
      <c r="J239" t="s">
        <v>517</v>
      </c>
      <c r="K239">
        <v>1</v>
      </c>
      <c r="L239">
        <v>2.0074674701649928</v>
      </c>
      <c r="M239">
        <v>0.8815788876645434</v>
      </c>
      <c r="N239">
        <v>0.8815788876645434</v>
      </c>
      <c r="O239">
        <v>-5.4738818992039209E-2</v>
      </c>
      <c r="P239">
        <v>22</v>
      </c>
      <c r="Q239">
        <v>0</v>
      </c>
      <c r="R239">
        <v>1</v>
      </c>
      <c r="S239">
        <v>0</v>
      </c>
      <c r="T239">
        <v>75.17</v>
      </c>
      <c r="U239">
        <v>0</v>
      </c>
      <c r="V239">
        <v>0</v>
      </c>
      <c r="W239">
        <v>51.27</v>
      </c>
      <c r="X239">
        <v>38.880000000000003</v>
      </c>
      <c r="Y239">
        <v>68.010000000000005</v>
      </c>
      <c r="Z239">
        <v>68.36</v>
      </c>
      <c r="AA239">
        <v>62.58</v>
      </c>
      <c r="AB239">
        <v>77.67</v>
      </c>
      <c r="AC239">
        <v>73.459999999999994</v>
      </c>
      <c r="AD239">
        <v>46.08</v>
      </c>
      <c r="AE239">
        <v>1</v>
      </c>
    </row>
    <row r="240" spans="1:31" x14ac:dyDescent="0.25">
      <c r="A240" t="s">
        <v>254</v>
      </c>
      <c r="B240" t="s">
        <v>519</v>
      </c>
      <c r="C240" t="s">
        <v>523</v>
      </c>
      <c r="D240" t="s">
        <v>526</v>
      </c>
      <c r="E240" t="s">
        <v>527</v>
      </c>
      <c r="F240" t="s">
        <v>531</v>
      </c>
      <c r="G240">
        <v>56.12</v>
      </c>
      <c r="H240">
        <v>0</v>
      </c>
      <c r="I240">
        <v>1</v>
      </c>
      <c r="J240" t="s">
        <v>516</v>
      </c>
      <c r="K240">
        <v>1</v>
      </c>
      <c r="L240">
        <v>0.284736786602939</v>
      </c>
      <c r="M240">
        <v>0.57070712568050852</v>
      </c>
      <c r="N240">
        <v>0.57070712568050852</v>
      </c>
      <c r="O240">
        <v>-0.24358670494463713</v>
      </c>
      <c r="P240">
        <v>42</v>
      </c>
      <c r="Q240">
        <v>1</v>
      </c>
      <c r="R240">
        <v>0</v>
      </c>
      <c r="S240">
        <v>1</v>
      </c>
      <c r="T240">
        <v>57.89</v>
      </c>
      <c r="U240">
        <v>0</v>
      </c>
      <c r="V240">
        <v>0</v>
      </c>
      <c r="W240">
        <v>61.03</v>
      </c>
      <c r="X240">
        <v>48.45</v>
      </c>
      <c r="Y240">
        <v>50.61</v>
      </c>
      <c r="Z240">
        <v>80.8</v>
      </c>
      <c r="AA240">
        <v>60.14</v>
      </c>
      <c r="AB240">
        <v>75.22</v>
      </c>
      <c r="AC240">
        <v>57.51</v>
      </c>
      <c r="AD240">
        <v>71.62</v>
      </c>
      <c r="AE240">
        <v>0</v>
      </c>
    </row>
    <row r="241" spans="1:31" x14ac:dyDescent="0.25">
      <c r="A241" t="s">
        <v>255</v>
      </c>
      <c r="B241" t="s">
        <v>519</v>
      </c>
      <c r="C241" t="s">
        <v>521</v>
      </c>
      <c r="D241" t="s">
        <v>525</v>
      </c>
      <c r="E241" t="s">
        <v>529</v>
      </c>
      <c r="F241" t="s">
        <v>531</v>
      </c>
      <c r="G241">
        <v>82.09</v>
      </c>
      <c r="H241">
        <v>1</v>
      </c>
      <c r="I241">
        <v>0</v>
      </c>
      <c r="J241" t="s">
        <v>517</v>
      </c>
      <c r="K241">
        <v>1</v>
      </c>
      <c r="L241">
        <v>2.0074674701649928</v>
      </c>
      <c r="M241">
        <v>0.8815788876645434</v>
      </c>
      <c r="N241">
        <v>0.8815788876645434</v>
      </c>
      <c r="O241">
        <v>-5.4738818992039209E-2</v>
      </c>
      <c r="P241">
        <v>35</v>
      </c>
      <c r="Q241">
        <v>0</v>
      </c>
      <c r="R241">
        <v>1</v>
      </c>
      <c r="S241">
        <v>0</v>
      </c>
      <c r="T241">
        <v>48.95</v>
      </c>
      <c r="U241">
        <v>0</v>
      </c>
      <c r="V241">
        <v>1</v>
      </c>
      <c r="W241">
        <v>49.05</v>
      </c>
      <c r="X241">
        <v>53.09</v>
      </c>
      <c r="Y241">
        <v>64.66</v>
      </c>
      <c r="Z241">
        <v>55.93</v>
      </c>
      <c r="AA241">
        <v>56</v>
      </c>
      <c r="AB241">
        <v>52.57</v>
      </c>
      <c r="AC241">
        <v>47.72</v>
      </c>
      <c r="AD241">
        <v>70.34</v>
      </c>
      <c r="AE241">
        <v>1</v>
      </c>
    </row>
    <row r="242" spans="1:31" x14ac:dyDescent="0.25">
      <c r="A242" t="s">
        <v>256</v>
      </c>
      <c r="B242" t="s">
        <v>518</v>
      </c>
      <c r="C242" t="s">
        <v>523</v>
      </c>
      <c r="D242" t="s">
        <v>524</v>
      </c>
      <c r="E242" t="s">
        <v>527</v>
      </c>
      <c r="F242" t="s">
        <v>530</v>
      </c>
      <c r="G242">
        <v>21.47</v>
      </c>
      <c r="H242">
        <v>0</v>
      </c>
      <c r="I242">
        <v>1</v>
      </c>
      <c r="J242" t="s">
        <v>517</v>
      </c>
      <c r="K242">
        <v>0</v>
      </c>
      <c r="L242">
        <v>0</v>
      </c>
      <c r="M242">
        <v>0.5</v>
      </c>
      <c r="N242">
        <v>0.5</v>
      </c>
      <c r="O242">
        <v>-0.3010299956639812</v>
      </c>
      <c r="P242">
        <v>27</v>
      </c>
      <c r="Q242">
        <v>0</v>
      </c>
      <c r="R242">
        <v>0</v>
      </c>
      <c r="S242">
        <v>0</v>
      </c>
      <c r="T242">
        <v>89.77</v>
      </c>
      <c r="U242">
        <v>0</v>
      </c>
      <c r="V242">
        <v>0</v>
      </c>
      <c r="W242">
        <v>9.6199999999999992</v>
      </c>
      <c r="X242">
        <v>51.26</v>
      </c>
      <c r="Y242">
        <v>36.44</v>
      </c>
      <c r="Z242">
        <v>4.46</v>
      </c>
      <c r="AA242">
        <v>49.96</v>
      </c>
      <c r="AB242">
        <v>52.3</v>
      </c>
      <c r="AC242">
        <v>22.31</v>
      </c>
      <c r="AD242">
        <v>8.67</v>
      </c>
      <c r="AE242">
        <v>0</v>
      </c>
    </row>
    <row r="243" spans="1:31" x14ac:dyDescent="0.25">
      <c r="A243" t="s">
        <v>257</v>
      </c>
      <c r="B243" t="s">
        <v>518</v>
      </c>
      <c r="C243" t="s">
        <v>521</v>
      </c>
      <c r="D243" t="s">
        <v>525</v>
      </c>
      <c r="E243" t="s">
        <v>528</v>
      </c>
      <c r="F243" t="s">
        <v>531</v>
      </c>
      <c r="G243">
        <v>44.67</v>
      </c>
      <c r="H243">
        <v>1</v>
      </c>
      <c r="I243">
        <v>0</v>
      </c>
      <c r="J243" t="s">
        <v>516</v>
      </c>
      <c r="K243">
        <v>1</v>
      </c>
      <c r="L243">
        <v>2.0074674701649928</v>
      </c>
      <c r="M243">
        <v>0.8815788876645434</v>
      </c>
      <c r="N243">
        <v>0.8815788876645434</v>
      </c>
      <c r="O243">
        <v>-5.4738818992039209E-2</v>
      </c>
      <c r="P243">
        <v>28</v>
      </c>
      <c r="Q243">
        <v>1</v>
      </c>
      <c r="R243">
        <v>1</v>
      </c>
      <c r="S243">
        <v>0</v>
      </c>
      <c r="T243">
        <v>90.19</v>
      </c>
      <c r="U243">
        <v>1</v>
      </c>
      <c r="V243">
        <v>0</v>
      </c>
      <c r="W243">
        <v>50.86</v>
      </c>
      <c r="X243">
        <v>56.09</v>
      </c>
      <c r="Y243">
        <v>45.41</v>
      </c>
      <c r="Z243">
        <v>77.27</v>
      </c>
      <c r="AA243">
        <v>83.75</v>
      </c>
      <c r="AB243">
        <v>70.209999999999994</v>
      </c>
      <c r="AC243">
        <v>64.8</v>
      </c>
      <c r="AD243">
        <v>63.97</v>
      </c>
      <c r="AE243">
        <v>1</v>
      </c>
    </row>
    <row r="244" spans="1:31" x14ac:dyDescent="0.25">
      <c r="A244" t="s">
        <v>258</v>
      </c>
      <c r="B244" t="s">
        <v>518</v>
      </c>
      <c r="C244" t="s">
        <v>522</v>
      </c>
      <c r="D244" t="s">
        <v>526</v>
      </c>
      <c r="E244" t="s">
        <v>527</v>
      </c>
      <c r="F244" t="s">
        <v>531</v>
      </c>
      <c r="G244">
        <v>30.46</v>
      </c>
      <c r="H244">
        <v>0</v>
      </c>
      <c r="I244">
        <v>0</v>
      </c>
      <c r="J244" t="s">
        <v>517</v>
      </c>
      <c r="K244">
        <v>1</v>
      </c>
      <c r="L244">
        <v>0.284736786602939</v>
      </c>
      <c r="M244">
        <v>0.57070712568050852</v>
      </c>
      <c r="N244">
        <v>0.57070712568050852</v>
      </c>
      <c r="O244">
        <v>-0.24358670494463713</v>
      </c>
      <c r="P244">
        <v>22</v>
      </c>
      <c r="Q244">
        <v>0</v>
      </c>
      <c r="R244">
        <v>0</v>
      </c>
      <c r="S244">
        <v>1</v>
      </c>
      <c r="T244">
        <v>88.87</v>
      </c>
      <c r="U244">
        <v>0</v>
      </c>
      <c r="V244">
        <v>0</v>
      </c>
      <c r="W244">
        <v>54.36</v>
      </c>
      <c r="X244">
        <v>50.7</v>
      </c>
      <c r="Y244">
        <v>75.319999999999993</v>
      </c>
      <c r="Z244">
        <v>36.17</v>
      </c>
      <c r="AA244">
        <v>49.01</v>
      </c>
      <c r="AB244">
        <v>55.7</v>
      </c>
      <c r="AC244">
        <v>44.76</v>
      </c>
      <c r="AD244">
        <v>31.62</v>
      </c>
      <c r="AE244">
        <v>0</v>
      </c>
    </row>
    <row r="245" spans="1:31" x14ac:dyDescent="0.25">
      <c r="A245" t="s">
        <v>259</v>
      </c>
      <c r="B245" t="s">
        <v>520</v>
      </c>
      <c r="C245" t="s">
        <v>521</v>
      </c>
      <c r="D245" t="s">
        <v>525</v>
      </c>
      <c r="E245" t="s">
        <v>529</v>
      </c>
      <c r="F245" t="s">
        <v>530</v>
      </c>
      <c r="G245">
        <v>47.02</v>
      </c>
      <c r="H245">
        <v>1</v>
      </c>
      <c r="I245">
        <v>0</v>
      </c>
      <c r="J245" t="s">
        <v>516</v>
      </c>
      <c r="K245">
        <v>0</v>
      </c>
      <c r="L245">
        <v>2.0074674701649928</v>
      </c>
      <c r="M245">
        <v>0.8815788876645434</v>
      </c>
      <c r="N245">
        <v>0.1184211123354566</v>
      </c>
      <c r="O245">
        <v>-0.926570863884976</v>
      </c>
      <c r="P245">
        <v>18</v>
      </c>
      <c r="Q245">
        <v>1</v>
      </c>
      <c r="R245">
        <v>1</v>
      </c>
      <c r="S245">
        <v>0</v>
      </c>
      <c r="T245">
        <v>78.7</v>
      </c>
      <c r="U245">
        <v>0</v>
      </c>
      <c r="V245">
        <v>1</v>
      </c>
      <c r="W245">
        <v>37.96</v>
      </c>
      <c r="X245">
        <v>35.25</v>
      </c>
      <c r="Y245">
        <v>66</v>
      </c>
      <c r="Z245">
        <v>42.55</v>
      </c>
      <c r="AA245">
        <v>67.8</v>
      </c>
      <c r="AB245">
        <v>60.35</v>
      </c>
      <c r="AC245">
        <v>22.11</v>
      </c>
      <c r="AD245">
        <v>39.9</v>
      </c>
      <c r="AE245">
        <v>1</v>
      </c>
    </row>
    <row r="246" spans="1:31" x14ac:dyDescent="0.25">
      <c r="A246" t="s">
        <v>260</v>
      </c>
      <c r="B246" t="s">
        <v>518</v>
      </c>
      <c r="C246" t="s">
        <v>522</v>
      </c>
      <c r="D246" t="s">
        <v>526</v>
      </c>
      <c r="E246" t="s">
        <v>527</v>
      </c>
      <c r="F246" t="s">
        <v>531</v>
      </c>
      <c r="G246">
        <v>50.78</v>
      </c>
      <c r="H246">
        <v>0</v>
      </c>
      <c r="I246">
        <v>0</v>
      </c>
      <c r="J246" t="s">
        <v>516</v>
      </c>
      <c r="K246">
        <v>1</v>
      </c>
      <c r="L246">
        <v>0.284736786602939</v>
      </c>
      <c r="M246">
        <v>0.57070712568050852</v>
      </c>
      <c r="N246">
        <v>0.57070712568050852</v>
      </c>
      <c r="O246">
        <v>-0.24358670494463713</v>
      </c>
      <c r="P246">
        <v>26</v>
      </c>
      <c r="Q246">
        <v>1</v>
      </c>
      <c r="R246">
        <v>0</v>
      </c>
      <c r="S246">
        <v>1</v>
      </c>
      <c r="T246">
        <v>61.96</v>
      </c>
      <c r="U246">
        <v>0</v>
      </c>
      <c r="V246">
        <v>0</v>
      </c>
      <c r="W246">
        <v>54.26</v>
      </c>
      <c r="X246">
        <v>47.24</v>
      </c>
      <c r="Y246">
        <v>45.82</v>
      </c>
      <c r="Z246">
        <v>47.84</v>
      </c>
      <c r="AA246">
        <v>49.23</v>
      </c>
      <c r="AB246">
        <v>44.68</v>
      </c>
      <c r="AC246">
        <v>64.010000000000005</v>
      </c>
      <c r="AD246">
        <v>35.44</v>
      </c>
      <c r="AE246">
        <v>0</v>
      </c>
    </row>
    <row r="247" spans="1:31" x14ac:dyDescent="0.25">
      <c r="A247" t="s">
        <v>261</v>
      </c>
      <c r="B247" t="s">
        <v>518</v>
      </c>
      <c r="C247" t="s">
        <v>521</v>
      </c>
      <c r="D247" t="s">
        <v>526</v>
      </c>
      <c r="E247" t="s">
        <v>527</v>
      </c>
      <c r="F247" t="s">
        <v>531</v>
      </c>
      <c r="G247">
        <v>45.1</v>
      </c>
      <c r="H247">
        <v>1</v>
      </c>
      <c r="I247">
        <v>0</v>
      </c>
      <c r="J247" t="s">
        <v>517</v>
      </c>
      <c r="K247">
        <v>1</v>
      </c>
      <c r="L247">
        <v>0.284736786602939</v>
      </c>
      <c r="M247">
        <v>0.57070712568050852</v>
      </c>
      <c r="N247">
        <v>0.57070712568050852</v>
      </c>
      <c r="O247">
        <v>-0.24358670494463713</v>
      </c>
      <c r="P247">
        <v>24</v>
      </c>
      <c r="Q247">
        <v>0</v>
      </c>
      <c r="R247">
        <v>0</v>
      </c>
      <c r="S247">
        <v>1</v>
      </c>
      <c r="T247">
        <v>58.24</v>
      </c>
      <c r="U247">
        <v>0</v>
      </c>
      <c r="V247">
        <v>0</v>
      </c>
      <c r="W247">
        <v>63.46</v>
      </c>
      <c r="X247">
        <v>57.33</v>
      </c>
      <c r="Y247">
        <v>44.78</v>
      </c>
      <c r="Z247">
        <v>41.53</v>
      </c>
      <c r="AA247">
        <v>54.67</v>
      </c>
      <c r="AB247">
        <v>54.44</v>
      </c>
      <c r="AC247">
        <v>33.9</v>
      </c>
      <c r="AD247">
        <v>39.799999999999997</v>
      </c>
      <c r="AE247">
        <v>0</v>
      </c>
    </row>
    <row r="248" spans="1:31" x14ac:dyDescent="0.25">
      <c r="A248" t="s">
        <v>262</v>
      </c>
      <c r="B248" t="s">
        <v>518</v>
      </c>
      <c r="C248" t="s">
        <v>521</v>
      </c>
      <c r="D248" t="s">
        <v>526</v>
      </c>
      <c r="E248" t="s">
        <v>528</v>
      </c>
      <c r="F248" t="s">
        <v>530</v>
      </c>
      <c r="G248">
        <v>41.06</v>
      </c>
      <c r="H248">
        <v>1</v>
      </c>
      <c r="I248">
        <v>0</v>
      </c>
      <c r="J248" t="s">
        <v>516</v>
      </c>
      <c r="K248">
        <v>0</v>
      </c>
      <c r="L248">
        <v>0.284736786602939</v>
      </c>
      <c r="M248">
        <v>0.57070712568050852</v>
      </c>
      <c r="N248">
        <v>0.42929287431949148</v>
      </c>
      <c r="O248">
        <v>-0.36724632016115744</v>
      </c>
      <c r="P248">
        <v>26</v>
      </c>
      <c r="Q248">
        <v>1</v>
      </c>
      <c r="R248">
        <v>0</v>
      </c>
      <c r="S248">
        <v>1</v>
      </c>
      <c r="T248">
        <v>40.51</v>
      </c>
      <c r="U248">
        <v>1</v>
      </c>
      <c r="V248">
        <v>0</v>
      </c>
      <c r="W248">
        <v>51.46</v>
      </c>
      <c r="X248">
        <v>36.11</v>
      </c>
      <c r="Y248">
        <v>56.14</v>
      </c>
      <c r="Z248">
        <v>28.49</v>
      </c>
      <c r="AA248">
        <v>52.93</v>
      </c>
      <c r="AB248">
        <v>37.24</v>
      </c>
      <c r="AC248">
        <v>47.56</v>
      </c>
      <c r="AD248">
        <v>29.54</v>
      </c>
      <c r="AE248">
        <v>0</v>
      </c>
    </row>
    <row r="249" spans="1:31" x14ac:dyDescent="0.25">
      <c r="A249" t="s">
        <v>263</v>
      </c>
      <c r="B249" t="s">
        <v>520</v>
      </c>
      <c r="C249" t="s">
        <v>521</v>
      </c>
      <c r="D249" t="s">
        <v>525</v>
      </c>
      <c r="E249" t="s">
        <v>528</v>
      </c>
      <c r="F249" t="s">
        <v>530</v>
      </c>
      <c r="G249">
        <v>61.23</v>
      </c>
      <c r="H249">
        <v>1</v>
      </c>
      <c r="I249">
        <v>0</v>
      </c>
      <c r="J249" t="s">
        <v>516</v>
      </c>
      <c r="K249">
        <v>0</v>
      </c>
      <c r="L249">
        <v>2.0074674701649928</v>
      </c>
      <c r="M249">
        <v>0.8815788876645434</v>
      </c>
      <c r="N249">
        <v>0.1184211123354566</v>
      </c>
      <c r="O249">
        <v>-0.926570863884976</v>
      </c>
      <c r="P249">
        <v>16</v>
      </c>
      <c r="Q249">
        <v>1</v>
      </c>
      <c r="R249">
        <v>1</v>
      </c>
      <c r="S249">
        <v>0</v>
      </c>
      <c r="T249">
        <v>90.02</v>
      </c>
      <c r="U249">
        <v>1</v>
      </c>
      <c r="V249">
        <v>0</v>
      </c>
      <c r="W249">
        <v>38.03</v>
      </c>
      <c r="X249">
        <v>48.85</v>
      </c>
      <c r="Y249">
        <v>64.03</v>
      </c>
      <c r="Z249">
        <v>41.01</v>
      </c>
      <c r="AA249">
        <v>48.87</v>
      </c>
      <c r="AB249">
        <v>58.31</v>
      </c>
      <c r="AC249">
        <v>59.51</v>
      </c>
      <c r="AD249">
        <v>25.52</v>
      </c>
      <c r="AE249">
        <v>1</v>
      </c>
    </row>
    <row r="250" spans="1:31" x14ac:dyDescent="0.25">
      <c r="A250" t="s">
        <v>264</v>
      </c>
      <c r="B250" t="s">
        <v>519</v>
      </c>
      <c r="C250" t="s">
        <v>523</v>
      </c>
      <c r="D250" t="s">
        <v>524</v>
      </c>
      <c r="E250" t="s">
        <v>527</v>
      </c>
      <c r="F250" t="s">
        <v>530</v>
      </c>
      <c r="G250">
        <v>35.1</v>
      </c>
      <c r="H250">
        <v>0</v>
      </c>
      <c r="I250">
        <v>1</v>
      </c>
      <c r="J250" t="s">
        <v>516</v>
      </c>
      <c r="K250">
        <v>0</v>
      </c>
      <c r="L250">
        <v>0</v>
      </c>
      <c r="M250">
        <v>0.5</v>
      </c>
      <c r="N250">
        <v>0.5</v>
      </c>
      <c r="O250">
        <v>-0.3010299956639812</v>
      </c>
      <c r="P250">
        <v>33</v>
      </c>
      <c r="Q250">
        <v>1</v>
      </c>
      <c r="R250">
        <v>0</v>
      </c>
      <c r="S250">
        <v>0</v>
      </c>
      <c r="T250">
        <v>45.25</v>
      </c>
      <c r="U250">
        <v>0</v>
      </c>
      <c r="V250">
        <v>0</v>
      </c>
      <c r="W250">
        <v>40.74</v>
      </c>
      <c r="X250">
        <v>58.23</v>
      </c>
      <c r="Y250">
        <v>64.12</v>
      </c>
      <c r="Z250">
        <v>34.97</v>
      </c>
      <c r="AA250">
        <v>34.81</v>
      </c>
      <c r="AB250">
        <v>58.76</v>
      </c>
      <c r="AC250">
        <v>49.83</v>
      </c>
      <c r="AD250">
        <v>62.76</v>
      </c>
      <c r="AE250">
        <v>0</v>
      </c>
    </row>
    <row r="251" spans="1:31" x14ac:dyDescent="0.25">
      <c r="A251" t="s">
        <v>265</v>
      </c>
      <c r="B251" t="s">
        <v>519</v>
      </c>
      <c r="C251" t="s">
        <v>523</v>
      </c>
      <c r="D251" t="s">
        <v>524</v>
      </c>
      <c r="E251" t="s">
        <v>528</v>
      </c>
      <c r="F251" t="s">
        <v>530</v>
      </c>
      <c r="G251">
        <v>37.11</v>
      </c>
      <c r="H251">
        <v>0</v>
      </c>
      <c r="I251">
        <v>1</v>
      </c>
      <c r="J251" t="s">
        <v>516</v>
      </c>
      <c r="K251">
        <v>0</v>
      </c>
      <c r="L251">
        <v>0</v>
      </c>
      <c r="M251">
        <v>0.5</v>
      </c>
      <c r="N251">
        <v>0.5</v>
      </c>
      <c r="O251">
        <v>-0.3010299956639812</v>
      </c>
      <c r="P251">
        <v>48</v>
      </c>
      <c r="Q251">
        <v>1</v>
      </c>
      <c r="R251">
        <v>0</v>
      </c>
      <c r="S251">
        <v>0</v>
      </c>
      <c r="T251">
        <v>77.849999999999994</v>
      </c>
      <c r="U251">
        <v>1</v>
      </c>
      <c r="V251">
        <v>0</v>
      </c>
      <c r="W251">
        <v>49.3</v>
      </c>
      <c r="X251">
        <v>24.18</v>
      </c>
      <c r="Y251">
        <v>44.03</v>
      </c>
      <c r="Z251">
        <v>36.72</v>
      </c>
      <c r="AA251">
        <v>32.61</v>
      </c>
      <c r="AB251">
        <v>39.119999999999997</v>
      </c>
      <c r="AC251">
        <v>27.06</v>
      </c>
      <c r="AD251">
        <v>33.21</v>
      </c>
      <c r="AE251">
        <v>0</v>
      </c>
    </row>
    <row r="252" spans="1:31" x14ac:dyDescent="0.25">
      <c r="A252" t="s">
        <v>266</v>
      </c>
      <c r="B252" t="s">
        <v>518</v>
      </c>
      <c r="C252" t="s">
        <v>522</v>
      </c>
      <c r="D252" t="s">
        <v>524</v>
      </c>
      <c r="E252" t="s">
        <v>527</v>
      </c>
      <c r="F252" t="s">
        <v>530</v>
      </c>
      <c r="G252">
        <v>29.22</v>
      </c>
      <c r="H252">
        <v>0</v>
      </c>
      <c r="I252">
        <v>0</v>
      </c>
      <c r="J252" t="s">
        <v>517</v>
      </c>
      <c r="K252">
        <v>0</v>
      </c>
      <c r="L252">
        <v>0</v>
      </c>
      <c r="M252">
        <v>0.5</v>
      </c>
      <c r="N252">
        <v>0.5</v>
      </c>
      <c r="O252">
        <v>-0.3010299956639812</v>
      </c>
      <c r="P252">
        <v>27</v>
      </c>
      <c r="Q252">
        <v>0</v>
      </c>
      <c r="R252">
        <v>0</v>
      </c>
      <c r="S252">
        <v>0</v>
      </c>
      <c r="T252">
        <v>70.239999999999995</v>
      </c>
      <c r="U252">
        <v>0</v>
      </c>
      <c r="V252">
        <v>0</v>
      </c>
      <c r="W252">
        <v>40.799999999999997</v>
      </c>
      <c r="X252">
        <v>16.53</v>
      </c>
      <c r="Y252">
        <v>58.76</v>
      </c>
      <c r="Z252">
        <v>31.3</v>
      </c>
      <c r="AA252">
        <v>39.24</v>
      </c>
      <c r="AB252">
        <v>25.68</v>
      </c>
      <c r="AC252">
        <v>34.58</v>
      </c>
      <c r="AD252">
        <v>46.67</v>
      </c>
      <c r="AE252">
        <v>0</v>
      </c>
    </row>
    <row r="253" spans="1:31" x14ac:dyDescent="0.25">
      <c r="A253" t="s">
        <v>267</v>
      </c>
      <c r="B253" t="s">
        <v>518</v>
      </c>
      <c r="C253" t="s">
        <v>522</v>
      </c>
      <c r="D253" t="s">
        <v>524</v>
      </c>
      <c r="E253" t="s">
        <v>527</v>
      </c>
      <c r="F253" t="s">
        <v>530</v>
      </c>
      <c r="G253">
        <v>31.56</v>
      </c>
      <c r="H253">
        <v>0</v>
      </c>
      <c r="I253">
        <v>0</v>
      </c>
      <c r="J253" t="s">
        <v>516</v>
      </c>
      <c r="K253">
        <v>0</v>
      </c>
      <c r="L253">
        <v>0</v>
      </c>
      <c r="M253">
        <v>0.5</v>
      </c>
      <c r="N253">
        <v>0.5</v>
      </c>
      <c r="O253">
        <v>-0.3010299956639812</v>
      </c>
      <c r="P253">
        <v>22</v>
      </c>
      <c r="Q253">
        <v>1</v>
      </c>
      <c r="R253">
        <v>0</v>
      </c>
      <c r="S253">
        <v>0</v>
      </c>
      <c r="T253">
        <v>71.599999999999994</v>
      </c>
      <c r="U253">
        <v>0</v>
      </c>
      <c r="V253">
        <v>0</v>
      </c>
      <c r="W253">
        <v>31.29</v>
      </c>
      <c r="X253">
        <v>47.19</v>
      </c>
      <c r="Y253">
        <v>18.079999999999998</v>
      </c>
      <c r="Z253">
        <v>24.14</v>
      </c>
      <c r="AA253">
        <v>24.25</v>
      </c>
      <c r="AB253">
        <v>22.69</v>
      </c>
      <c r="AC253">
        <v>54.74</v>
      </c>
      <c r="AD253">
        <v>24.02</v>
      </c>
      <c r="AE253">
        <v>0</v>
      </c>
    </row>
    <row r="254" spans="1:31" x14ac:dyDescent="0.25">
      <c r="A254" t="s">
        <v>268</v>
      </c>
      <c r="B254" t="s">
        <v>518</v>
      </c>
      <c r="C254" t="s">
        <v>523</v>
      </c>
      <c r="D254" t="s">
        <v>525</v>
      </c>
      <c r="E254" t="s">
        <v>527</v>
      </c>
      <c r="F254" t="s">
        <v>531</v>
      </c>
      <c r="G254">
        <v>45.25</v>
      </c>
      <c r="H254">
        <v>0</v>
      </c>
      <c r="I254">
        <v>1</v>
      </c>
      <c r="J254" t="s">
        <v>517</v>
      </c>
      <c r="K254">
        <v>1</v>
      </c>
      <c r="L254">
        <v>2.0074674701649928</v>
      </c>
      <c r="M254">
        <v>0.8815788876645434</v>
      </c>
      <c r="N254">
        <v>0.8815788876645434</v>
      </c>
      <c r="O254">
        <v>-5.4738818992039209E-2</v>
      </c>
      <c r="P254">
        <v>26</v>
      </c>
      <c r="Q254">
        <v>0</v>
      </c>
      <c r="R254">
        <v>1</v>
      </c>
      <c r="S254">
        <v>0</v>
      </c>
      <c r="T254">
        <v>95.6</v>
      </c>
      <c r="U254">
        <v>0</v>
      </c>
      <c r="V254">
        <v>0</v>
      </c>
      <c r="W254">
        <v>65.73</v>
      </c>
      <c r="X254">
        <v>73.760000000000005</v>
      </c>
      <c r="Y254">
        <v>37.700000000000003</v>
      </c>
      <c r="Z254">
        <v>77.11</v>
      </c>
      <c r="AA254">
        <v>54.06</v>
      </c>
      <c r="AB254">
        <v>65.739999999999995</v>
      </c>
      <c r="AC254">
        <v>63.82</v>
      </c>
      <c r="AD254">
        <v>65.400000000000006</v>
      </c>
      <c r="AE254">
        <v>1</v>
      </c>
    </row>
    <row r="255" spans="1:31" x14ac:dyDescent="0.25">
      <c r="A255" t="s">
        <v>269</v>
      </c>
      <c r="B255" t="s">
        <v>519</v>
      </c>
      <c r="C255" t="s">
        <v>522</v>
      </c>
      <c r="D255" t="s">
        <v>524</v>
      </c>
      <c r="E255" t="s">
        <v>529</v>
      </c>
      <c r="F255" t="s">
        <v>530</v>
      </c>
      <c r="G255">
        <v>41.41</v>
      </c>
      <c r="H255">
        <v>0</v>
      </c>
      <c r="I255">
        <v>0</v>
      </c>
      <c r="J255" t="s">
        <v>516</v>
      </c>
      <c r="K255">
        <v>0</v>
      </c>
      <c r="L255">
        <v>0</v>
      </c>
      <c r="M255">
        <v>0.5</v>
      </c>
      <c r="N255">
        <v>0.5</v>
      </c>
      <c r="O255">
        <v>-0.3010299956639812</v>
      </c>
      <c r="P255">
        <v>37</v>
      </c>
      <c r="Q255">
        <v>1</v>
      </c>
      <c r="R255">
        <v>0</v>
      </c>
      <c r="S255">
        <v>0</v>
      </c>
      <c r="T255">
        <v>41.9</v>
      </c>
      <c r="U255">
        <v>0</v>
      </c>
      <c r="V255">
        <v>1</v>
      </c>
      <c r="W255">
        <v>35.1</v>
      </c>
      <c r="X255">
        <v>28</v>
      </c>
      <c r="Y255">
        <v>31.16</v>
      </c>
      <c r="Z255">
        <v>49.6</v>
      </c>
      <c r="AA255">
        <v>41.44</v>
      </c>
      <c r="AB255">
        <v>56.33</v>
      </c>
      <c r="AC255">
        <v>64.31</v>
      </c>
      <c r="AD255">
        <v>49.16</v>
      </c>
      <c r="AE255">
        <v>0</v>
      </c>
    </row>
    <row r="256" spans="1:31" x14ac:dyDescent="0.25">
      <c r="A256" t="s">
        <v>270</v>
      </c>
      <c r="B256" t="s">
        <v>518</v>
      </c>
      <c r="C256" t="s">
        <v>523</v>
      </c>
      <c r="D256" t="s">
        <v>525</v>
      </c>
      <c r="E256" t="s">
        <v>528</v>
      </c>
      <c r="F256" t="s">
        <v>531</v>
      </c>
      <c r="G256">
        <v>50.99</v>
      </c>
      <c r="H256">
        <v>0</v>
      </c>
      <c r="I256">
        <v>1</v>
      </c>
      <c r="J256" t="s">
        <v>516</v>
      </c>
      <c r="K256">
        <v>1</v>
      </c>
      <c r="L256">
        <v>2.0074674701649928</v>
      </c>
      <c r="M256">
        <v>0.8815788876645434</v>
      </c>
      <c r="N256">
        <v>0.8815788876645434</v>
      </c>
      <c r="O256">
        <v>-5.4738818992039209E-2</v>
      </c>
      <c r="P256">
        <v>27</v>
      </c>
      <c r="Q256">
        <v>1</v>
      </c>
      <c r="R256">
        <v>1</v>
      </c>
      <c r="S256">
        <v>0</v>
      </c>
      <c r="T256">
        <v>86.4</v>
      </c>
      <c r="U256">
        <v>1</v>
      </c>
      <c r="V256">
        <v>0</v>
      </c>
      <c r="W256">
        <v>82.15</v>
      </c>
      <c r="X256">
        <v>71.930000000000007</v>
      </c>
      <c r="Y256">
        <v>78.95</v>
      </c>
      <c r="Z256">
        <v>57.61</v>
      </c>
      <c r="AA256">
        <v>48.48</v>
      </c>
      <c r="AB256">
        <v>52.11</v>
      </c>
      <c r="AC256">
        <v>49.29</v>
      </c>
      <c r="AD256">
        <v>58.36</v>
      </c>
      <c r="AE256">
        <v>1</v>
      </c>
    </row>
    <row r="257" spans="1:31" x14ac:dyDescent="0.25">
      <c r="A257" t="s">
        <v>271</v>
      </c>
      <c r="B257" t="s">
        <v>520</v>
      </c>
      <c r="C257" t="s">
        <v>521</v>
      </c>
      <c r="D257" t="s">
        <v>526</v>
      </c>
      <c r="E257" t="s">
        <v>529</v>
      </c>
      <c r="F257" t="s">
        <v>530</v>
      </c>
      <c r="G257">
        <v>22.14</v>
      </c>
      <c r="H257">
        <v>1</v>
      </c>
      <c r="I257">
        <v>0</v>
      </c>
      <c r="J257" t="s">
        <v>516</v>
      </c>
      <c r="K257">
        <v>0</v>
      </c>
      <c r="L257">
        <v>0.284736786602939</v>
      </c>
      <c r="M257">
        <v>0.57070712568050852</v>
      </c>
      <c r="N257">
        <v>0.42929287431949148</v>
      </c>
      <c r="O257">
        <v>-0.36724632016115744</v>
      </c>
      <c r="P257">
        <v>19</v>
      </c>
      <c r="Q257">
        <v>1</v>
      </c>
      <c r="R257">
        <v>0</v>
      </c>
      <c r="S257">
        <v>1</v>
      </c>
      <c r="T257">
        <v>43.12</v>
      </c>
      <c r="U257">
        <v>0</v>
      </c>
      <c r="V257">
        <v>1</v>
      </c>
      <c r="W257">
        <v>13.63</v>
      </c>
      <c r="X257">
        <v>20.46</v>
      </c>
      <c r="Y257">
        <v>46.59</v>
      </c>
      <c r="Z257">
        <v>33.96</v>
      </c>
      <c r="AA257">
        <v>49.56</v>
      </c>
      <c r="AB257">
        <v>61.69</v>
      </c>
      <c r="AC257">
        <v>45.6</v>
      </c>
      <c r="AD257">
        <v>42</v>
      </c>
      <c r="AE257">
        <v>0</v>
      </c>
    </row>
    <row r="258" spans="1:31" x14ac:dyDescent="0.25">
      <c r="A258" t="s">
        <v>272</v>
      </c>
      <c r="B258" t="s">
        <v>519</v>
      </c>
      <c r="C258" t="s">
        <v>522</v>
      </c>
      <c r="D258" t="s">
        <v>524</v>
      </c>
      <c r="E258" t="s">
        <v>527</v>
      </c>
      <c r="F258" t="s">
        <v>530</v>
      </c>
      <c r="G258">
        <v>29.91</v>
      </c>
      <c r="H258">
        <v>0</v>
      </c>
      <c r="I258">
        <v>0</v>
      </c>
      <c r="J258" t="s">
        <v>516</v>
      </c>
      <c r="K258">
        <v>0</v>
      </c>
      <c r="L258">
        <v>0</v>
      </c>
      <c r="M258">
        <v>0.5</v>
      </c>
      <c r="N258">
        <v>0.5</v>
      </c>
      <c r="O258">
        <v>-0.3010299956639812</v>
      </c>
      <c r="P258">
        <v>48</v>
      </c>
      <c r="Q258">
        <v>1</v>
      </c>
      <c r="R258">
        <v>0</v>
      </c>
      <c r="S258">
        <v>0</v>
      </c>
      <c r="T258">
        <v>42.29</v>
      </c>
      <c r="U258">
        <v>0</v>
      </c>
      <c r="V258">
        <v>0</v>
      </c>
      <c r="W258">
        <v>53.54</v>
      </c>
      <c r="X258">
        <v>28.04</v>
      </c>
      <c r="Y258">
        <v>25.3</v>
      </c>
      <c r="Z258">
        <v>51.52</v>
      </c>
      <c r="AA258">
        <v>35.92</v>
      </c>
      <c r="AB258">
        <v>56.61</v>
      </c>
      <c r="AC258">
        <v>34.659999999999997</v>
      </c>
      <c r="AD258">
        <v>53.3</v>
      </c>
      <c r="AE258">
        <v>0</v>
      </c>
    </row>
    <row r="259" spans="1:31" x14ac:dyDescent="0.25">
      <c r="A259" t="s">
        <v>273</v>
      </c>
      <c r="B259" t="s">
        <v>519</v>
      </c>
      <c r="C259" t="s">
        <v>522</v>
      </c>
      <c r="D259" t="s">
        <v>525</v>
      </c>
      <c r="E259" t="s">
        <v>528</v>
      </c>
      <c r="F259" t="s">
        <v>531</v>
      </c>
      <c r="G259">
        <v>81.75</v>
      </c>
      <c r="H259">
        <v>0</v>
      </c>
      <c r="I259">
        <v>0</v>
      </c>
      <c r="J259" t="s">
        <v>517</v>
      </c>
      <c r="K259">
        <v>1</v>
      </c>
      <c r="L259">
        <v>2.0074674701649928</v>
      </c>
      <c r="M259">
        <v>0.8815788876645434</v>
      </c>
      <c r="N259">
        <v>0.8815788876645434</v>
      </c>
      <c r="O259">
        <v>-5.4738818992039209E-2</v>
      </c>
      <c r="P259">
        <v>50</v>
      </c>
      <c r="Q259">
        <v>0</v>
      </c>
      <c r="R259">
        <v>1</v>
      </c>
      <c r="S259">
        <v>0</v>
      </c>
      <c r="T259">
        <v>65.790000000000006</v>
      </c>
      <c r="U259">
        <v>1</v>
      </c>
      <c r="V259">
        <v>0</v>
      </c>
      <c r="W259">
        <v>75.06</v>
      </c>
      <c r="X259">
        <v>49.93</v>
      </c>
      <c r="Y259">
        <v>59.3</v>
      </c>
      <c r="Z259">
        <v>54.77</v>
      </c>
      <c r="AA259">
        <v>55.68</v>
      </c>
      <c r="AB259">
        <v>78.930000000000007</v>
      </c>
      <c r="AC259">
        <v>54.18</v>
      </c>
      <c r="AD259">
        <v>68.53</v>
      </c>
      <c r="AE259">
        <v>1</v>
      </c>
    </row>
    <row r="260" spans="1:31" x14ac:dyDescent="0.25">
      <c r="A260" t="s">
        <v>274</v>
      </c>
      <c r="B260" t="s">
        <v>519</v>
      </c>
      <c r="C260" t="s">
        <v>523</v>
      </c>
      <c r="D260" t="s">
        <v>526</v>
      </c>
      <c r="E260" t="s">
        <v>527</v>
      </c>
      <c r="F260" t="s">
        <v>531</v>
      </c>
      <c r="G260">
        <v>44.89</v>
      </c>
      <c r="H260">
        <v>0</v>
      </c>
      <c r="I260">
        <v>1</v>
      </c>
      <c r="J260" t="s">
        <v>517</v>
      </c>
      <c r="K260">
        <v>1</v>
      </c>
      <c r="L260">
        <v>0.284736786602939</v>
      </c>
      <c r="M260">
        <v>0.57070712568050852</v>
      </c>
      <c r="N260">
        <v>0.57070712568050852</v>
      </c>
      <c r="O260">
        <v>-0.24358670494463713</v>
      </c>
      <c r="P260">
        <v>46</v>
      </c>
      <c r="Q260">
        <v>0</v>
      </c>
      <c r="R260">
        <v>0</v>
      </c>
      <c r="S260">
        <v>1</v>
      </c>
      <c r="T260">
        <v>43.78</v>
      </c>
      <c r="U260">
        <v>0</v>
      </c>
      <c r="V260">
        <v>0</v>
      </c>
      <c r="W260">
        <v>42.74</v>
      </c>
      <c r="X260">
        <v>62.53</v>
      </c>
      <c r="Y260">
        <v>53.66</v>
      </c>
      <c r="Z260">
        <v>62.92</v>
      </c>
      <c r="AA260">
        <v>67.69</v>
      </c>
      <c r="AB260">
        <v>56.35</v>
      </c>
      <c r="AC260">
        <v>36.35</v>
      </c>
      <c r="AD260">
        <v>44.61</v>
      </c>
      <c r="AE260">
        <v>0</v>
      </c>
    </row>
    <row r="261" spans="1:31" x14ac:dyDescent="0.25">
      <c r="A261" t="s">
        <v>275</v>
      </c>
      <c r="B261" t="s">
        <v>519</v>
      </c>
      <c r="C261" t="s">
        <v>522</v>
      </c>
      <c r="D261" t="s">
        <v>526</v>
      </c>
      <c r="E261" t="s">
        <v>528</v>
      </c>
      <c r="F261" t="s">
        <v>531</v>
      </c>
      <c r="G261">
        <v>69.48</v>
      </c>
      <c r="H261">
        <v>0</v>
      </c>
      <c r="I261">
        <v>0</v>
      </c>
      <c r="J261" t="s">
        <v>516</v>
      </c>
      <c r="K261">
        <v>1</v>
      </c>
      <c r="L261">
        <v>0.284736786602939</v>
      </c>
      <c r="M261">
        <v>0.57070712568050852</v>
      </c>
      <c r="N261">
        <v>0.57070712568050852</v>
      </c>
      <c r="O261">
        <v>-0.24358670494463713</v>
      </c>
      <c r="P261">
        <v>49</v>
      </c>
      <c r="Q261">
        <v>1</v>
      </c>
      <c r="R261">
        <v>0</v>
      </c>
      <c r="S261">
        <v>1</v>
      </c>
      <c r="T261">
        <v>87.35</v>
      </c>
      <c r="U261">
        <v>1</v>
      </c>
      <c r="V261">
        <v>0</v>
      </c>
      <c r="W261">
        <v>57.67</v>
      </c>
      <c r="X261">
        <v>49.05</v>
      </c>
      <c r="Y261">
        <v>62.77</v>
      </c>
      <c r="Z261">
        <v>65.34</v>
      </c>
      <c r="AA261">
        <v>61.31</v>
      </c>
      <c r="AB261">
        <v>42.34</v>
      </c>
      <c r="AC261">
        <v>26.06</v>
      </c>
      <c r="AD261">
        <v>60.47</v>
      </c>
      <c r="AE261">
        <v>0</v>
      </c>
    </row>
    <row r="262" spans="1:31" x14ac:dyDescent="0.25">
      <c r="A262" t="s">
        <v>276</v>
      </c>
      <c r="B262" t="s">
        <v>518</v>
      </c>
      <c r="C262" t="s">
        <v>522</v>
      </c>
      <c r="D262" t="s">
        <v>526</v>
      </c>
      <c r="E262" t="s">
        <v>527</v>
      </c>
      <c r="F262" t="s">
        <v>531</v>
      </c>
      <c r="G262">
        <v>42.52</v>
      </c>
      <c r="H262">
        <v>0</v>
      </c>
      <c r="I262">
        <v>0</v>
      </c>
      <c r="J262" t="s">
        <v>516</v>
      </c>
      <c r="K262">
        <v>1</v>
      </c>
      <c r="L262">
        <v>0.284736786602939</v>
      </c>
      <c r="M262">
        <v>0.57070712568050852</v>
      </c>
      <c r="N262">
        <v>0.57070712568050852</v>
      </c>
      <c r="O262">
        <v>-0.24358670494463713</v>
      </c>
      <c r="P262">
        <v>26</v>
      </c>
      <c r="Q262">
        <v>1</v>
      </c>
      <c r="R262">
        <v>0</v>
      </c>
      <c r="S262">
        <v>1</v>
      </c>
      <c r="T262">
        <v>71.77</v>
      </c>
      <c r="U262">
        <v>0</v>
      </c>
      <c r="V262">
        <v>0</v>
      </c>
      <c r="W262">
        <v>52.29</v>
      </c>
      <c r="X262">
        <v>64.61</v>
      </c>
      <c r="Y262">
        <v>39.26</v>
      </c>
      <c r="Z262">
        <v>53.22</v>
      </c>
      <c r="AA262">
        <v>50.52</v>
      </c>
      <c r="AB262">
        <v>61.95</v>
      </c>
      <c r="AC262">
        <v>68.92</v>
      </c>
      <c r="AD262">
        <v>48.71</v>
      </c>
      <c r="AE262">
        <v>0</v>
      </c>
    </row>
    <row r="263" spans="1:31" x14ac:dyDescent="0.25">
      <c r="A263" t="s">
        <v>277</v>
      </c>
      <c r="B263" t="s">
        <v>518</v>
      </c>
      <c r="C263" t="s">
        <v>521</v>
      </c>
      <c r="D263" t="s">
        <v>525</v>
      </c>
      <c r="E263" t="s">
        <v>527</v>
      </c>
      <c r="F263" t="s">
        <v>530</v>
      </c>
      <c r="G263">
        <v>63.64</v>
      </c>
      <c r="H263">
        <v>1</v>
      </c>
      <c r="I263">
        <v>0</v>
      </c>
      <c r="J263" t="s">
        <v>517</v>
      </c>
      <c r="K263">
        <v>0</v>
      </c>
      <c r="L263">
        <v>2.0074674701649928</v>
      </c>
      <c r="M263">
        <v>0.8815788876645434</v>
      </c>
      <c r="N263">
        <v>0.1184211123354566</v>
      </c>
      <c r="O263">
        <v>-0.926570863884976</v>
      </c>
      <c r="P263">
        <v>27</v>
      </c>
      <c r="Q263">
        <v>0</v>
      </c>
      <c r="R263">
        <v>1</v>
      </c>
      <c r="S263">
        <v>0</v>
      </c>
      <c r="T263">
        <v>41.74</v>
      </c>
      <c r="U263">
        <v>0</v>
      </c>
      <c r="V263">
        <v>0</v>
      </c>
      <c r="W263">
        <v>56.25</v>
      </c>
      <c r="X263">
        <v>62.49</v>
      </c>
      <c r="Y263">
        <v>63.4</v>
      </c>
      <c r="Z263">
        <v>54.31</v>
      </c>
      <c r="AA263">
        <v>53.63</v>
      </c>
      <c r="AB263">
        <v>58.35</v>
      </c>
      <c r="AC263">
        <v>48.89</v>
      </c>
      <c r="AD263">
        <v>52.06</v>
      </c>
      <c r="AE263">
        <v>1</v>
      </c>
    </row>
    <row r="264" spans="1:31" x14ac:dyDescent="0.25">
      <c r="A264" t="s">
        <v>278</v>
      </c>
      <c r="B264" t="s">
        <v>519</v>
      </c>
      <c r="C264" t="s">
        <v>522</v>
      </c>
      <c r="D264" t="s">
        <v>524</v>
      </c>
      <c r="E264" t="s">
        <v>528</v>
      </c>
      <c r="F264" t="s">
        <v>530</v>
      </c>
      <c r="G264">
        <v>24.74</v>
      </c>
      <c r="H264">
        <v>0</v>
      </c>
      <c r="I264">
        <v>0</v>
      </c>
      <c r="J264" t="s">
        <v>516</v>
      </c>
      <c r="K264">
        <v>0</v>
      </c>
      <c r="L264">
        <v>0</v>
      </c>
      <c r="M264">
        <v>0.5</v>
      </c>
      <c r="N264">
        <v>0.5</v>
      </c>
      <c r="O264">
        <v>-0.3010299956639812</v>
      </c>
      <c r="P264">
        <v>34</v>
      </c>
      <c r="Q264">
        <v>1</v>
      </c>
      <c r="R264">
        <v>0</v>
      </c>
      <c r="S264">
        <v>0</v>
      </c>
      <c r="T264">
        <v>42.43</v>
      </c>
      <c r="U264">
        <v>1</v>
      </c>
      <c r="V264">
        <v>0</v>
      </c>
      <c r="W264">
        <v>43.53</v>
      </c>
      <c r="X264">
        <v>52.36</v>
      </c>
      <c r="Y264">
        <v>56.68</v>
      </c>
      <c r="Z264">
        <v>55.28</v>
      </c>
      <c r="AA264">
        <v>35.17</v>
      </c>
      <c r="AB264">
        <v>56.67</v>
      </c>
      <c r="AC264">
        <v>26.56</v>
      </c>
      <c r="AD264">
        <v>41.16</v>
      </c>
      <c r="AE264">
        <v>0</v>
      </c>
    </row>
    <row r="265" spans="1:31" x14ac:dyDescent="0.25">
      <c r="A265" t="s">
        <v>279</v>
      </c>
      <c r="B265" t="s">
        <v>519</v>
      </c>
      <c r="C265" t="s">
        <v>521</v>
      </c>
      <c r="D265" t="s">
        <v>525</v>
      </c>
      <c r="E265" t="s">
        <v>529</v>
      </c>
      <c r="F265" t="s">
        <v>531</v>
      </c>
      <c r="G265">
        <v>77.25</v>
      </c>
      <c r="H265">
        <v>1</v>
      </c>
      <c r="I265">
        <v>0</v>
      </c>
      <c r="J265" t="s">
        <v>516</v>
      </c>
      <c r="K265">
        <v>1</v>
      </c>
      <c r="L265">
        <v>2.0074674701649928</v>
      </c>
      <c r="M265">
        <v>0.8815788876645434</v>
      </c>
      <c r="N265">
        <v>0.8815788876645434</v>
      </c>
      <c r="O265">
        <v>-5.4738818992039209E-2</v>
      </c>
      <c r="P265">
        <v>46</v>
      </c>
      <c r="Q265">
        <v>1</v>
      </c>
      <c r="R265">
        <v>1</v>
      </c>
      <c r="S265">
        <v>0</v>
      </c>
      <c r="T265">
        <v>76.760000000000005</v>
      </c>
      <c r="U265">
        <v>0</v>
      </c>
      <c r="V265">
        <v>1</v>
      </c>
      <c r="W265">
        <v>55.86</v>
      </c>
      <c r="X265">
        <v>73.55</v>
      </c>
      <c r="Y265">
        <v>46.03</v>
      </c>
      <c r="Z265">
        <v>51.07</v>
      </c>
      <c r="AA265">
        <v>90.28</v>
      </c>
      <c r="AB265">
        <v>74.84</v>
      </c>
      <c r="AC265">
        <v>66.34</v>
      </c>
      <c r="AD265">
        <v>69.84</v>
      </c>
      <c r="AE265">
        <v>1</v>
      </c>
    </row>
    <row r="266" spans="1:31" x14ac:dyDescent="0.25">
      <c r="A266" t="s">
        <v>280</v>
      </c>
      <c r="B266" t="s">
        <v>520</v>
      </c>
      <c r="C266" t="s">
        <v>523</v>
      </c>
      <c r="D266" t="s">
        <v>525</v>
      </c>
      <c r="E266" t="s">
        <v>528</v>
      </c>
      <c r="F266" t="s">
        <v>531</v>
      </c>
      <c r="G266">
        <v>65.25</v>
      </c>
      <c r="H266">
        <v>0</v>
      </c>
      <c r="I266">
        <v>1</v>
      </c>
      <c r="J266" t="s">
        <v>516</v>
      </c>
      <c r="K266">
        <v>1</v>
      </c>
      <c r="L266">
        <v>2.0074674701649928</v>
      </c>
      <c r="M266">
        <v>0.8815788876645434</v>
      </c>
      <c r="N266">
        <v>0.8815788876645434</v>
      </c>
      <c r="O266">
        <v>-5.4738818992039209E-2</v>
      </c>
      <c r="P266">
        <v>18</v>
      </c>
      <c r="Q266">
        <v>1</v>
      </c>
      <c r="R266">
        <v>1</v>
      </c>
      <c r="S266">
        <v>0</v>
      </c>
      <c r="T266">
        <v>88.37</v>
      </c>
      <c r="U266">
        <v>1</v>
      </c>
      <c r="V266">
        <v>0</v>
      </c>
      <c r="W266">
        <v>73.930000000000007</v>
      </c>
      <c r="X266">
        <v>48.83</v>
      </c>
      <c r="Y266">
        <v>40.78</v>
      </c>
      <c r="Z266">
        <v>40.74</v>
      </c>
      <c r="AA266">
        <v>39.56</v>
      </c>
      <c r="AB266">
        <v>54.16</v>
      </c>
      <c r="AC266">
        <v>54.35</v>
      </c>
      <c r="AD266">
        <v>51.65</v>
      </c>
      <c r="AE266">
        <v>1</v>
      </c>
    </row>
    <row r="267" spans="1:31" x14ac:dyDescent="0.25">
      <c r="A267" t="s">
        <v>281</v>
      </c>
      <c r="B267" t="s">
        <v>520</v>
      </c>
      <c r="C267" t="s">
        <v>522</v>
      </c>
      <c r="D267" t="s">
        <v>526</v>
      </c>
      <c r="E267" t="s">
        <v>527</v>
      </c>
      <c r="F267" t="s">
        <v>530</v>
      </c>
      <c r="G267">
        <v>32.69</v>
      </c>
      <c r="H267">
        <v>0</v>
      </c>
      <c r="I267">
        <v>0</v>
      </c>
      <c r="J267" t="s">
        <v>517</v>
      </c>
      <c r="K267">
        <v>0</v>
      </c>
      <c r="L267">
        <v>0.284736786602939</v>
      </c>
      <c r="M267">
        <v>0.57070712568050852</v>
      </c>
      <c r="N267">
        <v>0.42929287431949148</v>
      </c>
      <c r="O267">
        <v>-0.36724632016115744</v>
      </c>
      <c r="P267">
        <v>18</v>
      </c>
      <c r="Q267">
        <v>0</v>
      </c>
      <c r="R267">
        <v>0</v>
      </c>
      <c r="S267">
        <v>1</v>
      </c>
      <c r="T267">
        <v>66.27</v>
      </c>
      <c r="U267">
        <v>0</v>
      </c>
      <c r="V267">
        <v>0</v>
      </c>
      <c r="W267">
        <v>40.71</v>
      </c>
      <c r="X267">
        <v>35.520000000000003</v>
      </c>
      <c r="Y267">
        <v>48.44</v>
      </c>
      <c r="Z267">
        <v>46.98</v>
      </c>
      <c r="AA267">
        <v>40.299999999999997</v>
      </c>
      <c r="AB267">
        <v>21.79</v>
      </c>
      <c r="AC267">
        <v>32.07</v>
      </c>
      <c r="AD267">
        <v>52.53</v>
      </c>
      <c r="AE267">
        <v>0</v>
      </c>
    </row>
    <row r="268" spans="1:31" x14ac:dyDescent="0.25">
      <c r="A268" t="s">
        <v>282</v>
      </c>
      <c r="B268" t="s">
        <v>518</v>
      </c>
      <c r="C268" t="s">
        <v>521</v>
      </c>
      <c r="D268" t="s">
        <v>524</v>
      </c>
      <c r="E268" t="s">
        <v>528</v>
      </c>
      <c r="F268" t="s">
        <v>530</v>
      </c>
      <c r="G268">
        <v>43.49</v>
      </c>
      <c r="H268">
        <v>1</v>
      </c>
      <c r="I268">
        <v>0</v>
      </c>
      <c r="J268" t="s">
        <v>517</v>
      </c>
      <c r="K268">
        <v>0</v>
      </c>
      <c r="L268">
        <v>0</v>
      </c>
      <c r="M268">
        <v>0.5</v>
      </c>
      <c r="N268">
        <v>0.5</v>
      </c>
      <c r="O268">
        <v>-0.3010299956639812</v>
      </c>
      <c r="P268">
        <v>27</v>
      </c>
      <c r="Q268">
        <v>0</v>
      </c>
      <c r="R268">
        <v>0</v>
      </c>
      <c r="S268">
        <v>0</v>
      </c>
      <c r="T268">
        <v>73.27</v>
      </c>
      <c r="U268">
        <v>1</v>
      </c>
      <c r="V268">
        <v>0</v>
      </c>
      <c r="W268">
        <v>20</v>
      </c>
      <c r="X268">
        <v>33.94</v>
      </c>
      <c r="Y268">
        <v>23.34</v>
      </c>
      <c r="Z268">
        <v>25.66</v>
      </c>
      <c r="AA268">
        <v>37.450000000000003</v>
      </c>
      <c r="AB268">
        <v>30.7</v>
      </c>
      <c r="AC268">
        <v>42.32</v>
      </c>
      <c r="AD268">
        <v>23.84</v>
      </c>
      <c r="AE268">
        <v>0</v>
      </c>
    </row>
    <row r="269" spans="1:31" x14ac:dyDescent="0.25">
      <c r="A269" t="s">
        <v>283</v>
      </c>
      <c r="B269" t="s">
        <v>519</v>
      </c>
      <c r="C269" t="s">
        <v>523</v>
      </c>
      <c r="D269" t="s">
        <v>526</v>
      </c>
      <c r="E269" t="s">
        <v>529</v>
      </c>
      <c r="F269" t="s">
        <v>530</v>
      </c>
      <c r="G269">
        <v>69.88</v>
      </c>
      <c r="H269">
        <v>0</v>
      </c>
      <c r="I269">
        <v>1</v>
      </c>
      <c r="J269" t="s">
        <v>517</v>
      </c>
      <c r="K269">
        <v>0</v>
      </c>
      <c r="L269">
        <v>0.284736786602939</v>
      </c>
      <c r="M269">
        <v>0.57070712568050852</v>
      </c>
      <c r="N269">
        <v>0.42929287431949148</v>
      </c>
      <c r="O269">
        <v>-0.36724632016115744</v>
      </c>
      <c r="P269">
        <v>39</v>
      </c>
      <c r="Q269">
        <v>0</v>
      </c>
      <c r="R269">
        <v>0</v>
      </c>
      <c r="S269">
        <v>1</v>
      </c>
      <c r="T269">
        <v>87.99</v>
      </c>
      <c r="U269">
        <v>0</v>
      </c>
      <c r="V269">
        <v>1</v>
      </c>
      <c r="W269">
        <v>41.61</v>
      </c>
      <c r="X269">
        <v>68.400000000000006</v>
      </c>
      <c r="Y269">
        <v>50.37</v>
      </c>
      <c r="Z269">
        <v>40.83</v>
      </c>
      <c r="AA269">
        <v>40.81</v>
      </c>
      <c r="AB269">
        <v>47.89</v>
      </c>
      <c r="AC269">
        <v>63.93</v>
      </c>
      <c r="AD269">
        <v>46.97</v>
      </c>
      <c r="AE269">
        <v>0</v>
      </c>
    </row>
    <row r="270" spans="1:31" x14ac:dyDescent="0.25">
      <c r="A270" t="s">
        <v>284</v>
      </c>
      <c r="B270" t="s">
        <v>519</v>
      </c>
      <c r="C270" t="s">
        <v>522</v>
      </c>
      <c r="D270" t="s">
        <v>524</v>
      </c>
      <c r="E270" t="s">
        <v>527</v>
      </c>
      <c r="F270" t="s">
        <v>530</v>
      </c>
      <c r="G270">
        <v>43.31</v>
      </c>
      <c r="H270">
        <v>0</v>
      </c>
      <c r="I270">
        <v>0</v>
      </c>
      <c r="J270" t="s">
        <v>516</v>
      </c>
      <c r="K270">
        <v>0</v>
      </c>
      <c r="L270">
        <v>0</v>
      </c>
      <c r="M270">
        <v>0.5</v>
      </c>
      <c r="N270">
        <v>0.5</v>
      </c>
      <c r="O270">
        <v>-0.3010299956639812</v>
      </c>
      <c r="P270">
        <v>37</v>
      </c>
      <c r="Q270">
        <v>1</v>
      </c>
      <c r="R270">
        <v>0</v>
      </c>
      <c r="S270">
        <v>0</v>
      </c>
      <c r="T270">
        <v>76.63</v>
      </c>
      <c r="U270">
        <v>0</v>
      </c>
      <c r="V270">
        <v>0</v>
      </c>
      <c r="W270">
        <v>53.74</v>
      </c>
      <c r="X270">
        <v>38.770000000000003</v>
      </c>
      <c r="Y270">
        <v>19.41</v>
      </c>
      <c r="Z270">
        <v>43.81</v>
      </c>
      <c r="AA270">
        <v>45.69</v>
      </c>
      <c r="AB270">
        <v>30.63</v>
      </c>
      <c r="AC270">
        <v>32.880000000000003</v>
      </c>
      <c r="AD270">
        <v>48.5</v>
      </c>
      <c r="AE270">
        <v>0</v>
      </c>
    </row>
    <row r="271" spans="1:31" x14ac:dyDescent="0.25">
      <c r="A271" t="s">
        <v>285</v>
      </c>
      <c r="B271" t="s">
        <v>520</v>
      </c>
      <c r="C271" t="s">
        <v>523</v>
      </c>
      <c r="D271" t="s">
        <v>524</v>
      </c>
      <c r="E271" t="s">
        <v>528</v>
      </c>
      <c r="F271" t="s">
        <v>530</v>
      </c>
      <c r="G271">
        <v>16.010000000000002</v>
      </c>
      <c r="H271">
        <v>0</v>
      </c>
      <c r="I271">
        <v>1</v>
      </c>
      <c r="J271" t="s">
        <v>516</v>
      </c>
      <c r="K271">
        <v>0</v>
      </c>
      <c r="L271">
        <v>0</v>
      </c>
      <c r="M271">
        <v>0.5</v>
      </c>
      <c r="N271">
        <v>0.5</v>
      </c>
      <c r="O271">
        <v>-0.3010299956639812</v>
      </c>
      <c r="P271">
        <v>18</v>
      </c>
      <c r="Q271">
        <v>1</v>
      </c>
      <c r="R271">
        <v>0</v>
      </c>
      <c r="S271">
        <v>0</v>
      </c>
      <c r="T271">
        <v>53.49</v>
      </c>
      <c r="U271">
        <v>1</v>
      </c>
      <c r="V271">
        <v>0</v>
      </c>
      <c r="W271">
        <v>38</v>
      </c>
      <c r="X271">
        <v>0</v>
      </c>
      <c r="Y271">
        <v>13.87</v>
      </c>
      <c r="Z271">
        <v>39.07</v>
      </c>
      <c r="AA271">
        <v>20.66</v>
      </c>
      <c r="AB271">
        <v>32.729999999999997</v>
      </c>
      <c r="AC271">
        <v>25.59</v>
      </c>
      <c r="AD271">
        <v>19.25</v>
      </c>
      <c r="AE271">
        <v>0</v>
      </c>
    </row>
    <row r="272" spans="1:31" x14ac:dyDescent="0.25">
      <c r="A272" t="s">
        <v>286</v>
      </c>
      <c r="B272" t="s">
        <v>518</v>
      </c>
      <c r="C272" t="s">
        <v>522</v>
      </c>
      <c r="D272" t="s">
        <v>524</v>
      </c>
      <c r="E272" t="s">
        <v>527</v>
      </c>
      <c r="F272" t="s">
        <v>530</v>
      </c>
      <c r="G272">
        <v>39.01</v>
      </c>
      <c r="H272">
        <v>0</v>
      </c>
      <c r="I272">
        <v>0</v>
      </c>
      <c r="J272" t="s">
        <v>517</v>
      </c>
      <c r="K272">
        <v>0</v>
      </c>
      <c r="L272">
        <v>0</v>
      </c>
      <c r="M272">
        <v>0.5</v>
      </c>
      <c r="N272">
        <v>0.5</v>
      </c>
      <c r="O272">
        <v>-0.3010299956639812</v>
      </c>
      <c r="P272">
        <v>27</v>
      </c>
      <c r="Q272">
        <v>0</v>
      </c>
      <c r="R272">
        <v>0</v>
      </c>
      <c r="S272">
        <v>0</v>
      </c>
      <c r="T272">
        <v>76.78</v>
      </c>
      <c r="U272">
        <v>0</v>
      </c>
      <c r="V272">
        <v>0</v>
      </c>
      <c r="W272">
        <v>40.450000000000003</v>
      </c>
      <c r="X272">
        <v>31.3</v>
      </c>
      <c r="Y272">
        <v>57.03</v>
      </c>
      <c r="Z272">
        <v>34.85</v>
      </c>
      <c r="AA272">
        <v>49.12</v>
      </c>
      <c r="AB272">
        <v>21.66</v>
      </c>
      <c r="AC272">
        <v>28.79</v>
      </c>
      <c r="AD272">
        <v>31.93</v>
      </c>
      <c r="AE272">
        <v>0</v>
      </c>
    </row>
    <row r="273" spans="1:31" x14ac:dyDescent="0.25">
      <c r="A273" t="s">
        <v>287</v>
      </c>
      <c r="B273" t="s">
        <v>518</v>
      </c>
      <c r="C273" t="s">
        <v>523</v>
      </c>
      <c r="D273" t="s">
        <v>526</v>
      </c>
      <c r="E273" t="s">
        <v>528</v>
      </c>
      <c r="F273" t="s">
        <v>530</v>
      </c>
      <c r="G273">
        <v>31.4</v>
      </c>
      <c r="H273">
        <v>0</v>
      </c>
      <c r="I273">
        <v>1</v>
      </c>
      <c r="J273" t="s">
        <v>517</v>
      </c>
      <c r="K273">
        <v>0</v>
      </c>
      <c r="L273">
        <v>0.284736786602939</v>
      </c>
      <c r="M273">
        <v>0.57070712568050852</v>
      </c>
      <c r="N273">
        <v>0.42929287431949148</v>
      </c>
      <c r="O273">
        <v>-0.36724632016115744</v>
      </c>
      <c r="P273">
        <v>25</v>
      </c>
      <c r="Q273">
        <v>0</v>
      </c>
      <c r="R273">
        <v>0</v>
      </c>
      <c r="S273">
        <v>1</v>
      </c>
      <c r="T273">
        <v>77.7</v>
      </c>
      <c r="U273">
        <v>1</v>
      </c>
      <c r="V273">
        <v>0</v>
      </c>
      <c r="W273">
        <v>37.42</v>
      </c>
      <c r="X273">
        <v>54.8</v>
      </c>
      <c r="Y273">
        <v>42.69</v>
      </c>
      <c r="Z273">
        <v>36.49</v>
      </c>
      <c r="AA273">
        <v>61.93</v>
      </c>
      <c r="AB273">
        <v>53.73</v>
      </c>
      <c r="AC273">
        <v>56.31</v>
      </c>
      <c r="AD273">
        <v>31.82</v>
      </c>
      <c r="AE273">
        <v>0</v>
      </c>
    </row>
    <row r="274" spans="1:31" x14ac:dyDescent="0.25">
      <c r="A274" t="s">
        <v>288</v>
      </c>
      <c r="B274" t="s">
        <v>519</v>
      </c>
      <c r="C274" t="s">
        <v>523</v>
      </c>
      <c r="D274" t="s">
        <v>525</v>
      </c>
      <c r="E274" t="s">
        <v>528</v>
      </c>
      <c r="F274" t="s">
        <v>531</v>
      </c>
      <c r="G274">
        <v>76.11</v>
      </c>
      <c r="H274">
        <v>0</v>
      </c>
      <c r="I274">
        <v>1</v>
      </c>
      <c r="J274" t="s">
        <v>517</v>
      </c>
      <c r="K274">
        <v>1</v>
      </c>
      <c r="L274">
        <v>2.0074674701649928</v>
      </c>
      <c r="M274">
        <v>0.8815788876645434</v>
      </c>
      <c r="N274">
        <v>0.8815788876645434</v>
      </c>
      <c r="O274">
        <v>-5.4738818992039209E-2</v>
      </c>
      <c r="P274">
        <v>33</v>
      </c>
      <c r="Q274">
        <v>0</v>
      </c>
      <c r="R274">
        <v>1</v>
      </c>
      <c r="S274">
        <v>0</v>
      </c>
      <c r="T274">
        <v>84.05</v>
      </c>
      <c r="U274">
        <v>1</v>
      </c>
      <c r="V274">
        <v>0</v>
      </c>
      <c r="W274">
        <v>71.239999999999995</v>
      </c>
      <c r="X274">
        <v>45.62</v>
      </c>
      <c r="Y274">
        <v>61.98</v>
      </c>
      <c r="Z274">
        <v>72.13</v>
      </c>
      <c r="AA274">
        <v>68.27</v>
      </c>
      <c r="AB274">
        <v>66.87</v>
      </c>
      <c r="AC274">
        <v>53.22</v>
      </c>
      <c r="AD274">
        <v>77.739999999999995</v>
      </c>
      <c r="AE274">
        <v>1</v>
      </c>
    </row>
    <row r="275" spans="1:31" x14ac:dyDescent="0.25">
      <c r="A275" t="s">
        <v>289</v>
      </c>
      <c r="B275" t="s">
        <v>519</v>
      </c>
      <c r="C275" t="s">
        <v>521</v>
      </c>
      <c r="D275" t="s">
        <v>525</v>
      </c>
      <c r="E275" t="s">
        <v>528</v>
      </c>
      <c r="F275" t="s">
        <v>531</v>
      </c>
      <c r="G275">
        <v>62.29</v>
      </c>
      <c r="H275">
        <v>1</v>
      </c>
      <c r="I275">
        <v>0</v>
      </c>
      <c r="J275" t="s">
        <v>517</v>
      </c>
      <c r="K275">
        <v>1</v>
      </c>
      <c r="L275">
        <v>2.0074674701649928</v>
      </c>
      <c r="M275">
        <v>0.8815788876645434</v>
      </c>
      <c r="N275">
        <v>0.8815788876645434</v>
      </c>
      <c r="O275">
        <v>-5.4738818992039209E-2</v>
      </c>
      <c r="P275">
        <v>48</v>
      </c>
      <c r="Q275">
        <v>0</v>
      </c>
      <c r="R275">
        <v>1</v>
      </c>
      <c r="S275">
        <v>0</v>
      </c>
      <c r="T275">
        <v>77.25</v>
      </c>
      <c r="U275">
        <v>1</v>
      </c>
      <c r="V275">
        <v>0</v>
      </c>
      <c r="W275">
        <v>71.260000000000005</v>
      </c>
      <c r="X275">
        <v>61.81</v>
      </c>
      <c r="Y275">
        <v>58.19</v>
      </c>
      <c r="Z275">
        <v>66.09</v>
      </c>
      <c r="AA275">
        <v>70.16</v>
      </c>
      <c r="AB275">
        <v>53.87</v>
      </c>
      <c r="AC275">
        <v>66.150000000000006</v>
      </c>
      <c r="AD275">
        <v>55.38</v>
      </c>
      <c r="AE275">
        <v>1</v>
      </c>
    </row>
    <row r="276" spans="1:31" x14ac:dyDescent="0.25">
      <c r="A276" t="s">
        <v>290</v>
      </c>
      <c r="B276" t="s">
        <v>519</v>
      </c>
      <c r="C276" t="s">
        <v>523</v>
      </c>
      <c r="D276" t="s">
        <v>525</v>
      </c>
      <c r="E276" t="s">
        <v>528</v>
      </c>
      <c r="F276" t="s">
        <v>531</v>
      </c>
      <c r="G276">
        <v>43.13</v>
      </c>
      <c r="H276">
        <v>0</v>
      </c>
      <c r="I276">
        <v>1</v>
      </c>
      <c r="J276" t="s">
        <v>516</v>
      </c>
      <c r="K276">
        <v>1</v>
      </c>
      <c r="L276">
        <v>2.0074674701649928</v>
      </c>
      <c r="M276">
        <v>0.8815788876645434</v>
      </c>
      <c r="N276">
        <v>0.8815788876645434</v>
      </c>
      <c r="O276">
        <v>-5.4738818992039209E-2</v>
      </c>
      <c r="P276">
        <v>49</v>
      </c>
      <c r="Q276">
        <v>1</v>
      </c>
      <c r="R276">
        <v>1</v>
      </c>
      <c r="S276">
        <v>0</v>
      </c>
      <c r="T276">
        <v>98.15</v>
      </c>
      <c r="U276">
        <v>1</v>
      </c>
      <c r="V276">
        <v>0</v>
      </c>
      <c r="W276">
        <v>87.84</v>
      </c>
      <c r="X276">
        <v>70.31</v>
      </c>
      <c r="Y276">
        <v>51.2</v>
      </c>
      <c r="Z276">
        <v>55.44</v>
      </c>
      <c r="AA276">
        <v>74.8</v>
      </c>
      <c r="AB276">
        <v>73.72</v>
      </c>
      <c r="AC276">
        <v>51.37</v>
      </c>
      <c r="AD276">
        <v>47.68</v>
      </c>
      <c r="AE276">
        <v>1</v>
      </c>
    </row>
    <row r="277" spans="1:31" x14ac:dyDescent="0.25">
      <c r="A277" t="s">
        <v>291</v>
      </c>
      <c r="B277" t="s">
        <v>518</v>
      </c>
      <c r="C277" t="s">
        <v>522</v>
      </c>
      <c r="D277" t="s">
        <v>526</v>
      </c>
      <c r="E277" t="s">
        <v>527</v>
      </c>
      <c r="F277" t="s">
        <v>531</v>
      </c>
      <c r="G277">
        <v>50.28</v>
      </c>
      <c r="H277">
        <v>0</v>
      </c>
      <c r="I277">
        <v>0</v>
      </c>
      <c r="J277" t="s">
        <v>517</v>
      </c>
      <c r="K277">
        <v>1</v>
      </c>
      <c r="L277">
        <v>0.284736786602939</v>
      </c>
      <c r="M277">
        <v>0.57070712568050852</v>
      </c>
      <c r="N277">
        <v>0.57070712568050852</v>
      </c>
      <c r="O277">
        <v>-0.24358670494463713</v>
      </c>
      <c r="P277">
        <v>28</v>
      </c>
      <c r="Q277">
        <v>0</v>
      </c>
      <c r="R277">
        <v>0</v>
      </c>
      <c r="S277">
        <v>1</v>
      </c>
      <c r="T277">
        <v>51.84</v>
      </c>
      <c r="U277">
        <v>0</v>
      </c>
      <c r="V277">
        <v>0</v>
      </c>
      <c r="W277">
        <v>64.53</v>
      </c>
      <c r="X277">
        <v>47.03</v>
      </c>
      <c r="Y277">
        <v>59.16</v>
      </c>
      <c r="Z277">
        <v>58.37</v>
      </c>
      <c r="AA277">
        <v>60.65</v>
      </c>
      <c r="AB277">
        <v>59.33</v>
      </c>
      <c r="AC277">
        <v>47.31</v>
      </c>
      <c r="AD277">
        <v>49.71</v>
      </c>
      <c r="AE277">
        <v>0</v>
      </c>
    </row>
    <row r="278" spans="1:31" x14ac:dyDescent="0.25">
      <c r="A278" t="s">
        <v>292</v>
      </c>
      <c r="B278" t="s">
        <v>518</v>
      </c>
      <c r="C278" t="s">
        <v>522</v>
      </c>
      <c r="D278" t="s">
        <v>526</v>
      </c>
      <c r="E278" t="s">
        <v>529</v>
      </c>
      <c r="F278" t="s">
        <v>531</v>
      </c>
      <c r="G278">
        <v>52.33</v>
      </c>
      <c r="H278">
        <v>0</v>
      </c>
      <c r="I278">
        <v>0</v>
      </c>
      <c r="J278" t="s">
        <v>516</v>
      </c>
      <c r="K278">
        <v>1</v>
      </c>
      <c r="L278">
        <v>0.284736786602939</v>
      </c>
      <c r="M278">
        <v>0.57070712568050852</v>
      </c>
      <c r="N278">
        <v>0.57070712568050852</v>
      </c>
      <c r="O278">
        <v>-0.24358670494463713</v>
      </c>
      <c r="P278">
        <v>23</v>
      </c>
      <c r="Q278">
        <v>1</v>
      </c>
      <c r="R278">
        <v>0</v>
      </c>
      <c r="S278">
        <v>1</v>
      </c>
      <c r="T278">
        <v>97.07</v>
      </c>
      <c r="U278">
        <v>0</v>
      </c>
      <c r="V278">
        <v>1</v>
      </c>
      <c r="W278">
        <v>35.64</v>
      </c>
      <c r="X278">
        <v>55.39</v>
      </c>
      <c r="Y278">
        <v>63.16</v>
      </c>
      <c r="Z278">
        <v>47.98</v>
      </c>
      <c r="AA278">
        <v>50.39</v>
      </c>
      <c r="AB278">
        <v>63.52</v>
      </c>
      <c r="AC278">
        <v>54.06</v>
      </c>
      <c r="AD278">
        <v>52.37</v>
      </c>
      <c r="AE278">
        <v>0</v>
      </c>
    </row>
    <row r="279" spans="1:31" x14ac:dyDescent="0.25">
      <c r="A279" t="s">
        <v>293</v>
      </c>
      <c r="B279" t="s">
        <v>518</v>
      </c>
      <c r="C279" t="s">
        <v>521</v>
      </c>
      <c r="D279" t="s">
        <v>526</v>
      </c>
      <c r="E279" t="s">
        <v>529</v>
      </c>
      <c r="F279" t="s">
        <v>531</v>
      </c>
      <c r="G279">
        <v>66.48</v>
      </c>
      <c r="H279">
        <v>1</v>
      </c>
      <c r="I279">
        <v>0</v>
      </c>
      <c r="J279" t="s">
        <v>517</v>
      </c>
      <c r="K279">
        <v>1</v>
      </c>
      <c r="L279">
        <v>0.284736786602939</v>
      </c>
      <c r="M279">
        <v>0.57070712568050852</v>
      </c>
      <c r="N279">
        <v>0.57070712568050852</v>
      </c>
      <c r="O279">
        <v>-0.24358670494463713</v>
      </c>
      <c r="P279">
        <v>29</v>
      </c>
      <c r="Q279">
        <v>0</v>
      </c>
      <c r="R279">
        <v>0</v>
      </c>
      <c r="S279">
        <v>1</v>
      </c>
      <c r="T279">
        <v>72.3</v>
      </c>
      <c r="U279">
        <v>0</v>
      </c>
      <c r="V279">
        <v>1</v>
      </c>
      <c r="W279">
        <v>48.94</v>
      </c>
      <c r="X279">
        <v>72.77</v>
      </c>
      <c r="Y279">
        <v>40.04</v>
      </c>
      <c r="Z279">
        <v>52.16</v>
      </c>
      <c r="AA279">
        <v>48.19</v>
      </c>
      <c r="AB279">
        <v>82.43</v>
      </c>
      <c r="AC279">
        <v>45.94</v>
      </c>
      <c r="AD279">
        <v>76.22</v>
      </c>
      <c r="AE279">
        <v>0</v>
      </c>
    </row>
    <row r="280" spans="1:31" x14ac:dyDescent="0.25">
      <c r="A280" t="s">
        <v>294</v>
      </c>
      <c r="B280" t="s">
        <v>520</v>
      </c>
      <c r="C280" t="s">
        <v>522</v>
      </c>
      <c r="D280" t="s">
        <v>525</v>
      </c>
      <c r="E280" t="s">
        <v>527</v>
      </c>
      <c r="F280" t="s">
        <v>531</v>
      </c>
      <c r="G280">
        <v>31.34</v>
      </c>
      <c r="H280">
        <v>0</v>
      </c>
      <c r="I280">
        <v>0</v>
      </c>
      <c r="J280" t="s">
        <v>516</v>
      </c>
      <c r="K280">
        <v>1</v>
      </c>
      <c r="L280">
        <v>2.0074674701649928</v>
      </c>
      <c r="M280">
        <v>0.8815788876645434</v>
      </c>
      <c r="N280">
        <v>0.8815788876645434</v>
      </c>
      <c r="O280">
        <v>-5.4738818992039209E-2</v>
      </c>
      <c r="P280">
        <v>19</v>
      </c>
      <c r="Q280">
        <v>1</v>
      </c>
      <c r="R280">
        <v>1</v>
      </c>
      <c r="S280">
        <v>0</v>
      </c>
      <c r="T280">
        <v>80.319999999999993</v>
      </c>
      <c r="U280">
        <v>0</v>
      </c>
      <c r="V280">
        <v>0</v>
      </c>
      <c r="W280">
        <v>38.85</v>
      </c>
      <c r="X280">
        <v>62.2</v>
      </c>
      <c r="Y280">
        <v>73.760000000000005</v>
      </c>
      <c r="Z280">
        <v>75.790000000000006</v>
      </c>
      <c r="AA280">
        <v>78.91</v>
      </c>
      <c r="AB280">
        <v>62.18</v>
      </c>
      <c r="AC280">
        <v>54.68</v>
      </c>
      <c r="AD280">
        <v>60.58</v>
      </c>
      <c r="AE280">
        <v>1</v>
      </c>
    </row>
    <row r="281" spans="1:31" x14ac:dyDescent="0.25">
      <c r="A281" t="s">
        <v>295</v>
      </c>
      <c r="B281" t="s">
        <v>519</v>
      </c>
      <c r="C281" t="s">
        <v>522</v>
      </c>
      <c r="D281" t="s">
        <v>524</v>
      </c>
      <c r="E281" t="s">
        <v>529</v>
      </c>
      <c r="F281" t="s">
        <v>530</v>
      </c>
      <c r="G281">
        <v>24.25</v>
      </c>
      <c r="H281">
        <v>0</v>
      </c>
      <c r="I281">
        <v>0</v>
      </c>
      <c r="J281" t="s">
        <v>517</v>
      </c>
      <c r="K281">
        <v>0</v>
      </c>
      <c r="L281">
        <v>0</v>
      </c>
      <c r="M281">
        <v>0.5</v>
      </c>
      <c r="N281">
        <v>0.5</v>
      </c>
      <c r="O281">
        <v>-0.3010299956639812</v>
      </c>
      <c r="P281">
        <v>44</v>
      </c>
      <c r="Q281">
        <v>0</v>
      </c>
      <c r="R281">
        <v>0</v>
      </c>
      <c r="S281">
        <v>0</v>
      </c>
      <c r="T281">
        <v>45.97</v>
      </c>
      <c r="U281">
        <v>0</v>
      </c>
      <c r="V281">
        <v>1</v>
      </c>
      <c r="W281">
        <v>48.2</v>
      </c>
      <c r="X281">
        <v>44.17</v>
      </c>
      <c r="Y281">
        <v>39.130000000000003</v>
      </c>
      <c r="Z281">
        <v>65.72</v>
      </c>
      <c r="AA281">
        <v>29.79</v>
      </c>
      <c r="AB281">
        <v>44.76</v>
      </c>
      <c r="AC281">
        <v>48.63</v>
      </c>
      <c r="AD281">
        <v>33</v>
      </c>
      <c r="AE281">
        <v>0</v>
      </c>
    </row>
    <row r="282" spans="1:31" x14ac:dyDescent="0.25">
      <c r="A282" t="s">
        <v>296</v>
      </c>
      <c r="B282" t="s">
        <v>519</v>
      </c>
      <c r="C282" t="s">
        <v>522</v>
      </c>
      <c r="D282" t="s">
        <v>525</v>
      </c>
      <c r="E282" t="s">
        <v>527</v>
      </c>
      <c r="F282" t="s">
        <v>531</v>
      </c>
      <c r="G282">
        <v>69.48</v>
      </c>
      <c r="H282">
        <v>0</v>
      </c>
      <c r="I282">
        <v>0</v>
      </c>
      <c r="J282" t="s">
        <v>517</v>
      </c>
      <c r="K282">
        <v>1</v>
      </c>
      <c r="L282">
        <v>2.0074674701649928</v>
      </c>
      <c r="M282">
        <v>0.8815788876645434</v>
      </c>
      <c r="N282">
        <v>0.8815788876645434</v>
      </c>
      <c r="O282">
        <v>-5.4738818992039209E-2</v>
      </c>
      <c r="P282">
        <v>37</v>
      </c>
      <c r="Q282">
        <v>0</v>
      </c>
      <c r="R282">
        <v>1</v>
      </c>
      <c r="S282">
        <v>0</v>
      </c>
      <c r="T282">
        <v>62.83</v>
      </c>
      <c r="U282">
        <v>0</v>
      </c>
      <c r="V282">
        <v>0</v>
      </c>
      <c r="W282">
        <v>48.21</v>
      </c>
      <c r="X282">
        <v>50.23</v>
      </c>
      <c r="Y282">
        <v>60.67</v>
      </c>
      <c r="Z282">
        <v>67.040000000000006</v>
      </c>
      <c r="AA282">
        <v>64.19</v>
      </c>
      <c r="AB282">
        <v>66.73</v>
      </c>
      <c r="AC282">
        <v>61.39</v>
      </c>
      <c r="AD282">
        <v>77.47</v>
      </c>
      <c r="AE282">
        <v>1</v>
      </c>
    </row>
    <row r="283" spans="1:31" x14ac:dyDescent="0.25">
      <c r="A283" t="s">
        <v>297</v>
      </c>
      <c r="B283" t="s">
        <v>519</v>
      </c>
      <c r="C283" t="s">
        <v>523</v>
      </c>
      <c r="D283" t="s">
        <v>526</v>
      </c>
      <c r="E283" t="s">
        <v>529</v>
      </c>
      <c r="F283" t="s">
        <v>530</v>
      </c>
      <c r="G283">
        <v>57.68</v>
      </c>
      <c r="H283">
        <v>0</v>
      </c>
      <c r="I283">
        <v>1</v>
      </c>
      <c r="J283" t="s">
        <v>517</v>
      </c>
      <c r="K283">
        <v>0</v>
      </c>
      <c r="L283">
        <v>0.284736786602939</v>
      </c>
      <c r="M283">
        <v>0.57070712568050852</v>
      </c>
      <c r="N283">
        <v>0.42929287431949148</v>
      </c>
      <c r="O283">
        <v>-0.36724632016115744</v>
      </c>
      <c r="P283">
        <v>35</v>
      </c>
      <c r="Q283">
        <v>0</v>
      </c>
      <c r="R283">
        <v>0</v>
      </c>
      <c r="S283">
        <v>1</v>
      </c>
      <c r="T283">
        <v>86.16</v>
      </c>
      <c r="U283">
        <v>0</v>
      </c>
      <c r="V283">
        <v>1</v>
      </c>
      <c r="W283">
        <v>44.78</v>
      </c>
      <c r="X283">
        <v>51.09</v>
      </c>
      <c r="Y283">
        <v>52.61</v>
      </c>
      <c r="Z283">
        <v>64.13</v>
      </c>
      <c r="AA283">
        <v>42.44</v>
      </c>
      <c r="AB283">
        <v>62.82</v>
      </c>
      <c r="AC283">
        <v>52.19</v>
      </c>
      <c r="AD283">
        <v>76.040000000000006</v>
      </c>
      <c r="AE283">
        <v>0</v>
      </c>
    </row>
    <row r="284" spans="1:31" x14ac:dyDescent="0.25">
      <c r="A284" t="s">
        <v>298</v>
      </c>
      <c r="B284" t="s">
        <v>519</v>
      </c>
      <c r="C284" t="s">
        <v>523</v>
      </c>
      <c r="D284" t="s">
        <v>526</v>
      </c>
      <c r="E284" t="s">
        <v>529</v>
      </c>
      <c r="F284" t="s">
        <v>530</v>
      </c>
      <c r="G284">
        <v>56.29</v>
      </c>
      <c r="H284">
        <v>0</v>
      </c>
      <c r="I284">
        <v>1</v>
      </c>
      <c r="J284" t="s">
        <v>517</v>
      </c>
      <c r="K284">
        <v>0</v>
      </c>
      <c r="L284">
        <v>0.284736786602939</v>
      </c>
      <c r="M284">
        <v>0.57070712568050852</v>
      </c>
      <c r="N284">
        <v>0.42929287431949148</v>
      </c>
      <c r="O284">
        <v>-0.36724632016115744</v>
      </c>
      <c r="P284">
        <v>38</v>
      </c>
      <c r="Q284">
        <v>0</v>
      </c>
      <c r="R284">
        <v>0</v>
      </c>
      <c r="S284">
        <v>1</v>
      </c>
      <c r="T284">
        <v>82.41</v>
      </c>
      <c r="U284">
        <v>0</v>
      </c>
      <c r="V284">
        <v>1</v>
      </c>
      <c r="W284">
        <v>55.35</v>
      </c>
      <c r="X284">
        <v>45.61</v>
      </c>
      <c r="Y284">
        <v>50.38</v>
      </c>
      <c r="Z284">
        <v>60.55</v>
      </c>
      <c r="AA284">
        <v>63.63</v>
      </c>
      <c r="AB284">
        <v>57.54</v>
      </c>
      <c r="AC284">
        <v>58.28</v>
      </c>
      <c r="AD284">
        <v>46.45</v>
      </c>
      <c r="AE284">
        <v>0</v>
      </c>
    </row>
    <row r="285" spans="1:31" x14ac:dyDescent="0.25">
      <c r="A285" t="s">
        <v>299</v>
      </c>
      <c r="B285" t="s">
        <v>518</v>
      </c>
      <c r="C285" t="s">
        <v>522</v>
      </c>
      <c r="D285" t="s">
        <v>525</v>
      </c>
      <c r="E285" t="s">
        <v>529</v>
      </c>
      <c r="F285" t="s">
        <v>531</v>
      </c>
      <c r="G285">
        <v>51.44</v>
      </c>
      <c r="H285">
        <v>0</v>
      </c>
      <c r="I285">
        <v>0</v>
      </c>
      <c r="J285" t="s">
        <v>516</v>
      </c>
      <c r="K285">
        <v>1</v>
      </c>
      <c r="L285">
        <v>2.0074674701649928</v>
      </c>
      <c r="M285">
        <v>0.8815788876645434</v>
      </c>
      <c r="N285">
        <v>0.8815788876645434</v>
      </c>
      <c r="O285">
        <v>-5.4738818992039209E-2</v>
      </c>
      <c r="P285">
        <v>22</v>
      </c>
      <c r="Q285">
        <v>1</v>
      </c>
      <c r="R285">
        <v>1</v>
      </c>
      <c r="S285">
        <v>0</v>
      </c>
      <c r="T285">
        <v>42.41</v>
      </c>
      <c r="U285">
        <v>0</v>
      </c>
      <c r="V285">
        <v>1</v>
      </c>
      <c r="W285">
        <v>62.66</v>
      </c>
      <c r="X285">
        <v>56.02</v>
      </c>
      <c r="Y285">
        <v>67.94</v>
      </c>
      <c r="Z285">
        <v>49.91</v>
      </c>
      <c r="AA285">
        <v>54.88</v>
      </c>
      <c r="AB285">
        <v>73.11</v>
      </c>
      <c r="AC285">
        <v>65.209999999999994</v>
      </c>
      <c r="AD285">
        <v>48.21</v>
      </c>
      <c r="AE285">
        <v>1</v>
      </c>
    </row>
    <row r="286" spans="1:31" x14ac:dyDescent="0.25">
      <c r="A286" t="s">
        <v>300</v>
      </c>
      <c r="B286" t="s">
        <v>519</v>
      </c>
      <c r="C286" t="s">
        <v>521</v>
      </c>
      <c r="D286" t="s">
        <v>526</v>
      </c>
      <c r="E286" t="s">
        <v>528</v>
      </c>
      <c r="F286" t="s">
        <v>531</v>
      </c>
      <c r="G286">
        <v>55.05</v>
      </c>
      <c r="H286">
        <v>1</v>
      </c>
      <c r="I286">
        <v>0</v>
      </c>
      <c r="J286" t="s">
        <v>517</v>
      </c>
      <c r="K286">
        <v>1</v>
      </c>
      <c r="L286">
        <v>0.284736786602939</v>
      </c>
      <c r="M286">
        <v>0.57070712568050852</v>
      </c>
      <c r="N286">
        <v>0.57070712568050852</v>
      </c>
      <c r="O286">
        <v>-0.24358670494463713</v>
      </c>
      <c r="P286">
        <v>47</v>
      </c>
      <c r="Q286">
        <v>0</v>
      </c>
      <c r="R286">
        <v>0</v>
      </c>
      <c r="S286">
        <v>1</v>
      </c>
      <c r="T286">
        <v>72.8</v>
      </c>
      <c r="U286">
        <v>1</v>
      </c>
      <c r="V286">
        <v>0</v>
      </c>
      <c r="W286">
        <v>43.45</v>
      </c>
      <c r="X286">
        <v>62.38</v>
      </c>
      <c r="Y286">
        <v>67.599999999999994</v>
      </c>
      <c r="Z286">
        <v>78.78</v>
      </c>
      <c r="AA286">
        <v>54.65</v>
      </c>
      <c r="AB286">
        <v>50.25</v>
      </c>
      <c r="AC286">
        <v>74.010000000000005</v>
      </c>
      <c r="AD286">
        <v>74.180000000000007</v>
      </c>
      <c r="AE286">
        <v>0</v>
      </c>
    </row>
    <row r="287" spans="1:31" x14ac:dyDescent="0.25">
      <c r="A287" t="s">
        <v>301</v>
      </c>
      <c r="B287" t="s">
        <v>519</v>
      </c>
      <c r="C287" t="s">
        <v>523</v>
      </c>
      <c r="D287" t="s">
        <v>525</v>
      </c>
      <c r="E287" t="s">
        <v>527</v>
      </c>
      <c r="F287" t="s">
        <v>531</v>
      </c>
      <c r="G287">
        <v>69.28</v>
      </c>
      <c r="H287">
        <v>0</v>
      </c>
      <c r="I287">
        <v>1</v>
      </c>
      <c r="J287" t="s">
        <v>516</v>
      </c>
      <c r="K287">
        <v>1</v>
      </c>
      <c r="L287">
        <v>2.0074674701649928</v>
      </c>
      <c r="M287">
        <v>0.8815788876645434</v>
      </c>
      <c r="N287">
        <v>0.8815788876645434</v>
      </c>
      <c r="O287">
        <v>-5.4738818992039209E-2</v>
      </c>
      <c r="P287">
        <v>46</v>
      </c>
      <c r="Q287">
        <v>1</v>
      </c>
      <c r="R287">
        <v>1</v>
      </c>
      <c r="S287">
        <v>0</v>
      </c>
      <c r="T287">
        <v>45.3</v>
      </c>
      <c r="U287">
        <v>0</v>
      </c>
      <c r="V287">
        <v>0</v>
      </c>
      <c r="W287">
        <v>65.16</v>
      </c>
      <c r="X287">
        <v>82.88</v>
      </c>
      <c r="Y287">
        <v>58.59</v>
      </c>
      <c r="Z287">
        <v>72.88</v>
      </c>
      <c r="AA287">
        <v>78.989999999999995</v>
      </c>
      <c r="AB287">
        <v>64.83</v>
      </c>
      <c r="AC287">
        <v>76.23</v>
      </c>
      <c r="AD287">
        <v>68.010000000000005</v>
      </c>
      <c r="AE287">
        <v>1</v>
      </c>
    </row>
    <row r="288" spans="1:31" x14ac:dyDescent="0.25">
      <c r="A288" t="s">
        <v>302</v>
      </c>
      <c r="B288" t="s">
        <v>519</v>
      </c>
      <c r="C288" t="s">
        <v>521</v>
      </c>
      <c r="D288" t="s">
        <v>525</v>
      </c>
      <c r="E288" t="s">
        <v>527</v>
      </c>
      <c r="F288" t="s">
        <v>531</v>
      </c>
      <c r="G288">
        <v>58.23</v>
      </c>
      <c r="H288">
        <v>1</v>
      </c>
      <c r="I288">
        <v>0</v>
      </c>
      <c r="J288" t="s">
        <v>516</v>
      </c>
      <c r="K288">
        <v>1</v>
      </c>
      <c r="L288">
        <v>2.0074674701649928</v>
      </c>
      <c r="M288">
        <v>0.8815788876645434</v>
      </c>
      <c r="N288">
        <v>0.8815788876645434</v>
      </c>
      <c r="O288">
        <v>-5.4738818992039209E-2</v>
      </c>
      <c r="P288">
        <v>31</v>
      </c>
      <c r="Q288">
        <v>1</v>
      </c>
      <c r="R288">
        <v>1</v>
      </c>
      <c r="S288">
        <v>0</v>
      </c>
      <c r="T288">
        <v>99.75</v>
      </c>
      <c r="U288">
        <v>0</v>
      </c>
      <c r="V288">
        <v>0</v>
      </c>
      <c r="W288">
        <v>45.36</v>
      </c>
      <c r="X288">
        <v>57.19</v>
      </c>
      <c r="Y288">
        <v>76.010000000000005</v>
      </c>
      <c r="Z288">
        <v>63.35</v>
      </c>
      <c r="AA288">
        <v>51.37</v>
      </c>
      <c r="AB288">
        <v>73.650000000000006</v>
      </c>
      <c r="AC288">
        <v>65.83</v>
      </c>
      <c r="AD288">
        <v>55.15</v>
      </c>
      <c r="AE288">
        <v>1</v>
      </c>
    </row>
    <row r="289" spans="1:31" x14ac:dyDescent="0.25">
      <c r="A289" t="s">
        <v>303</v>
      </c>
      <c r="B289" t="s">
        <v>518</v>
      </c>
      <c r="C289" t="s">
        <v>522</v>
      </c>
      <c r="D289" t="s">
        <v>526</v>
      </c>
      <c r="E289" t="s">
        <v>528</v>
      </c>
      <c r="F289" t="s">
        <v>531</v>
      </c>
      <c r="G289">
        <v>41.51</v>
      </c>
      <c r="H289">
        <v>0</v>
      </c>
      <c r="I289">
        <v>0</v>
      </c>
      <c r="J289" t="s">
        <v>516</v>
      </c>
      <c r="K289">
        <v>1</v>
      </c>
      <c r="L289">
        <v>0.284736786602939</v>
      </c>
      <c r="M289">
        <v>0.57070712568050852</v>
      </c>
      <c r="N289">
        <v>0.57070712568050852</v>
      </c>
      <c r="O289">
        <v>-0.24358670494463713</v>
      </c>
      <c r="P289">
        <v>25</v>
      </c>
      <c r="Q289">
        <v>1</v>
      </c>
      <c r="R289">
        <v>0</v>
      </c>
      <c r="S289">
        <v>1</v>
      </c>
      <c r="T289">
        <v>93.84</v>
      </c>
      <c r="U289">
        <v>1</v>
      </c>
      <c r="V289">
        <v>0</v>
      </c>
      <c r="W289">
        <v>58.11</v>
      </c>
      <c r="X289">
        <v>29.66</v>
      </c>
      <c r="Y289">
        <v>59.94</v>
      </c>
      <c r="Z289">
        <v>54.13</v>
      </c>
      <c r="AA289">
        <v>56.55</v>
      </c>
      <c r="AB289">
        <v>50.35</v>
      </c>
      <c r="AC289">
        <v>49.79</v>
      </c>
      <c r="AD289">
        <v>50.13</v>
      </c>
      <c r="AE289">
        <v>0</v>
      </c>
    </row>
    <row r="290" spans="1:31" x14ac:dyDescent="0.25">
      <c r="A290" t="s">
        <v>304</v>
      </c>
      <c r="B290" t="s">
        <v>518</v>
      </c>
      <c r="C290" t="s">
        <v>522</v>
      </c>
      <c r="D290" t="s">
        <v>524</v>
      </c>
      <c r="E290" t="s">
        <v>529</v>
      </c>
      <c r="F290" t="s">
        <v>530</v>
      </c>
      <c r="G290">
        <v>34.049999999999997</v>
      </c>
      <c r="H290">
        <v>0</v>
      </c>
      <c r="I290">
        <v>0</v>
      </c>
      <c r="J290" t="s">
        <v>516</v>
      </c>
      <c r="K290">
        <v>0</v>
      </c>
      <c r="L290">
        <v>0</v>
      </c>
      <c r="M290">
        <v>0.5</v>
      </c>
      <c r="N290">
        <v>0.5</v>
      </c>
      <c r="O290">
        <v>-0.3010299956639812</v>
      </c>
      <c r="P290">
        <v>23</v>
      </c>
      <c r="Q290">
        <v>1</v>
      </c>
      <c r="R290">
        <v>0</v>
      </c>
      <c r="S290">
        <v>0</v>
      </c>
      <c r="T290">
        <v>41.26</v>
      </c>
      <c r="U290">
        <v>0</v>
      </c>
      <c r="V290">
        <v>1</v>
      </c>
      <c r="W290">
        <v>22.23</v>
      </c>
      <c r="X290">
        <v>40.06</v>
      </c>
      <c r="Y290">
        <v>43.36</v>
      </c>
      <c r="Z290">
        <v>38.19</v>
      </c>
      <c r="AA290">
        <v>47.86</v>
      </c>
      <c r="AB290">
        <v>23.14</v>
      </c>
      <c r="AC290">
        <v>56.27</v>
      </c>
      <c r="AD290">
        <v>36.94</v>
      </c>
      <c r="AE290">
        <v>0</v>
      </c>
    </row>
    <row r="291" spans="1:31" x14ac:dyDescent="0.25">
      <c r="A291" t="s">
        <v>305</v>
      </c>
      <c r="B291" t="s">
        <v>520</v>
      </c>
      <c r="C291" t="s">
        <v>523</v>
      </c>
      <c r="D291" t="s">
        <v>526</v>
      </c>
      <c r="E291" t="s">
        <v>528</v>
      </c>
      <c r="F291" t="s">
        <v>530</v>
      </c>
      <c r="G291">
        <v>34.19</v>
      </c>
      <c r="H291">
        <v>0</v>
      </c>
      <c r="I291">
        <v>1</v>
      </c>
      <c r="J291" t="s">
        <v>517</v>
      </c>
      <c r="K291">
        <v>0</v>
      </c>
      <c r="L291">
        <v>0.284736786602939</v>
      </c>
      <c r="M291">
        <v>0.57070712568050852</v>
      </c>
      <c r="N291">
        <v>0.42929287431949148</v>
      </c>
      <c r="O291">
        <v>-0.36724632016115744</v>
      </c>
      <c r="P291">
        <v>18</v>
      </c>
      <c r="Q291">
        <v>0</v>
      </c>
      <c r="R291">
        <v>0</v>
      </c>
      <c r="S291">
        <v>1</v>
      </c>
      <c r="T291">
        <v>91.52</v>
      </c>
      <c r="U291">
        <v>1</v>
      </c>
      <c r="V291">
        <v>0</v>
      </c>
      <c r="W291">
        <v>45.02</v>
      </c>
      <c r="X291">
        <v>47.09</v>
      </c>
      <c r="Y291">
        <v>26.53</v>
      </c>
      <c r="Z291">
        <v>33.83</v>
      </c>
      <c r="AA291">
        <v>26.67</v>
      </c>
      <c r="AB291">
        <v>32.97</v>
      </c>
      <c r="AC291">
        <v>34.67</v>
      </c>
      <c r="AD291">
        <v>38.93</v>
      </c>
      <c r="AE291">
        <v>0</v>
      </c>
    </row>
    <row r="292" spans="1:31" x14ac:dyDescent="0.25">
      <c r="A292" t="s">
        <v>306</v>
      </c>
      <c r="B292" t="s">
        <v>519</v>
      </c>
      <c r="C292" t="s">
        <v>522</v>
      </c>
      <c r="D292" t="s">
        <v>525</v>
      </c>
      <c r="E292" t="s">
        <v>527</v>
      </c>
      <c r="F292" t="s">
        <v>531</v>
      </c>
      <c r="G292">
        <v>60.04</v>
      </c>
      <c r="H292">
        <v>0</v>
      </c>
      <c r="I292">
        <v>0</v>
      </c>
      <c r="J292" t="s">
        <v>516</v>
      </c>
      <c r="K292">
        <v>1</v>
      </c>
      <c r="L292">
        <v>2.0074674701649928</v>
      </c>
      <c r="M292">
        <v>0.8815788876645434</v>
      </c>
      <c r="N292">
        <v>0.8815788876645434</v>
      </c>
      <c r="O292">
        <v>-5.4738818992039209E-2</v>
      </c>
      <c r="P292">
        <v>40</v>
      </c>
      <c r="Q292">
        <v>1</v>
      </c>
      <c r="R292">
        <v>1</v>
      </c>
      <c r="S292">
        <v>0</v>
      </c>
      <c r="T292">
        <v>95.17</v>
      </c>
      <c r="U292">
        <v>0</v>
      </c>
      <c r="V292">
        <v>0</v>
      </c>
      <c r="W292">
        <v>69.739999999999995</v>
      </c>
      <c r="X292">
        <v>56.21</v>
      </c>
      <c r="Y292">
        <v>56.12</v>
      </c>
      <c r="Z292">
        <v>70.44</v>
      </c>
      <c r="AA292">
        <v>56.64</v>
      </c>
      <c r="AB292">
        <v>58.14</v>
      </c>
      <c r="AC292">
        <v>60.69</v>
      </c>
      <c r="AD292">
        <v>65.28</v>
      </c>
      <c r="AE292">
        <v>1</v>
      </c>
    </row>
    <row r="293" spans="1:31" x14ac:dyDescent="0.25">
      <c r="A293" t="s">
        <v>307</v>
      </c>
      <c r="B293" t="s">
        <v>518</v>
      </c>
      <c r="C293" t="s">
        <v>523</v>
      </c>
      <c r="D293" t="s">
        <v>524</v>
      </c>
      <c r="E293" t="s">
        <v>529</v>
      </c>
      <c r="F293" t="s">
        <v>530</v>
      </c>
      <c r="G293">
        <v>34.07</v>
      </c>
      <c r="H293">
        <v>0</v>
      </c>
      <c r="I293">
        <v>1</v>
      </c>
      <c r="J293" t="s">
        <v>516</v>
      </c>
      <c r="K293">
        <v>0</v>
      </c>
      <c r="L293">
        <v>0</v>
      </c>
      <c r="M293">
        <v>0.5</v>
      </c>
      <c r="N293">
        <v>0.5</v>
      </c>
      <c r="O293">
        <v>-0.3010299956639812</v>
      </c>
      <c r="P293">
        <v>25</v>
      </c>
      <c r="Q293">
        <v>1</v>
      </c>
      <c r="R293">
        <v>0</v>
      </c>
      <c r="S293">
        <v>0</v>
      </c>
      <c r="T293">
        <v>61.21</v>
      </c>
      <c r="U293">
        <v>0</v>
      </c>
      <c r="V293">
        <v>1</v>
      </c>
      <c r="W293">
        <v>38.340000000000003</v>
      </c>
      <c r="X293">
        <v>27.24</v>
      </c>
      <c r="Y293">
        <v>14.15</v>
      </c>
      <c r="Z293">
        <v>47.57</v>
      </c>
      <c r="AA293">
        <v>46.05</v>
      </c>
      <c r="AB293">
        <v>45.28</v>
      </c>
      <c r="AC293">
        <v>54.66</v>
      </c>
      <c r="AD293">
        <v>31.95</v>
      </c>
      <c r="AE293">
        <v>0</v>
      </c>
    </row>
    <row r="294" spans="1:31" x14ac:dyDescent="0.25">
      <c r="A294" t="s">
        <v>308</v>
      </c>
      <c r="B294" t="s">
        <v>518</v>
      </c>
      <c r="C294" t="s">
        <v>522</v>
      </c>
      <c r="D294" t="s">
        <v>526</v>
      </c>
      <c r="E294" t="s">
        <v>527</v>
      </c>
      <c r="F294" t="s">
        <v>531</v>
      </c>
      <c r="G294">
        <v>44.62</v>
      </c>
      <c r="H294">
        <v>0</v>
      </c>
      <c r="I294">
        <v>0</v>
      </c>
      <c r="J294" t="s">
        <v>516</v>
      </c>
      <c r="K294">
        <v>1</v>
      </c>
      <c r="L294">
        <v>0.284736786602939</v>
      </c>
      <c r="M294">
        <v>0.57070712568050852</v>
      </c>
      <c r="N294">
        <v>0.57070712568050852</v>
      </c>
      <c r="O294">
        <v>-0.24358670494463713</v>
      </c>
      <c r="P294">
        <v>22</v>
      </c>
      <c r="Q294">
        <v>1</v>
      </c>
      <c r="R294">
        <v>0</v>
      </c>
      <c r="S294">
        <v>1</v>
      </c>
      <c r="T294">
        <v>83.17</v>
      </c>
      <c r="U294">
        <v>0</v>
      </c>
      <c r="V294">
        <v>0</v>
      </c>
      <c r="W294">
        <v>46.34</v>
      </c>
      <c r="X294">
        <v>63.85</v>
      </c>
      <c r="Y294">
        <v>51.51</v>
      </c>
      <c r="Z294">
        <v>64.89</v>
      </c>
      <c r="AA294">
        <v>38.93</v>
      </c>
      <c r="AB294">
        <v>54.94</v>
      </c>
      <c r="AC294">
        <v>51.95</v>
      </c>
      <c r="AD294">
        <v>46.04</v>
      </c>
      <c r="AE294">
        <v>0</v>
      </c>
    </row>
    <row r="295" spans="1:31" x14ac:dyDescent="0.25">
      <c r="A295" t="s">
        <v>309</v>
      </c>
      <c r="B295" t="s">
        <v>518</v>
      </c>
      <c r="C295" t="s">
        <v>522</v>
      </c>
      <c r="D295" t="s">
        <v>526</v>
      </c>
      <c r="E295" t="s">
        <v>528</v>
      </c>
      <c r="F295" t="s">
        <v>531</v>
      </c>
      <c r="G295">
        <v>42.99</v>
      </c>
      <c r="H295">
        <v>0</v>
      </c>
      <c r="I295">
        <v>0</v>
      </c>
      <c r="J295" t="s">
        <v>517</v>
      </c>
      <c r="K295">
        <v>1</v>
      </c>
      <c r="L295">
        <v>0.284736786602939</v>
      </c>
      <c r="M295">
        <v>0.57070712568050852</v>
      </c>
      <c r="N295">
        <v>0.57070712568050852</v>
      </c>
      <c r="O295">
        <v>-0.24358670494463713</v>
      </c>
      <c r="P295">
        <v>29</v>
      </c>
      <c r="Q295">
        <v>0</v>
      </c>
      <c r="R295">
        <v>0</v>
      </c>
      <c r="S295">
        <v>1</v>
      </c>
      <c r="T295">
        <v>66.53</v>
      </c>
      <c r="U295">
        <v>1</v>
      </c>
      <c r="V295">
        <v>0</v>
      </c>
      <c r="W295">
        <v>47.84</v>
      </c>
      <c r="X295">
        <v>42.82</v>
      </c>
      <c r="Y295">
        <v>53.72</v>
      </c>
      <c r="Z295">
        <v>53.23</v>
      </c>
      <c r="AA295">
        <v>49.93</v>
      </c>
      <c r="AB295">
        <v>45.48</v>
      </c>
      <c r="AC295">
        <v>53.81</v>
      </c>
      <c r="AD295">
        <v>41.75</v>
      </c>
      <c r="AE295">
        <v>0</v>
      </c>
    </row>
    <row r="296" spans="1:31" x14ac:dyDescent="0.25">
      <c r="A296" t="s">
        <v>310</v>
      </c>
      <c r="B296" t="s">
        <v>518</v>
      </c>
      <c r="C296" t="s">
        <v>523</v>
      </c>
      <c r="D296" t="s">
        <v>525</v>
      </c>
      <c r="E296" t="s">
        <v>527</v>
      </c>
      <c r="F296" t="s">
        <v>531</v>
      </c>
      <c r="G296">
        <v>73.78</v>
      </c>
      <c r="H296">
        <v>0</v>
      </c>
      <c r="I296">
        <v>1</v>
      </c>
      <c r="J296" t="s">
        <v>517</v>
      </c>
      <c r="K296">
        <v>1</v>
      </c>
      <c r="L296">
        <v>2.0074674701649928</v>
      </c>
      <c r="M296">
        <v>0.8815788876645434</v>
      </c>
      <c r="N296">
        <v>0.8815788876645434</v>
      </c>
      <c r="O296">
        <v>-5.4738818992039209E-2</v>
      </c>
      <c r="P296">
        <v>22</v>
      </c>
      <c r="Q296">
        <v>0</v>
      </c>
      <c r="R296">
        <v>1</v>
      </c>
      <c r="S296">
        <v>0</v>
      </c>
      <c r="T296">
        <v>79.31</v>
      </c>
      <c r="U296">
        <v>0</v>
      </c>
      <c r="V296">
        <v>0</v>
      </c>
      <c r="W296">
        <v>47.59</v>
      </c>
      <c r="X296">
        <v>42.47</v>
      </c>
      <c r="Y296">
        <v>75.38</v>
      </c>
      <c r="Z296">
        <v>51.57</v>
      </c>
      <c r="AA296">
        <v>70.92</v>
      </c>
      <c r="AB296">
        <v>66.19</v>
      </c>
      <c r="AC296">
        <v>60.3</v>
      </c>
      <c r="AD296">
        <v>51.72</v>
      </c>
      <c r="AE296">
        <v>1</v>
      </c>
    </row>
    <row r="297" spans="1:31" x14ac:dyDescent="0.25">
      <c r="A297" t="s">
        <v>311</v>
      </c>
      <c r="B297" t="s">
        <v>518</v>
      </c>
      <c r="C297" t="s">
        <v>523</v>
      </c>
      <c r="D297" t="s">
        <v>524</v>
      </c>
      <c r="E297" t="s">
        <v>528</v>
      </c>
      <c r="F297" t="s">
        <v>530</v>
      </c>
      <c r="G297">
        <v>50.35</v>
      </c>
      <c r="H297">
        <v>0</v>
      </c>
      <c r="I297">
        <v>1</v>
      </c>
      <c r="J297" t="s">
        <v>517</v>
      </c>
      <c r="K297">
        <v>0</v>
      </c>
      <c r="L297">
        <v>0</v>
      </c>
      <c r="M297">
        <v>0.5</v>
      </c>
      <c r="N297">
        <v>0.5</v>
      </c>
      <c r="O297">
        <v>-0.3010299956639812</v>
      </c>
      <c r="P297">
        <v>23</v>
      </c>
      <c r="Q297">
        <v>0</v>
      </c>
      <c r="R297">
        <v>0</v>
      </c>
      <c r="S297">
        <v>0</v>
      </c>
      <c r="T297">
        <v>60.42</v>
      </c>
      <c r="U297">
        <v>1</v>
      </c>
      <c r="V297">
        <v>0</v>
      </c>
      <c r="W297">
        <v>48.41</v>
      </c>
      <c r="X297">
        <v>33.56</v>
      </c>
      <c r="Y297">
        <v>51.98</v>
      </c>
      <c r="Z297">
        <v>34.130000000000003</v>
      </c>
      <c r="AA297">
        <v>50.72</v>
      </c>
      <c r="AB297">
        <v>17.600000000000001</v>
      </c>
      <c r="AC297">
        <v>37.76</v>
      </c>
      <c r="AD297">
        <v>19.649999999999999</v>
      </c>
      <c r="AE297">
        <v>0</v>
      </c>
    </row>
    <row r="298" spans="1:31" x14ac:dyDescent="0.25">
      <c r="A298" t="s">
        <v>312</v>
      </c>
      <c r="B298" t="s">
        <v>520</v>
      </c>
      <c r="C298" t="s">
        <v>523</v>
      </c>
      <c r="D298" t="s">
        <v>525</v>
      </c>
      <c r="E298" t="s">
        <v>529</v>
      </c>
      <c r="F298" t="s">
        <v>531</v>
      </c>
      <c r="G298">
        <v>58.91</v>
      </c>
      <c r="H298">
        <v>0</v>
      </c>
      <c r="I298">
        <v>1</v>
      </c>
      <c r="J298" t="s">
        <v>517</v>
      </c>
      <c r="K298">
        <v>1</v>
      </c>
      <c r="L298">
        <v>2.0074674701649928</v>
      </c>
      <c r="M298">
        <v>0.8815788876645434</v>
      </c>
      <c r="N298">
        <v>0.8815788876645434</v>
      </c>
      <c r="O298">
        <v>-5.4738818992039209E-2</v>
      </c>
      <c r="P298">
        <v>17</v>
      </c>
      <c r="Q298">
        <v>0</v>
      </c>
      <c r="R298">
        <v>1</v>
      </c>
      <c r="S298">
        <v>0</v>
      </c>
      <c r="T298">
        <v>59.35</v>
      </c>
      <c r="U298">
        <v>0</v>
      </c>
      <c r="V298">
        <v>1</v>
      </c>
      <c r="W298">
        <v>61.54</v>
      </c>
      <c r="X298">
        <v>56.16</v>
      </c>
      <c r="Y298">
        <v>40.130000000000003</v>
      </c>
      <c r="Z298">
        <v>51.65</v>
      </c>
      <c r="AA298">
        <v>52.15</v>
      </c>
      <c r="AB298">
        <v>58.04</v>
      </c>
      <c r="AC298">
        <v>67.099999999999994</v>
      </c>
      <c r="AD298">
        <v>44.48</v>
      </c>
      <c r="AE298">
        <v>1</v>
      </c>
    </row>
    <row r="299" spans="1:31" x14ac:dyDescent="0.25">
      <c r="A299" t="s">
        <v>313</v>
      </c>
      <c r="B299" t="s">
        <v>518</v>
      </c>
      <c r="C299" t="s">
        <v>522</v>
      </c>
      <c r="D299" t="s">
        <v>525</v>
      </c>
      <c r="E299" t="s">
        <v>527</v>
      </c>
      <c r="F299" t="s">
        <v>531</v>
      </c>
      <c r="G299">
        <v>59.26</v>
      </c>
      <c r="H299">
        <v>0</v>
      </c>
      <c r="I299">
        <v>0</v>
      </c>
      <c r="J299" t="s">
        <v>516</v>
      </c>
      <c r="K299">
        <v>1</v>
      </c>
      <c r="L299">
        <v>2.0074674701649928</v>
      </c>
      <c r="M299">
        <v>0.8815788876645434</v>
      </c>
      <c r="N299">
        <v>0.8815788876645434</v>
      </c>
      <c r="O299">
        <v>-5.4738818992039209E-2</v>
      </c>
      <c r="P299">
        <v>25</v>
      </c>
      <c r="Q299">
        <v>1</v>
      </c>
      <c r="R299">
        <v>1</v>
      </c>
      <c r="S299">
        <v>0</v>
      </c>
      <c r="T299">
        <v>65.47</v>
      </c>
      <c r="U299">
        <v>0</v>
      </c>
      <c r="V299">
        <v>0</v>
      </c>
      <c r="W299">
        <v>60.55</v>
      </c>
      <c r="X299">
        <v>62.61</v>
      </c>
      <c r="Y299">
        <v>63.63</v>
      </c>
      <c r="Z299">
        <v>77.739999999999995</v>
      </c>
      <c r="AA299">
        <v>65.989999999999995</v>
      </c>
      <c r="AB299">
        <v>73.290000000000006</v>
      </c>
      <c r="AC299">
        <v>53.47</v>
      </c>
      <c r="AD299">
        <v>85.82</v>
      </c>
      <c r="AE299">
        <v>1</v>
      </c>
    </row>
    <row r="300" spans="1:31" x14ac:dyDescent="0.25">
      <c r="A300" t="s">
        <v>314</v>
      </c>
      <c r="B300" t="s">
        <v>518</v>
      </c>
      <c r="C300" t="s">
        <v>522</v>
      </c>
      <c r="D300" t="s">
        <v>524</v>
      </c>
      <c r="E300" t="s">
        <v>529</v>
      </c>
      <c r="F300" t="s">
        <v>530</v>
      </c>
      <c r="G300">
        <v>23.11</v>
      </c>
      <c r="H300">
        <v>0</v>
      </c>
      <c r="I300">
        <v>0</v>
      </c>
      <c r="J300" t="s">
        <v>516</v>
      </c>
      <c r="K300">
        <v>0</v>
      </c>
      <c r="L300">
        <v>0</v>
      </c>
      <c r="M300">
        <v>0.5</v>
      </c>
      <c r="N300">
        <v>0.5</v>
      </c>
      <c r="O300">
        <v>-0.3010299956639812</v>
      </c>
      <c r="P300">
        <v>27</v>
      </c>
      <c r="Q300">
        <v>1</v>
      </c>
      <c r="R300">
        <v>0</v>
      </c>
      <c r="S300">
        <v>0</v>
      </c>
      <c r="T300">
        <v>48.73</v>
      </c>
      <c r="U300">
        <v>0</v>
      </c>
      <c r="V300">
        <v>1</v>
      </c>
      <c r="W300">
        <v>41.34</v>
      </c>
      <c r="X300">
        <v>46.06</v>
      </c>
      <c r="Y300">
        <v>48.92</v>
      </c>
      <c r="Z300">
        <v>42.45</v>
      </c>
      <c r="AA300">
        <v>6.61</v>
      </c>
      <c r="AB300">
        <v>28.07</v>
      </c>
      <c r="AC300">
        <v>12.4</v>
      </c>
      <c r="AD300">
        <v>21.7</v>
      </c>
      <c r="AE300">
        <v>0</v>
      </c>
    </row>
    <row r="301" spans="1:31" x14ac:dyDescent="0.25">
      <c r="A301" t="s">
        <v>315</v>
      </c>
      <c r="B301" t="s">
        <v>519</v>
      </c>
      <c r="C301" t="s">
        <v>521</v>
      </c>
      <c r="D301" t="s">
        <v>524</v>
      </c>
      <c r="E301" t="s">
        <v>527</v>
      </c>
      <c r="F301" t="s">
        <v>530</v>
      </c>
      <c r="G301">
        <v>53.46</v>
      </c>
      <c r="H301">
        <v>1</v>
      </c>
      <c r="I301">
        <v>0</v>
      </c>
      <c r="J301" t="s">
        <v>517</v>
      </c>
      <c r="K301">
        <v>0</v>
      </c>
      <c r="L301">
        <v>0</v>
      </c>
      <c r="M301">
        <v>0.5</v>
      </c>
      <c r="N301">
        <v>0.5</v>
      </c>
      <c r="O301">
        <v>-0.3010299956639812</v>
      </c>
      <c r="P301">
        <v>33</v>
      </c>
      <c r="Q301">
        <v>0</v>
      </c>
      <c r="R301">
        <v>0</v>
      </c>
      <c r="S301">
        <v>0</v>
      </c>
      <c r="T301">
        <v>89.87</v>
      </c>
      <c r="U301">
        <v>0</v>
      </c>
      <c r="V301">
        <v>0</v>
      </c>
      <c r="W301">
        <v>41.26</v>
      </c>
      <c r="X301">
        <v>39.07</v>
      </c>
      <c r="Y301">
        <v>37.299999999999997</v>
      </c>
      <c r="Z301">
        <v>33.64</v>
      </c>
      <c r="AA301">
        <v>35.880000000000003</v>
      </c>
      <c r="AB301">
        <v>23.78</v>
      </c>
      <c r="AC301">
        <v>43.28</v>
      </c>
      <c r="AD301">
        <v>40.57</v>
      </c>
      <c r="AE301">
        <v>0</v>
      </c>
    </row>
    <row r="302" spans="1:31" x14ac:dyDescent="0.25">
      <c r="A302" t="s">
        <v>316</v>
      </c>
      <c r="B302" t="s">
        <v>518</v>
      </c>
      <c r="C302" t="s">
        <v>523</v>
      </c>
      <c r="D302" t="s">
        <v>525</v>
      </c>
      <c r="E302" t="s">
        <v>527</v>
      </c>
      <c r="F302" t="s">
        <v>531</v>
      </c>
      <c r="G302">
        <v>61.47</v>
      </c>
      <c r="H302">
        <v>0</v>
      </c>
      <c r="I302">
        <v>1</v>
      </c>
      <c r="J302" t="s">
        <v>516</v>
      </c>
      <c r="K302">
        <v>1</v>
      </c>
      <c r="L302">
        <v>2.0074674701649928</v>
      </c>
      <c r="M302">
        <v>0.8815788876645434</v>
      </c>
      <c r="N302">
        <v>0.8815788876645434</v>
      </c>
      <c r="O302">
        <v>-5.4738818992039209E-2</v>
      </c>
      <c r="P302">
        <v>29</v>
      </c>
      <c r="Q302">
        <v>1</v>
      </c>
      <c r="R302">
        <v>1</v>
      </c>
      <c r="S302">
        <v>0</v>
      </c>
      <c r="T302">
        <v>60.92</v>
      </c>
      <c r="U302">
        <v>0</v>
      </c>
      <c r="V302">
        <v>0</v>
      </c>
      <c r="W302">
        <v>71.77</v>
      </c>
      <c r="X302">
        <v>55.75</v>
      </c>
      <c r="Y302">
        <v>59.5</v>
      </c>
      <c r="Z302">
        <v>51.45</v>
      </c>
      <c r="AA302">
        <v>51.2</v>
      </c>
      <c r="AB302">
        <v>43.26</v>
      </c>
      <c r="AC302">
        <v>55.42</v>
      </c>
      <c r="AD302">
        <v>46.76</v>
      </c>
      <c r="AE302">
        <v>1</v>
      </c>
    </row>
    <row r="303" spans="1:31" x14ac:dyDescent="0.25">
      <c r="A303" t="s">
        <v>317</v>
      </c>
      <c r="B303" t="s">
        <v>519</v>
      </c>
      <c r="C303" t="s">
        <v>522</v>
      </c>
      <c r="D303" t="s">
        <v>524</v>
      </c>
      <c r="E303" t="s">
        <v>528</v>
      </c>
      <c r="F303" t="s">
        <v>530</v>
      </c>
      <c r="G303">
        <v>44.77</v>
      </c>
      <c r="H303">
        <v>0</v>
      </c>
      <c r="I303">
        <v>0</v>
      </c>
      <c r="J303" t="s">
        <v>516</v>
      </c>
      <c r="K303">
        <v>0</v>
      </c>
      <c r="L303">
        <v>0</v>
      </c>
      <c r="M303">
        <v>0.5</v>
      </c>
      <c r="N303">
        <v>0.5</v>
      </c>
      <c r="O303">
        <v>-0.3010299956639812</v>
      </c>
      <c r="P303">
        <v>50</v>
      </c>
      <c r="Q303">
        <v>1</v>
      </c>
      <c r="R303">
        <v>0</v>
      </c>
      <c r="S303">
        <v>0</v>
      </c>
      <c r="T303">
        <v>64.010000000000005</v>
      </c>
      <c r="U303">
        <v>1</v>
      </c>
      <c r="V303">
        <v>0</v>
      </c>
      <c r="W303">
        <v>47.43</v>
      </c>
      <c r="X303">
        <v>39.96</v>
      </c>
      <c r="Y303">
        <v>8.81</v>
      </c>
      <c r="Z303">
        <v>37.71</v>
      </c>
      <c r="AA303">
        <v>31.22</v>
      </c>
      <c r="AB303">
        <v>36.049999999999997</v>
      </c>
      <c r="AC303">
        <v>29.35</v>
      </c>
      <c r="AD303">
        <v>30.35</v>
      </c>
      <c r="AE303">
        <v>0</v>
      </c>
    </row>
    <row r="304" spans="1:31" x14ac:dyDescent="0.25">
      <c r="A304" t="s">
        <v>318</v>
      </c>
      <c r="B304" t="s">
        <v>518</v>
      </c>
      <c r="C304" t="s">
        <v>522</v>
      </c>
      <c r="D304" t="s">
        <v>525</v>
      </c>
      <c r="E304" t="s">
        <v>529</v>
      </c>
      <c r="F304" t="s">
        <v>531</v>
      </c>
      <c r="G304">
        <v>57.1</v>
      </c>
      <c r="H304">
        <v>0</v>
      </c>
      <c r="I304">
        <v>0</v>
      </c>
      <c r="J304" t="s">
        <v>516</v>
      </c>
      <c r="K304">
        <v>1</v>
      </c>
      <c r="L304">
        <v>2.0074674701649928</v>
      </c>
      <c r="M304">
        <v>0.8815788876645434</v>
      </c>
      <c r="N304">
        <v>0.8815788876645434</v>
      </c>
      <c r="O304">
        <v>-5.4738818992039209E-2</v>
      </c>
      <c r="P304">
        <v>27</v>
      </c>
      <c r="Q304">
        <v>1</v>
      </c>
      <c r="R304">
        <v>1</v>
      </c>
      <c r="S304">
        <v>0</v>
      </c>
      <c r="T304">
        <v>93.64</v>
      </c>
      <c r="U304">
        <v>0</v>
      </c>
      <c r="V304">
        <v>1</v>
      </c>
      <c r="W304">
        <v>55.15</v>
      </c>
      <c r="X304">
        <v>48.35</v>
      </c>
      <c r="Y304">
        <v>49.87</v>
      </c>
      <c r="Z304">
        <v>67.95</v>
      </c>
      <c r="AA304">
        <v>38.9</v>
      </c>
      <c r="AB304">
        <v>73.489999999999995</v>
      </c>
      <c r="AC304">
        <v>57.03</v>
      </c>
      <c r="AD304">
        <v>66.209999999999994</v>
      </c>
      <c r="AE304">
        <v>1</v>
      </c>
    </row>
    <row r="305" spans="1:31" x14ac:dyDescent="0.25">
      <c r="A305" t="s">
        <v>319</v>
      </c>
      <c r="B305" t="s">
        <v>518</v>
      </c>
      <c r="C305" t="s">
        <v>523</v>
      </c>
      <c r="D305" t="s">
        <v>526</v>
      </c>
      <c r="E305" t="s">
        <v>527</v>
      </c>
      <c r="F305" t="s">
        <v>531</v>
      </c>
      <c r="G305">
        <v>46.88</v>
      </c>
      <c r="H305">
        <v>0</v>
      </c>
      <c r="I305">
        <v>1</v>
      </c>
      <c r="J305" t="s">
        <v>517</v>
      </c>
      <c r="K305">
        <v>1</v>
      </c>
      <c r="L305">
        <v>0.284736786602939</v>
      </c>
      <c r="M305">
        <v>0.57070712568050852</v>
      </c>
      <c r="N305">
        <v>0.57070712568050852</v>
      </c>
      <c r="O305">
        <v>-0.24358670494463713</v>
      </c>
      <c r="P305">
        <v>25</v>
      </c>
      <c r="Q305">
        <v>0</v>
      </c>
      <c r="R305">
        <v>0</v>
      </c>
      <c r="S305">
        <v>1</v>
      </c>
      <c r="T305">
        <v>69.8</v>
      </c>
      <c r="U305">
        <v>0</v>
      </c>
      <c r="V305">
        <v>0</v>
      </c>
      <c r="W305">
        <v>55.71</v>
      </c>
      <c r="X305">
        <v>45.01</v>
      </c>
      <c r="Y305">
        <v>55.81</v>
      </c>
      <c r="Z305">
        <v>50.84</v>
      </c>
      <c r="AA305">
        <v>71.84</v>
      </c>
      <c r="AB305">
        <v>55.15</v>
      </c>
      <c r="AC305">
        <v>64.430000000000007</v>
      </c>
      <c r="AD305">
        <v>43.7</v>
      </c>
      <c r="AE305">
        <v>0</v>
      </c>
    </row>
    <row r="306" spans="1:31" x14ac:dyDescent="0.25">
      <c r="A306" t="s">
        <v>320</v>
      </c>
      <c r="B306" t="s">
        <v>519</v>
      </c>
      <c r="C306" t="s">
        <v>521</v>
      </c>
      <c r="D306" t="s">
        <v>524</v>
      </c>
      <c r="E306" t="s">
        <v>527</v>
      </c>
      <c r="F306" t="s">
        <v>530</v>
      </c>
      <c r="G306">
        <v>38.72</v>
      </c>
      <c r="H306">
        <v>1</v>
      </c>
      <c r="I306">
        <v>0</v>
      </c>
      <c r="J306" t="s">
        <v>517</v>
      </c>
      <c r="K306">
        <v>0</v>
      </c>
      <c r="L306">
        <v>0</v>
      </c>
      <c r="M306">
        <v>0.5</v>
      </c>
      <c r="N306">
        <v>0.5</v>
      </c>
      <c r="O306">
        <v>-0.3010299956639812</v>
      </c>
      <c r="P306">
        <v>42</v>
      </c>
      <c r="Q306">
        <v>0</v>
      </c>
      <c r="R306">
        <v>0</v>
      </c>
      <c r="S306">
        <v>0</v>
      </c>
      <c r="T306">
        <v>72.66</v>
      </c>
      <c r="U306">
        <v>0</v>
      </c>
      <c r="V306">
        <v>0</v>
      </c>
      <c r="W306">
        <v>33.64</v>
      </c>
      <c r="X306">
        <v>26.76</v>
      </c>
      <c r="Y306">
        <v>30.79</v>
      </c>
      <c r="Z306">
        <v>45.42</v>
      </c>
      <c r="AA306">
        <v>59.69</v>
      </c>
      <c r="AB306">
        <v>37.229999999999997</v>
      </c>
      <c r="AC306">
        <v>31.69</v>
      </c>
      <c r="AD306">
        <v>45.86</v>
      </c>
      <c r="AE306">
        <v>0</v>
      </c>
    </row>
    <row r="307" spans="1:31" x14ac:dyDescent="0.25">
      <c r="A307" t="s">
        <v>321</v>
      </c>
      <c r="B307" t="s">
        <v>518</v>
      </c>
      <c r="C307" t="s">
        <v>523</v>
      </c>
      <c r="D307" t="s">
        <v>525</v>
      </c>
      <c r="E307" t="s">
        <v>528</v>
      </c>
      <c r="F307" t="s">
        <v>531</v>
      </c>
      <c r="G307">
        <v>57.64</v>
      </c>
      <c r="H307">
        <v>0</v>
      </c>
      <c r="I307">
        <v>1</v>
      </c>
      <c r="J307" t="s">
        <v>516</v>
      </c>
      <c r="K307">
        <v>1</v>
      </c>
      <c r="L307">
        <v>2.0074674701649928</v>
      </c>
      <c r="M307">
        <v>0.8815788876645434</v>
      </c>
      <c r="N307">
        <v>0.8815788876645434</v>
      </c>
      <c r="O307">
        <v>-5.4738818992039209E-2</v>
      </c>
      <c r="P307">
        <v>20</v>
      </c>
      <c r="Q307">
        <v>1</v>
      </c>
      <c r="R307">
        <v>1</v>
      </c>
      <c r="S307">
        <v>0</v>
      </c>
      <c r="T307">
        <v>97.39</v>
      </c>
      <c r="U307">
        <v>1</v>
      </c>
      <c r="V307">
        <v>0</v>
      </c>
      <c r="W307">
        <v>56.44</v>
      </c>
      <c r="X307">
        <v>84.5</v>
      </c>
      <c r="Y307">
        <v>63.17</v>
      </c>
      <c r="Z307">
        <v>50.63</v>
      </c>
      <c r="AA307">
        <v>57.56</v>
      </c>
      <c r="AB307">
        <v>79.900000000000006</v>
      </c>
      <c r="AC307">
        <v>71.91</v>
      </c>
      <c r="AD307">
        <v>61.06</v>
      </c>
      <c r="AE307">
        <v>1</v>
      </c>
    </row>
    <row r="308" spans="1:31" x14ac:dyDescent="0.25">
      <c r="A308" t="s">
        <v>322</v>
      </c>
      <c r="B308" t="s">
        <v>520</v>
      </c>
      <c r="C308" t="s">
        <v>521</v>
      </c>
      <c r="D308" t="s">
        <v>526</v>
      </c>
      <c r="E308" t="s">
        <v>528</v>
      </c>
      <c r="F308" t="s">
        <v>530</v>
      </c>
      <c r="G308">
        <v>31.62</v>
      </c>
      <c r="H308">
        <v>1</v>
      </c>
      <c r="I308">
        <v>0</v>
      </c>
      <c r="J308" t="s">
        <v>517</v>
      </c>
      <c r="K308">
        <v>0</v>
      </c>
      <c r="L308">
        <v>0.284736786602939</v>
      </c>
      <c r="M308">
        <v>0.57070712568050852</v>
      </c>
      <c r="N308">
        <v>0.42929287431949148</v>
      </c>
      <c r="O308">
        <v>-0.36724632016115744</v>
      </c>
      <c r="P308">
        <v>19</v>
      </c>
      <c r="Q308">
        <v>0</v>
      </c>
      <c r="R308">
        <v>0</v>
      </c>
      <c r="S308">
        <v>1</v>
      </c>
      <c r="T308">
        <v>93.2</v>
      </c>
      <c r="U308">
        <v>1</v>
      </c>
      <c r="V308">
        <v>0</v>
      </c>
      <c r="W308">
        <v>50.5</v>
      </c>
      <c r="X308">
        <v>45.82</v>
      </c>
      <c r="Y308">
        <v>24.09</v>
      </c>
      <c r="Z308">
        <v>28.92</v>
      </c>
      <c r="AA308">
        <v>21.17</v>
      </c>
      <c r="AB308">
        <v>57.86</v>
      </c>
      <c r="AC308">
        <v>26.87</v>
      </c>
      <c r="AD308">
        <v>44.64</v>
      </c>
      <c r="AE308">
        <v>0</v>
      </c>
    </row>
    <row r="309" spans="1:31" x14ac:dyDescent="0.25">
      <c r="A309" t="s">
        <v>323</v>
      </c>
      <c r="B309" t="s">
        <v>520</v>
      </c>
      <c r="C309" t="s">
        <v>522</v>
      </c>
      <c r="D309" t="s">
        <v>526</v>
      </c>
      <c r="E309" t="s">
        <v>528</v>
      </c>
      <c r="F309" t="s">
        <v>531</v>
      </c>
      <c r="G309">
        <v>42.71</v>
      </c>
      <c r="H309">
        <v>0</v>
      </c>
      <c r="I309">
        <v>0</v>
      </c>
      <c r="J309" t="s">
        <v>517</v>
      </c>
      <c r="K309">
        <v>1</v>
      </c>
      <c r="L309">
        <v>0.284736786602939</v>
      </c>
      <c r="M309">
        <v>0.57070712568050852</v>
      </c>
      <c r="N309">
        <v>0.57070712568050852</v>
      </c>
      <c r="O309">
        <v>-0.24358670494463713</v>
      </c>
      <c r="P309">
        <v>17</v>
      </c>
      <c r="Q309">
        <v>0</v>
      </c>
      <c r="R309">
        <v>0</v>
      </c>
      <c r="S309">
        <v>1</v>
      </c>
      <c r="T309">
        <v>50.17</v>
      </c>
      <c r="U309">
        <v>1</v>
      </c>
      <c r="V309">
        <v>0</v>
      </c>
      <c r="W309">
        <v>35.32</v>
      </c>
      <c r="X309">
        <v>41.96</v>
      </c>
      <c r="Y309">
        <v>52.43</v>
      </c>
      <c r="Z309">
        <v>55.96</v>
      </c>
      <c r="AA309">
        <v>59.33</v>
      </c>
      <c r="AB309">
        <v>45.02</v>
      </c>
      <c r="AC309">
        <v>53.52</v>
      </c>
      <c r="AD309">
        <v>49.35</v>
      </c>
      <c r="AE309">
        <v>0</v>
      </c>
    </row>
    <row r="310" spans="1:31" x14ac:dyDescent="0.25">
      <c r="A310" t="s">
        <v>324</v>
      </c>
      <c r="B310" t="s">
        <v>519</v>
      </c>
      <c r="C310" t="s">
        <v>521</v>
      </c>
      <c r="D310" t="s">
        <v>526</v>
      </c>
      <c r="E310" t="s">
        <v>528</v>
      </c>
      <c r="F310" t="s">
        <v>531</v>
      </c>
      <c r="G310">
        <v>80.319999999999993</v>
      </c>
      <c r="H310">
        <v>1</v>
      </c>
      <c r="I310">
        <v>0</v>
      </c>
      <c r="J310" t="s">
        <v>517</v>
      </c>
      <c r="K310">
        <v>1</v>
      </c>
      <c r="L310">
        <v>0.284736786602939</v>
      </c>
      <c r="M310">
        <v>0.57070712568050852</v>
      </c>
      <c r="N310">
        <v>0.57070712568050852</v>
      </c>
      <c r="O310">
        <v>-0.24358670494463713</v>
      </c>
      <c r="P310">
        <v>37</v>
      </c>
      <c r="Q310">
        <v>0</v>
      </c>
      <c r="R310">
        <v>0</v>
      </c>
      <c r="S310">
        <v>1</v>
      </c>
      <c r="T310">
        <v>68.39</v>
      </c>
      <c r="U310">
        <v>1</v>
      </c>
      <c r="V310">
        <v>0</v>
      </c>
      <c r="W310">
        <v>74.94</v>
      </c>
      <c r="X310">
        <v>37.799999999999997</v>
      </c>
      <c r="Y310">
        <v>53.69</v>
      </c>
      <c r="Z310">
        <v>66.430000000000007</v>
      </c>
      <c r="AA310">
        <v>45.97</v>
      </c>
      <c r="AB310">
        <v>54.82</v>
      </c>
      <c r="AC310">
        <v>82.48</v>
      </c>
      <c r="AD310">
        <v>73.17</v>
      </c>
      <c r="AE310">
        <v>0</v>
      </c>
    </row>
    <row r="311" spans="1:31" x14ac:dyDescent="0.25">
      <c r="A311" t="s">
        <v>325</v>
      </c>
      <c r="B311" t="s">
        <v>518</v>
      </c>
      <c r="C311" t="s">
        <v>522</v>
      </c>
      <c r="D311" t="s">
        <v>526</v>
      </c>
      <c r="E311" t="s">
        <v>528</v>
      </c>
      <c r="F311" t="s">
        <v>530</v>
      </c>
      <c r="G311">
        <v>48.62</v>
      </c>
      <c r="H311">
        <v>0</v>
      </c>
      <c r="I311">
        <v>0</v>
      </c>
      <c r="J311" t="s">
        <v>517</v>
      </c>
      <c r="K311">
        <v>0</v>
      </c>
      <c r="L311">
        <v>0.284736786602939</v>
      </c>
      <c r="M311">
        <v>0.57070712568050852</v>
      </c>
      <c r="N311">
        <v>0.42929287431949148</v>
      </c>
      <c r="O311">
        <v>-0.36724632016115744</v>
      </c>
      <c r="P311">
        <v>21</v>
      </c>
      <c r="Q311">
        <v>0</v>
      </c>
      <c r="R311">
        <v>0</v>
      </c>
      <c r="S311">
        <v>1</v>
      </c>
      <c r="T311">
        <v>98.28</v>
      </c>
      <c r="U311">
        <v>1</v>
      </c>
      <c r="V311">
        <v>0</v>
      </c>
      <c r="W311">
        <v>43.7</v>
      </c>
      <c r="X311">
        <v>54.6</v>
      </c>
      <c r="Y311">
        <v>54.88</v>
      </c>
      <c r="Z311">
        <v>48.36</v>
      </c>
      <c r="AA311">
        <v>22.96</v>
      </c>
      <c r="AB311">
        <v>36.33</v>
      </c>
      <c r="AC311">
        <v>43.98</v>
      </c>
      <c r="AD311">
        <v>52.71</v>
      </c>
      <c r="AE311">
        <v>0</v>
      </c>
    </row>
    <row r="312" spans="1:31" x14ac:dyDescent="0.25">
      <c r="A312" t="s">
        <v>326</v>
      </c>
      <c r="B312" t="s">
        <v>519</v>
      </c>
      <c r="C312" t="s">
        <v>523</v>
      </c>
      <c r="D312" t="s">
        <v>524</v>
      </c>
      <c r="E312" t="s">
        <v>528</v>
      </c>
      <c r="F312" t="s">
        <v>530</v>
      </c>
      <c r="G312">
        <v>37.54</v>
      </c>
      <c r="H312">
        <v>0</v>
      </c>
      <c r="I312">
        <v>1</v>
      </c>
      <c r="J312" t="s">
        <v>517</v>
      </c>
      <c r="K312">
        <v>0</v>
      </c>
      <c r="L312">
        <v>0</v>
      </c>
      <c r="M312">
        <v>0.5</v>
      </c>
      <c r="N312">
        <v>0.5</v>
      </c>
      <c r="O312">
        <v>-0.3010299956639812</v>
      </c>
      <c r="P312">
        <v>33</v>
      </c>
      <c r="Q312">
        <v>0</v>
      </c>
      <c r="R312">
        <v>0</v>
      </c>
      <c r="S312">
        <v>0</v>
      </c>
      <c r="T312">
        <v>62.34</v>
      </c>
      <c r="U312">
        <v>1</v>
      </c>
      <c r="V312">
        <v>0</v>
      </c>
      <c r="W312">
        <v>33.22</v>
      </c>
      <c r="X312">
        <v>56.47</v>
      </c>
      <c r="Y312">
        <v>37.840000000000003</v>
      </c>
      <c r="Z312">
        <v>45.98</v>
      </c>
      <c r="AA312">
        <v>15.39</v>
      </c>
      <c r="AB312">
        <v>49.68</v>
      </c>
      <c r="AC312">
        <v>55.81</v>
      </c>
      <c r="AD312">
        <v>34.17</v>
      </c>
      <c r="AE312">
        <v>0</v>
      </c>
    </row>
    <row r="313" spans="1:31" x14ac:dyDescent="0.25">
      <c r="A313" t="s">
        <v>327</v>
      </c>
      <c r="B313" t="s">
        <v>518</v>
      </c>
      <c r="C313" t="s">
        <v>523</v>
      </c>
      <c r="D313" t="s">
        <v>526</v>
      </c>
      <c r="E313" t="s">
        <v>528</v>
      </c>
      <c r="F313" t="s">
        <v>530</v>
      </c>
      <c r="G313">
        <v>66.62</v>
      </c>
      <c r="H313">
        <v>0</v>
      </c>
      <c r="I313">
        <v>1</v>
      </c>
      <c r="J313" t="s">
        <v>516</v>
      </c>
      <c r="K313">
        <v>0</v>
      </c>
      <c r="L313">
        <v>0.284736786602939</v>
      </c>
      <c r="M313">
        <v>0.57070712568050852</v>
      </c>
      <c r="N313">
        <v>0.42929287431949148</v>
      </c>
      <c r="O313">
        <v>-0.36724632016115744</v>
      </c>
      <c r="P313">
        <v>20</v>
      </c>
      <c r="Q313">
        <v>1</v>
      </c>
      <c r="R313">
        <v>0</v>
      </c>
      <c r="S313">
        <v>1</v>
      </c>
      <c r="T313">
        <v>62.29</v>
      </c>
      <c r="U313">
        <v>1</v>
      </c>
      <c r="V313">
        <v>0</v>
      </c>
      <c r="W313">
        <v>46.82</v>
      </c>
      <c r="X313">
        <v>61.05</v>
      </c>
      <c r="Y313">
        <v>57.81</v>
      </c>
      <c r="Z313">
        <v>35.93</v>
      </c>
      <c r="AA313">
        <v>43.21</v>
      </c>
      <c r="AB313">
        <v>31.48</v>
      </c>
      <c r="AC313">
        <v>61.91</v>
      </c>
      <c r="AD313">
        <v>49.82</v>
      </c>
      <c r="AE313">
        <v>0</v>
      </c>
    </row>
    <row r="314" spans="1:31" x14ac:dyDescent="0.25">
      <c r="A314" t="s">
        <v>328</v>
      </c>
      <c r="B314" t="s">
        <v>520</v>
      </c>
      <c r="C314" t="s">
        <v>523</v>
      </c>
      <c r="D314" t="s">
        <v>525</v>
      </c>
      <c r="E314" t="s">
        <v>529</v>
      </c>
      <c r="F314" t="s">
        <v>531</v>
      </c>
      <c r="G314">
        <v>37.69</v>
      </c>
      <c r="H314">
        <v>0</v>
      </c>
      <c r="I314">
        <v>1</v>
      </c>
      <c r="J314" t="s">
        <v>517</v>
      </c>
      <c r="K314">
        <v>1</v>
      </c>
      <c r="L314">
        <v>2.0074674701649928</v>
      </c>
      <c r="M314">
        <v>0.8815788876645434</v>
      </c>
      <c r="N314">
        <v>0.8815788876645434</v>
      </c>
      <c r="O314">
        <v>-5.4738818992039209E-2</v>
      </c>
      <c r="P314">
        <v>16</v>
      </c>
      <c r="Q314">
        <v>0</v>
      </c>
      <c r="R314">
        <v>1</v>
      </c>
      <c r="S314">
        <v>0</v>
      </c>
      <c r="T314">
        <v>51.7</v>
      </c>
      <c r="U314">
        <v>0</v>
      </c>
      <c r="V314">
        <v>1</v>
      </c>
      <c r="W314">
        <v>39.950000000000003</v>
      </c>
      <c r="X314">
        <v>33.119999999999997</v>
      </c>
      <c r="Y314">
        <v>35.24</v>
      </c>
      <c r="Z314">
        <v>39.75</v>
      </c>
      <c r="AA314">
        <v>21.63</v>
      </c>
      <c r="AB314">
        <v>38.119999999999997</v>
      </c>
      <c r="AC314">
        <v>48.59</v>
      </c>
      <c r="AD314">
        <v>42.47</v>
      </c>
      <c r="AE314">
        <v>1</v>
      </c>
    </row>
    <row r="315" spans="1:31" x14ac:dyDescent="0.25">
      <c r="A315" t="s">
        <v>329</v>
      </c>
      <c r="B315" t="s">
        <v>520</v>
      </c>
      <c r="C315" t="s">
        <v>521</v>
      </c>
      <c r="D315" t="s">
        <v>524</v>
      </c>
      <c r="E315" t="s">
        <v>527</v>
      </c>
      <c r="F315" t="s">
        <v>530</v>
      </c>
      <c r="G315">
        <v>33.299999999999997</v>
      </c>
      <c r="H315">
        <v>1</v>
      </c>
      <c r="I315">
        <v>0</v>
      </c>
      <c r="J315" t="s">
        <v>516</v>
      </c>
      <c r="K315">
        <v>0</v>
      </c>
      <c r="L315">
        <v>0</v>
      </c>
      <c r="M315">
        <v>0.5</v>
      </c>
      <c r="N315">
        <v>0.5</v>
      </c>
      <c r="O315">
        <v>-0.3010299956639812</v>
      </c>
      <c r="P315">
        <v>19</v>
      </c>
      <c r="Q315">
        <v>1</v>
      </c>
      <c r="R315">
        <v>0</v>
      </c>
      <c r="S315">
        <v>0</v>
      </c>
      <c r="T315">
        <v>46.86</v>
      </c>
      <c r="U315">
        <v>0</v>
      </c>
      <c r="V315">
        <v>0</v>
      </c>
      <c r="W315">
        <v>23.56</v>
      </c>
      <c r="X315">
        <v>43.73</v>
      </c>
      <c r="Y315">
        <v>35.31</v>
      </c>
      <c r="Z315">
        <v>29.32</v>
      </c>
      <c r="AA315">
        <v>10.61</v>
      </c>
      <c r="AB315">
        <v>32.94</v>
      </c>
      <c r="AC315">
        <v>33.68</v>
      </c>
      <c r="AD315">
        <v>23.9</v>
      </c>
      <c r="AE315">
        <v>0</v>
      </c>
    </row>
    <row r="316" spans="1:31" x14ac:dyDescent="0.25">
      <c r="A316" t="s">
        <v>330</v>
      </c>
      <c r="B316" t="s">
        <v>518</v>
      </c>
      <c r="C316" t="s">
        <v>522</v>
      </c>
      <c r="D316" t="s">
        <v>526</v>
      </c>
      <c r="E316" t="s">
        <v>527</v>
      </c>
      <c r="F316" t="s">
        <v>531</v>
      </c>
      <c r="G316">
        <v>68.08</v>
      </c>
      <c r="H316">
        <v>0</v>
      </c>
      <c r="I316">
        <v>0</v>
      </c>
      <c r="J316" t="s">
        <v>516</v>
      </c>
      <c r="K316">
        <v>1</v>
      </c>
      <c r="L316">
        <v>0.284736786602939</v>
      </c>
      <c r="M316">
        <v>0.57070712568050852</v>
      </c>
      <c r="N316">
        <v>0.57070712568050852</v>
      </c>
      <c r="O316">
        <v>-0.24358670494463713</v>
      </c>
      <c r="P316">
        <v>26</v>
      </c>
      <c r="Q316">
        <v>1</v>
      </c>
      <c r="R316">
        <v>0</v>
      </c>
      <c r="S316">
        <v>1</v>
      </c>
      <c r="T316">
        <v>84.42</v>
      </c>
      <c r="U316">
        <v>0</v>
      </c>
      <c r="V316">
        <v>0</v>
      </c>
      <c r="W316">
        <v>54.6</v>
      </c>
      <c r="X316">
        <v>43.09</v>
      </c>
      <c r="Y316">
        <v>48.05</v>
      </c>
      <c r="Z316">
        <v>28.28</v>
      </c>
      <c r="AA316">
        <v>51.81</v>
      </c>
      <c r="AB316">
        <v>53.93</v>
      </c>
      <c r="AC316">
        <v>52.8</v>
      </c>
      <c r="AD316">
        <v>39.619999999999997</v>
      </c>
      <c r="AE316">
        <v>0</v>
      </c>
    </row>
    <row r="317" spans="1:31" x14ac:dyDescent="0.25">
      <c r="A317" t="s">
        <v>331</v>
      </c>
      <c r="B317" t="s">
        <v>518</v>
      </c>
      <c r="C317" t="s">
        <v>523</v>
      </c>
      <c r="D317" t="s">
        <v>526</v>
      </c>
      <c r="E317" t="s">
        <v>527</v>
      </c>
      <c r="F317" t="s">
        <v>530</v>
      </c>
      <c r="G317">
        <v>58.13</v>
      </c>
      <c r="H317">
        <v>0</v>
      </c>
      <c r="I317">
        <v>1</v>
      </c>
      <c r="J317" t="s">
        <v>517</v>
      </c>
      <c r="K317">
        <v>0</v>
      </c>
      <c r="L317">
        <v>0.284736786602939</v>
      </c>
      <c r="M317">
        <v>0.57070712568050852</v>
      </c>
      <c r="N317">
        <v>0.42929287431949148</v>
      </c>
      <c r="O317">
        <v>-0.36724632016115744</v>
      </c>
      <c r="P317">
        <v>25</v>
      </c>
      <c r="Q317">
        <v>0</v>
      </c>
      <c r="R317">
        <v>0</v>
      </c>
      <c r="S317">
        <v>1</v>
      </c>
      <c r="T317">
        <v>86.2</v>
      </c>
      <c r="U317">
        <v>0</v>
      </c>
      <c r="V317">
        <v>0</v>
      </c>
      <c r="W317">
        <v>52.79</v>
      </c>
      <c r="X317">
        <v>46.61</v>
      </c>
      <c r="Y317">
        <v>59.51</v>
      </c>
      <c r="Z317">
        <v>37.450000000000003</v>
      </c>
      <c r="AA317">
        <v>57.5</v>
      </c>
      <c r="AB317">
        <v>59.62</v>
      </c>
      <c r="AC317">
        <v>46.22</v>
      </c>
      <c r="AD317">
        <v>49.31</v>
      </c>
      <c r="AE317">
        <v>0</v>
      </c>
    </row>
    <row r="318" spans="1:31" x14ac:dyDescent="0.25">
      <c r="A318" t="s">
        <v>332</v>
      </c>
      <c r="B318" t="s">
        <v>518</v>
      </c>
      <c r="C318" t="s">
        <v>523</v>
      </c>
      <c r="D318" t="s">
        <v>525</v>
      </c>
      <c r="E318" t="s">
        <v>527</v>
      </c>
      <c r="F318" t="s">
        <v>531</v>
      </c>
      <c r="G318">
        <v>65.650000000000006</v>
      </c>
      <c r="H318">
        <v>0</v>
      </c>
      <c r="I318">
        <v>1</v>
      </c>
      <c r="J318" t="s">
        <v>516</v>
      </c>
      <c r="K318">
        <v>1</v>
      </c>
      <c r="L318">
        <v>2.0074674701649928</v>
      </c>
      <c r="M318">
        <v>0.8815788876645434</v>
      </c>
      <c r="N318">
        <v>0.8815788876645434</v>
      </c>
      <c r="O318">
        <v>-5.4738818992039209E-2</v>
      </c>
      <c r="P318">
        <v>22</v>
      </c>
      <c r="Q318">
        <v>1</v>
      </c>
      <c r="R318">
        <v>1</v>
      </c>
      <c r="S318">
        <v>0</v>
      </c>
      <c r="T318">
        <v>98.14</v>
      </c>
      <c r="U318">
        <v>0</v>
      </c>
      <c r="V318">
        <v>0</v>
      </c>
      <c r="W318">
        <v>71.48</v>
      </c>
      <c r="X318">
        <v>48.19</v>
      </c>
      <c r="Y318">
        <v>63.11</v>
      </c>
      <c r="Z318">
        <v>73.28</v>
      </c>
      <c r="AA318">
        <v>66.06</v>
      </c>
      <c r="AB318">
        <v>65.84</v>
      </c>
      <c r="AC318">
        <v>63.05</v>
      </c>
      <c r="AD318">
        <v>65.56</v>
      </c>
      <c r="AE318">
        <v>1</v>
      </c>
    </row>
    <row r="319" spans="1:31" x14ac:dyDescent="0.25">
      <c r="A319" t="s">
        <v>333</v>
      </c>
      <c r="B319" t="s">
        <v>518</v>
      </c>
      <c r="C319" t="s">
        <v>522</v>
      </c>
      <c r="D319" t="s">
        <v>524</v>
      </c>
      <c r="E319" t="s">
        <v>527</v>
      </c>
      <c r="F319" t="s">
        <v>530</v>
      </c>
      <c r="G319">
        <v>29.61</v>
      </c>
      <c r="H319">
        <v>0</v>
      </c>
      <c r="I319">
        <v>0</v>
      </c>
      <c r="J319" t="s">
        <v>516</v>
      </c>
      <c r="K319">
        <v>0</v>
      </c>
      <c r="L319">
        <v>0</v>
      </c>
      <c r="M319">
        <v>0.5</v>
      </c>
      <c r="N319">
        <v>0.5</v>
      </c>
      <c r="O319">
        <v>-0.3010299956639812</v>
      </c>
      <c r="P319">
        <v>28</v>
      </c>
      <c r="Q319">
        <v>1</v>
      </c>
      <c r="R319">
        <v>0</v>
      </c>
      <c r="S319">
        <v>0</v>
      </c>
      <c r="T319">
        <v>86.41</v>
      </c>
      <c r="U319">
        <v>0</v>
      </c>
      <c r="V319">
        <v>0</v>
      </c>
      <c r="W319">
        <v>21.5</v>
      </c>
      <c r="X319">
        <v>8.7899999999999991</v>
      </c>
      <c r="Y319">
        <v>39.85</v>
      </c>
      <c r="Z319">
        <v>26.61</v>
      </c>
      <c r="AA319">
        <v>20.32</v>
      </c>
      <c r="AB319">
        <v>33.72</v>
      </c>
      <c r="AC319">
        <v>42.42</v>
      </c>
      <c r="AD319">
        <v>23.24</v>
      </c>
      <c r="AE319">
        <v>0</v>
      </c>
    </row>
    <row r="320" spans="1:31" x14ac:dyDescent="0.25">
      <c r="A320" t="s">
        <v>334</v>
      </c>
      <c r="B320" t="s">
        <v>519</v>
      </c>
      <c r="C320" t="s">
        <v>523</v>
      </c>
      <c r="D320" t="s">
        <v>525</v>
      </c>
      <c r="E320" t="s">
        <v>528</v>
      </c>
      <c r="F320" t="s">
        <v>531</v>
      </c>
      <c r="G320">
        <v>50.25</v>
      </c>
      <c r="H320">
        <v>0</v>
      </c>
      <c r="I320">
        <v>1</v>
      </c>
      <c r="J320" t="s">
        <v>516</v>
      </c>
      <c r="K320">
        <v>1</v>
      </c>
      <c r="L320">
        <v>2.0074674701649928</v>
      </c>
      <c r="M320">
        <v>0.8815788876645434</v>
      </c>
      <c r="N320">
        <v>0.8815788876645434</v>
      </c>
      <c r="O320">
        <v>-5.4738818992039209E-2</v>
      </c>
      <c r="P320">
        <v>41</v>
      </c>
      <c r="Q320">
        <v>1</v>
      </c>
      <c r="R320">
        <v>1</v>
      </c>
      <c r="S320">
        <v>0</v>
      </c>
      <c r="T320">
        <v>54.6</v>
      </c>
      <c r="U320">
        <v>1</v>
      </c>
      <c r="V320">
        <v>0</v>
      </c>
      <c r="W320">
        <v>83.11</v>
      </c>
      <c r="X320">
        <v>64.45</v>
      </c>
      <c r="Y320">
        <v>77.180000000000007</v>
      </c>
      <c r="Z320">
        <v>65.650000000000006</v>
      </c>
      <c r="AA320">
        <v>76.33</v>
      </c>
      <c r="AB320">
        <v>67.63</v>
      </c>
      <c r="AC320">
        <v>46.99</v>
      </c>
      <c r="AD320">
        <v>43.12</v>
      </c>
      <c r="AE320">
        <v>1</v>
      </c>
    </row>
    <row r="321" spans="1:31" x14ac:dyDescent="0.25">
      <c r="A321" t="s">
        <v>335</v>
      </c>
      <c r="B321" t="s">
        <v>518</v>
      </c>
      <c r="C321" t="s">
        <v>522</v>
      </c>
      <c r="D321" t="s">
        <v>526</v>
      </c>
      <c r="E321" t="s">
        <v>529</v>
      </c>
      <c r="F321" t="s">
        <v>531</v>
      </c>
      <c r="G321">
        <v>39.72</v>
      </c>
      <c r="H321">
        <v>0</v>
      </c>
      <c r="I321">
        <v>0</v>
      </c>
      <c r="J321" t="s">
        <v>517</v>
      </c>
      <c r="K321">
        <v>1</v>
      </c>
      <c r="L321">
        <v>0.284736786602939</v>
      </c>
      <c r="M321">
        <v>0.57070712568050852</v>
      </c>
      <c r="N321">
        <v>0.57070712568050852</v>
      </c>
      <c r="O321">
        <v>-0.24358670494463713</v>
      </c>
      <c r="P321">
        <v>22</v>
      </c>
      <c r="Q321">
        <v>0</v>
      </c>
      <c r="R321">
        <v>0</v>
      </c>
      <c r="S321">
        <v>1</v>
      </c>
      <c r="T321">
        <v>42.41</v>
      </c>
      <c r="U321">
        <v>0</v>
      </c>
      <c r="V321">
        <v>1</v>
      </c>
      <c r="W321">
        <v>44.1</v>
      </c>
      <c r="X321">
        <v>39.450000000000003</v>
      </c>
      <c r="Y321">
        <v>51.32</v>
      </c>
      <c r="Z321">
        <v>41.33</v>
      </c>
      <c r="AA321">
        <v>55.95</v>
      </c>
      <c r="AB321">
        <v>62.35</v>
      </c>
      <c r="AC321">
        <v>50.35</v>
      </c>
      <c r="AD321">
        <v>37.15</v>
      </c>
      <c r="AE321">
        <v>0</v>
      </c>
    </row>
    <row r="322" spans="1:31" x14ac:dyDescent="0.25">
      <c r="A322" t="s">
        <v>336</v>
      </c>
      <c r="B322" t="s">
        <v>518</v>
      </c>
      <c r="C322" t="s">
        <v>522</v>
      </c>
      <c r="D322" t="s">
        <v>524</v>
      </c>
      <c r="E322" t="s">
        <v>528</v>
      </c>
      <c r="F322" t="s">
        <v>530</v>
      </c>
      <c r="G322">
        <v>48.68</v>
      </c>
      <c r="H322">
        <v>0</v>
      </c>
      <c r="I322">
        <v>0</v>
      </c>
      <c r="J322" t="s">
        <v>517</v>
      </c>
      <c r="K322">
        <v>0</v>
      </c>
      <c r="L322">
        <v>0</v>
      </c>
      <c r="M322">
        <v>0.5</v>
      </c>
      <c r="N322">
        <v>0.5</v>
      </c>
      <c r="O322">
        <v>-0.3010299956639812</v>
      </c>
      <c r="P322">
        <v>29</v>
      </c>
      <c r="Q322">
        <v>0</v>
      </c>
      <c r="R322">
        <v>0</v>
      </c>
      <c r="S322">
        <v>0</v>
      </c>
      <c r="T322">
        <v>99.13</v>
      </c>
      <c r="U322">
        <v>1</v>
      </c>
      <c r="V322">
        <v>0</v>
      </c>
      <c r="W322">
        <v>30.97</v>
      </c>
      <c r="X322">
        <v>39.72</v>
      </c>
      <c r="Y322">
        <v>24.93</v>
      </c>
      <c r="Z322">
        <v>43.7</v>
      </c>
      <c r="AA322">
        <v>32.299999999999997</v>
      </c>
      <c r="AB322">
        <v>34.21</v>
      </c>
      <c r="AC322">
        <v>21.29</v>
      </c>
      <c r="AD322">
        <v>50.48</v>
      </c>
      <c r="AE322">
        <v>0</v>
      </c>
    </row>
    <row r="323" spans="1:31" x14ac:dyDescent="0.25">
      <c r="A323" t="s">
        <v>337</v>
      </c>
      <c r="B323" t="s">
        <v>519</v>
      </c>
      <c r="C323" t="s">
        <v>522</v>
      </c>
      <c r="D323" t="s">
        <v>524</v>
      </c>
      <c r="E323" t="s">
        <v>528</v>
      </c>
      <c r="F323" t="s">
        <v>530</v>
      </c>
      <c r="G323">
        <v>50.57</v>
      </c>
      <c r="H323">
        <v>0</v>
      </c>
      <c r="I323">
        <v>0</v>
      </c>
      <c r="J323" t="s">
        <v>516</v>
      </c>
      <c r="K323">
        <v>0</v>
      </c>
      <c r="L323">
        <v>0</v>
      </c>
      <c r="M323">
        <v>0.5</v>
      </c>
      <c r="N323">
        <v>0.5</v>
      </c>
      <c r="O323">
        <v>-0.3010299956639812</v>
      </c>
      <c r="P323">
        <v>41</v>
      </c>
      <c r="Q323">
        <v>1</v>
      </c>
      <c r="R323">
        <v>0</v>
      </c>
      <c r="S323">
        <v>0</v>
      </c>
      <c r="T323">
        <v>60.43</v>
      </c>
      <c r="U323">
        <v>1</v>
      </c>
      <c r="V323">
        <v>0</v>
      </c>
      <c r="W323">
        <v>35.57</v>
      </c>
      <c r="X323">
        <v>22.94</v>
      </c>
      <c r="Y323">
        <v>41.92</v>
      </c>
      <c r="Z323">
        <v>31.4</v>
      </c>
      <c r="AA323">
        <v>73.260000000000005</v>
      </c>
      <c r="AB323">
        <v>68.73</v>
      </c>
      <c r="AC323">
        <v>41.31</v>
      </c>
      <c r="AD323">
        <v>32.47</v>
      </c>
      <c r="AE323">
        <v>0</v>
      </c>
    </row>
    <row r="324" spans="1:31" x14ac:dyDescent="0.25">
      <c r="A324" t="s">
        <v>338</v>
      </c>
      <c r="B324" t="s">
        <v>518</v>
      </c>
      <c r="C324" t="s">
        <v>522</v>
      </c>
      <c r="D324" t="s">
        <v>524</v>
      </c>
      <c r="E324" t="s">
        <v>528</v>
      </c>
      <c r="F324" t="s">
        <v>530</v>
      </c>
      <c r="G324">
        <v>32.9</v>
      </c>
      <c r="H324">
        <v>0</v>
      </c>
      <c r="I324">
        <v>0</v>
      </c>
      <c r="J324" t="s">
        <v>517</v>
      </c>
      <c r="K324">
        <v>0</v>
      </c>
      <c r="L324">
        <v>0</v>
      </c>
      <c r="M324">
        <v>0.5</v>
      </c>
      <c r="N324">
        <v>0.5</v>
      </c>
      <c r="O324">
        <v>-0.3010299956639812</v>
      </c>
      <c r="P324">
        <v>23</v>
      </c>
      <c r="Q324">
        <v>0</v>
      </c>
      <c r="R324">
        <v>0</v>
      </c>
      <c r="S324">
        <v>0</v>
      </c>
      <c r="T324">
        <v>58.72</v>
      </c>
      <c r="U324">
        <v>1</v>
      </c>
      <c r="V324">
        <v>0</v>
      </c>
      <c r="W324">
        <v>33.31</v>
      </c>
      <c r="X324">
        <v>41.53</v>
      </c>
      <c r="Y324">
        <v>41.96</v>
      </c>
      <c r="Z324">
        <v>43.71</v>
      </c>
      <c r="AA324">
        <v>30.12</v>
      </c>
      <c r="AB324">
        <v>25.08</v>
      </c>
      <c r="AC324">
        <v>38.119999999999997</v>
      </c>
      <c r="AD324">
        <v>41.53</v>
      </c>
      <c r="AE324">
        <v>0</v>
      </c>
    </row>
    <row r="325" spans="1:31" x14ac:dyDescent="0.25">
      <c r="A325" t="s">
        <v>339</v>
      </c>
      <c r="B325" t="s">
        <v>518</v>
      </c>
      <c r="C325" t="s">
        <v>522</v>
      </c>
      <c r="D325" t="s">
        <v>526</v>
      </c>
      <c r="E325" t="s">
        <v>528</v>
      </c>
      <c r="F325" t="s">
        <v>531</v>
      </c>
      <c r="G325">
        <v>34.1</v>
      </c>
      <c r="H325">
        <v>0</v>
      </c>
      <c r="I325">
        <v>0</v>
      </c>
      <c r="J325" t="s">
        <v>517</v>
      </c>
      <c r="K325">
        <v>1</v>
      </c>
      <c r="L325">
        <v>0.284736786602939</v>
      </c>
      <c r="M325">
        <v>0.57070712568050852</v>
      </c>
      <c r="N325">
        <v>0.57070712568050852</v>
      </c>
      <c r="O325">
        <v>-0.24358670494463713</v>
      </c>
      <c r="P325">
        <v>21</v>
      </c>
      <c r="Q325">
        <v>0</v>
      </c>
      <c r="R325">
        <v>0</v>
      </c>
      <c r="S325">
        <v>1</v>
      </c>
      <c r="T325">
        <v>94.36</v>
      </c>
      <c r="U325">
        <v>1</v>
      </c>
      <c r="V325">
        <v>0</v>
      </c>
      <c r="W325">
        <v>62.72</v>
      </c>
      <c r="X325">
        <v>46.01</v>
      </c>
      <c r="Y325">
        <v>51.11</v>
      </c>
      <c r="Z325">
        <v>44.5</v>
      </c>
      <c r="AA325">
        <v>60.7</v>
      </c>
      <c r="AB325">
        <v>47.57</v>
      </c>
      <c r="AC325">
        <v>33.93</v>
      </c>
      <c r="AD325">
        <v>31.9</v>
      </c>
      <c r="AE325">
        <v>0</v>
      </c>
    </row>
    <row r="326" spans="1:31" x14ac:dyDescent="0.25">
      <c r="A326" t="s">
        <v>340</v>
      </c>
      <c r="B326" t="s">
        <v>519</v>
      </c>
      <c r="C326" t="s">
        <v>521</v>
      </c>
      <c r="D326" t="s">
        <v>526</v>
      </c>
      <c r="E326" t="s">
        <v>528</v>
      </c>
      <c r="F326" t="s">
        <v>531</v>
      </c>
      <c r="G326">
        <v>62.6</v>
      </c>
      <c r="H326">
        <v>1</v>
      </c>
      <c r="I326">
        <v>0</v>
      </c>
      <c r="J326" t="s">
        <v>517</v>
      </c>
      <c r="K326">
        <v>1</v>
      </c>
      <c r="L326">
        <v>0.284736786602939</v>
      </c>
      <c r="M326">
        <v>0.57070712568050852</v>
      </c>
      <c r="N326">
        <v>0.57070712568050852</v>
      </c>
      <c r="O326">
        <v>-0.24358670494463713</v>
      </c>
      <c r="P326">
        <v>47</v>
      </c>
      <c r="Q326">
        <v>0</v>
      </c>
      <c r="R326">
        <v>0</v>
      </c>
      <c r="S326">
        <v>1</v>
      </c>
      <c r="T326">
        <v>75.11</v>
      </c>
      <c r="U326">
        <v>1</v>
      </c>
      <c r="V326">
        <v>0</v>
      </c>
      <c r="W326">
        <v>64.849999999999994</v>
      </c>
      <c r="X326">
        <v>59.66</v>
      </c>
      <c r="Y326">
        <v>50.29</v>
      </c>
      <c r="Z326">
        <v>60.24</v>
      </c>
      <c r="AA326">
        <v>69.55</v>
      </c>
      <c r="AB326">
        <v>57.43</v>
      </c>
      <c r="AC326">
        <v>40.28</v>
      </c>
      <c r="AD326">
        <v>49.12</v>
      </c>
      <c r="AE326">
        <v>0</v>
      </c>
    </row>
    <row r="327" spans="1:31" x14ac:dyDescent="0.25">
      <c r="A327" t="s">
        <v>341</v>
      </c>
      <c r="B327" t="s">
        <v>519</v>
      </c>
      <c r="C327" t="s">
        <v>523</v>
      </c>
      <c r="D327" t="s">
        <v>525</v>
      </c>
      <c r="E327" t="s">
        <v>527</v>
      </c>
      <c r="F327" t="s">
        <v>531</v>
      </c>
      <c r="G327">
        <v>89.72</v>
      </c>
      <c r="H327">
        <v>0</v>
      </c>
      <c r="I327">
        <v>1</v>
      </c>
      <c r="J327" t="s">
        <v>517</v>
      </c>
      <c r="K327">
        <v>1</v>
      </c>
      <c r="L327">
        <v>2.0074674701649928</v>
      </c>
      <c r="M327">
        <v>0.8815788876645434</v>
      </c>
      <c r="N327">
        <v>0.8815788876645434</v>
      </c>
      <c r="O327">
        <v>-5.4738818992039209E-2</v>
      </c>
      <c r="P327">
        <v>49</v>
      </c>
      <c r="Q327">
        <v>0</v>
      </c>
      <c r="R327">
        <v>1</v>
      </c>
      <c r="S327">
        <v>0</v>
      </c>
      <c r="T327">
        <v>52.89</v>
      </c>
      <c r="U327">
        <v>0</v>
      </c>
      <c r="V327">
        <v>0</v>
      </c>
      <c r="W327">
        <v>78.36</v>
      </c>
      <c r="X327">
        <v>69.5</v>
      </c>
      <c r="Y327">
        <v>65.73</v>
      </c>
      <c r="Z327">
        <v>78.400000000000006</v>
      </c>
      <c r="AA327">
        <v>64.52</v>
      </c>
      <c r="AB327">
        <v>61.17</v>
      </c>
      <c r="AC327">
        <v>69.13</v>
      </c>
      <c r="AD327">
        <v>79.86</v>
      </c>
      <c r="AE327">
        <v>1</v>
      </c>
    </row>
    <row r="328" spans="1:31" x14ac:dyDescent="0.25">
      <c r="A328" t="s">
        <v>342</v>
      </c>
      <c r="B328" t="s">
        <v>520</v>
      </c>
      <c r="C328" t="s">
        <v>521</v>
      </c>
      <c r="D328" t="s">
        <v>526</v>
      </c>
      <c r="E328" t="s">
        <v>527</v>
      </c>
      <c r="F328" t="s">
        <v>530</v>
      </c>
      <c r="G328">
        <v>26.77</v>
      </c>
      <c r="H328">
        <v>1</v>
      </c>
      <c r="I328">
        <v>0</v>
      </c>
      <c r="J328" t="s">
        <v>516</v>
      </c>
      <c r="K328">
        <v>0</v>
      </c>
      <c r="L328">
        <v>0.284736786602939</v>
      </c>
      <c r="M328">
        <v>0.57070712568050852</v>
      </c>
      <c r="N328">
        <v>0.42929287431949148</v>
      </c>
      <c r="O328">
        <v>-0.36724632016115744</v>
      </c>
      <c r="P328">
        <v>19</v>
      </c>
      <c r="Q328">
        <v>1</v>
      </c>
      <c r="R328">
        <v>0</v>
      </c>
      <c r="S328">
        <v>1</v>
      </c>
      <c r="T328">
        <v>93.35</v>
      </c>
      <c r="U328">
        <v>0</v>
      </c>
      <c r="V328">
        <v>0</v>
      </c>
      <c r="W328">
        <v>33.14</v>
      </c>
      <c r="X328">
        <v>35.130000000000003</v>
      </c>
      <c r="Y328">
        <v>31.85</v>
      </c>
      <c r="Z328">
        <v>31.1</v>
      </c>
      <c r="AA328">
        <v>41.16</v>
      </c>
      <c r="AB328">
        <v>41.5</v>
      </c>
      <c r="AC328">
        <v>36.979999999999997</v>
      </c>
      <c r="AD328">
        <v>24.48</v>
      </c>
      <c r="AE328">
        <v>0</v>
      </c>
    </row>
    <row r="329" spans="1:31" x14ac:dyDescent="0.25">
      <c r="A329" t="s">
        <v>343</v>
      </c>
      <c r="B329" t="s">
        <v>519</v>
      </c>
      <c r="C329" t="s">
        <v>523</v>
      </c>
      <c r="D329" t="s">
        <v>524</v>
      </c>
      <c r="E329" t="s">
        <v>527</v>
      </c>
      <c r="F329" t="s">
        <v>530</v>
      </c>
      <c r="G329">
        <v>53.92</v>
      </c>
      <c r="H329">
        <v>0</v>
      </c>
      <c r="I329">
        <v>1</v>
      </c>
      <c r="J329" t="s">
        <v>516</v>
      </c>
      <c r="K329">
        <v>0</v>
      </c>
      <c r="L329">
        <v>0</v>
      </c>
      <c r="M329">
        <v>0.5</v>
      </c>
      <c r="N329">
        <v>0.5</v>
      </c>
      <c r="O329">
        <v>-0.3010299956639812</v>
      </c>
      <c r="P329">
        <v>50</v>
      </c>
      <c r="Q329">
        <v>1</v>
      </c>
      <c r="R329">
        <v>0</v>
      </c>
      <c r="S329">
        <v>0</v>
      </c>
      <c r="T329">
        <v>99.6</v>
      </c>
      <c r="U329">
        <v>0</v>
      </c>
      <c r="V329">
        <v>0</v>
      </c>
      <c r="W329">
        <v>21.08</v>
      </c>
      <c r="X329">
        <v>43.9</v>
      </c>
      <c r="Y329">
        <v>56.23</v>
      </c>
      <c r="Z329">
        <v>53.55</v>
      </c>
      <c r="AA329">
        <v>50.84</v>
      </c>
      <c r="AB329">
        <v>37.090000000000003</v>
      </c>
      <c r="AC329">
        <v>32.81</v>
      </c>
      <c r="AD329">
        <v>60.96</v>
      </c>
      <c r="AE329">
        <v>0</v>
      </c>
    </row>
    <row r="330" spans="1:31" x14ac:dyDescent="0.25">
      <c r="A330" t="s">
        <v>344</v>
      </c>
      <c r="B330" t="s">
        <v>518</v>
      </c>
      <c r="C330" t="s">
        <v>521</v>
      </c>
      <c r="D330" t="s">
        <v>526</v>
      </c>
      <c r="E330" t="s">
        <v>528</v>
      </c>
      <c r="F330" t="s">
        <v>530</v>
      </c>
      <c r="G330">
        <v>45.58</v>
      </c>
      <c r="H330">
        <v>1</v>
      </c>
      <c r="I330">
        <v>0</v>
      </c>
      <c r="J330" t="s">
        <v>517</v>
      </c>
      <c r="K330">
        <v>0</v>
      </c>
      <c r="L330">
        <v>0.284736786602939</v>
      </c>
      <c r="M330">
        <v>0.57070712568050852</v>
      </c>
      <c r="N330">
        <v>0.42929287431949148</v>
      </c>
      <c r="O330">
        <v>-0.36724632016115744</v>
      </c>
      <c r="P330">
        <v>23</v>
      </c>
      <c r="Q330">
        <v>0</v>
      </c>
      <c r="R330">
        <v>0</v>
      </c>
      <c r="S330">
        <v>1</v>
      </c>
      <c r="T330">
        <v>45.2</v>
      </c>
      <c r="U330">
        <v>1</v>
      </c>
      <c r="V330">
        <v>0</v>
      </c>
      <c r="W330">
        <v>68.13</v>
      </c>
      <c r="X330">
        <v>50.34</v>
      </c>
      <c r="Y330">
        <v>53.43</v>
      </c>
      <c r="Z330">
        <v>59.24</v>
      </c>
      <c r="AA330">
        <v>53.07</v>
      </c>
      <c r="AB330">
        <v>54.92</v>
      </c>
      <c r="AC330">
        <v>51.72</v>
      </c>
      <c r="AD330">
        <v>55.54</v>
      </c>
      <c r="AE330">
        <v>0</v>
      </c>
    </row>
    <row r="331" spans="1:31" x14ac:dyDescent="0.25">
      <c r="A331" t="s">
        <v>345</v>
      </c>
      <c r="B331" t="s">
        <v>518</v>
      </c>
      <c r="C331" t="s">
        <v>522</v>
      </c>
      <c r="D331" t="s">
        <v>525</v>
      </c>
      <c r="E331" t="s">
        <v>528</v>
      </c>
      <c r="F331" t="s">
        <v>531</v>
      </c>
      <c r="G331">
        <v>48.97</v>
      </c>
      <c r="H331">
        <v>0</v>
      </c>
      <c r="I331">
        <v>0</v>
      </c>
      <c r="J331" t="s">
        <v>517</v>
      </c>
      <c r="K331">
        <v>1</v>
      </c>
      <c r="L331">
        <v>2.0074674701649928</v>
      </c>
      <c r="M331">
        <v>0.8815788876645434</v>
      </c>
      <c r="N331">
        <v>0.8815788876645434</v>
      </c>
      <c r="O331">
        <v>-5.4738818992039209E-2</v>
      </c>
      <c r="P331">
        <v>24</v>
      </c>
      <c r="Q331">
        <v>0</v>
      </c>
      <c r="R331">
        <v>1</v>
      </c>
      <c r="S331">
        <v>0</v>
      </c>
      <c r="T331">
        <v>91.74</v>
      </c>
      <c r="U331">
        <v>1</v>
      </c>
      <c r="V331">
        <v>0</v>
      </c>
      <c r="W331">
        <v>52.51</v>
      </c>
      <c r="X331">
        <v>66.86</v>
      </c>
      <c r="Y331">
        <v>72.22</v>
      </c>
      <c r="Z331">
        <v>60.44</v>
      </c>
      <c r="AA331">
        <v>86.58</v>
      </c>
      <c r="AB331">
        <v>56.95</v>
      </c>
      <c r="AC331">
        <v>64.36</v>
      </c>
      <c r="AD331">
        <v>59.77</v>
      </c>
      <c r="AE331">
        <v>1</v>
      </c>
    </row>
    <row r="332" spans="1:31" x14ac:dyDescent="0.25">
      <c r="A332" t="s">
        <v>346</v>
      </c>
      <c r="B332" t="s">
        <v>518</v>
      </c>
      <c r="C332" t="s">
        <v>523</v>
      </c>
      <c r="D332" t="s">
        <v>524</v>
      </c>
      <c r="E332" t="s">
        <v>528</v>
      </c>
      <c r="F332" t="s">
        <v>530</v>
      </c>
      <c r="G332">
        <v>53.12</v>
      </c>
      <c r="H332">
        <v>0</v>
      </c>
      <c r="I332">
        <v>1</v>
      </c>
      <c r="J332" t="s">
        <v>516</v>
      </c>
      <c r="K332">
        <v>0</v>
      </c>
      <c r="L332">
        <v>0</v>
      </c>
      <c r="M332">
        <v>0.5</v>
      </c>
      <c r="N332">
        <v>0.5</v>
      </c>
      <c r="O332">
        <v>-0.3010299956639812</v>
      </c>
      <c r="P332">
        <v>22</v>
      </c>
      <c r="Q332">
        <v>1</v>
      </c>
      <c r="R332">
        <v>0</v>
      </c>
      <c r="S332">
        <v>0</v>
      </c>
      <c r="T332">
        <v>63.43</v>
      </c>
      <c r="U332">
        <v>1</v>
      </c>
      <c r="V332">
        <v>0</v>
      </c>
      <c r="W332">
        <v>53.03</v>
      </c>
      <c r="X332">
        <v>0</v>
      </c>
      <c r="Y332">
        <v>68.069999999999993</v>
      </c>
      <c r="Z332">
        <v>27.04</v>
      </c>
      <c r="AA332">
        <v>33.369999999999997</v>
      </c>
      <c r="AB332">
        <v>14.17</v>
      </c>
      <c r="AC332">
        <v>18.43</v>
      </c>
      <c r="AD332">
        <v>23.04</v>
      </c>
      <c r="AE332">
        <v>0</v>
      </c>
    </row>
    <row r="333" spans="1:31" x14ac:dyDescent="0.25">
      <c r="A333" t="s">
        <v>347</v>
      </c>
      <c r="B333" t="s">
        <v>519</v>
      </c>
      <c r="C333" t="s">
        <v>523</v>
      </c>
      <c r="D333" t="s">
        <v>524</v>
      </c>
      <c r="E333" t="s">
        <v>529</v>
      </c>
      <c r="F333" t="s">
        <v>530</v>
      </c>
      <c r="G333">
        <v>38.619999999999997</v>
      </c>
      <c r="H333">
        <v>0</v>
      </c>
      <c r="I333">
        <v>1</v>
      </c>
      <c r="J333" t="s">
        <v>516</v>
      </c>
      <c r="K333">
        <v>0</v>
      </c>
      <c r="L333">
        <v>0</v>
      </c>
      <c r="M333">
        <v>0.5</v>
      </c>
      <c r="N333">
        <v>0.5</v>
      </c>
      <c r="O333">
        <v>-0.3010299956639812</v>
      </c>
      <c r="P333">
        <v>39</v>
      </c>
      <c r="Q333">
        <v>1</v>
      </c>
      <c r="R333">
        <v>0</v>
      </c>
      <c r="S333">
        <v>0</v>
      </c>
      <c r="T333">
        <v>71.44</v>
      </c>
      <c r="U333">
        <v>0</v>
      </c>
      <c r="V333">
        <v>1</v>
      </c>
      <c r="W333">
        <v>24.4</v>
      </c>
      <c r="X333">
        <v>32.44</v>
      </c>
      <c r="Y333">
        <v>21.08</v>
      </c>
      <c r="Z333">
        <v>51.23</v>
      </c>
      <c r="AA333">
        <v>39.65</v>
      </c>
      <c r="AB333">
        <v>25.37</v>
      </c>
      <c r="AC333">
        <v>47.67</v>
      </c>
      <c r="AD333">
        <v>22.66</v>
      </c>
      <c r="AE333">
        <v>0</v>
      </c>
    </row>
    <row r="334" spans="1:31" x14ac:dyDescent="0.25">
      <c r="A334" t="s">
        <v>348</v>
      </c>
      <c r="B334" t="s">
        <v>518</v>
      </c>
      <c r="C334" t="s">
        <v>521</v>
      </c>
      <c r="D334" t="s">
        <v>524</v>
      </c>
      <c r="E334" t="s">
        <v>527</v>
      </c>
      <c r="F334" t="s">
        <v>530</v>
      </c>
      <c r="G334">
        <v>21.04</v>
      </c>
      <c r="H334">
        <v>1</v>
      </c>
      <c r="I334">
        <v>0</v>
      </c>
      <c r="J334" t="s">
        <v>517</v>
      </c>
      <c r="K334">
        <v>0</v>
      </c>
      <c r="L334">
        <v>0</v>
      </c>
      <c r="M334">
        <v>0.5</v>
      </c>
      <c r="N334">
        <v>0.5</v>
      </c>
      <c r="O334">
        <v>-0.3010299956639812</v>
      </c>
      <c r="P334">
        <v>23</v>
      </c>
      <c r="Q334">
        <v>0</v>
      </c>
      <c r="R334">
        <v>0</v>
      </c>
      <c r="S334">
        <v>0</v>
      </c>
      <c r="T334">
        <v>94.89</v>
      </c>
      <c r="U334">
        <v>0</v>
      </c>
      <c r="V334">
        <v>0</v>
      </c>
      <c r="W334">
        <v>36.78</v>
      </c>
      <c r="X334">
        <v>54.07</v>
      </c>
      <c r="Y334">
        <v>28.15</v>
      </c>
      <c r="Z334">
        <v>47.93</v>
      </c>
      <c r="AA334">
        <v>28.78</v>
      </c>
      <c r="AB334">
        <v>29.48</v>
      </c>
      <c r="AC334">
        <v>46.01</v>
      </c>
      <c r="AD334">
        <v>53.46</v>
      </c>
      <c r="AE334">
        <v>0</v>
      </c>
    </row>
    <row r="335" spans="1:31" x14ac:dyDescent="0.25">
      <c r="A335" t="s">
        <v>349</v>
      </c>
      <c r="B335" t="s">
        <v>518</v>
      </c>
      <c r="C335" t="s">
        <v>521</v>
      </c>
      <c r="D335" t="s">
        <v>525</v>
      </c>
      <c r="E335" t="s">
        <v>527</v>
      </c>
      <c r="F335" t="s">
        <v>531</v>
      </c>
      <c r="G335">
        <v>67.3</v>
      </c>
      <c r="H335">
        <v>1</v>
      </c>
      <c r="I335">
        <v>0</v>
      </c>
      <c r="J335" t="s">
        <v>516</v>
      </c>
      <c r="K335">
        <v>1</v>
      </c>
      <c r="L335">
        <v>2.0074674701649928</v>
      </c>
      <c r="M335">
        <v>0.8815788876645434</v>
      </c>
      <c r="N335">
        <v>0.8815788876645434</v>
      </c>
      <c r="O335">
        <v>-5.4738818992039209E-2</v>
      </c>
      <c r="P335">
        <v>20</v>
      </c>
      <c r="Q335">
        <v>1</v>
      </c>
      <c r="R335">
        <v>1</v>
      </c>
      <c r="S335">
        <v>0</v>
      </c>
      <c r="T335">
        <v>98.4</v>
      </c>
      <c r="U335">
        <v>0</v>
      </c>
      <c r="V335">
        <v>0</v>
      </c>
      <c r="W335">
        <v>71.52</v>
      </c>
      <c r="X335">
        <v>72.92</v>
      </c>
      <c r="Y335">
        <v>79.62</v>
      </c>
      <c r="Z335">
        <v>62.13</v>
      </c>
      <c r="AA335">
        <v>51.59</v>
      </c>
      <c r="AB335">
        <v>31.89</v>
      </c>
      <c r="AC335">
        <v>74.790000000000006</v>
      </c>
      <c r="AD335">
        <v>59.88</v>
      </c>
      <c r="AE335">
        <v>1</v>
      </c>
    </row>
    <row r="336" spans="1:31" x14ac:dyDescent="0.25">
      <c r="A336" t="s">
        <v>350</v>
      </c>
      <c r="B336" t="s">
        <v>518</v>
      </c>
      <c r="C336" t="s">
        <v>523</v>
      </c>
      <c r="D336" t="s">
        <v>526</v>
      </c>
      <c r="E336" t="s">
        <v>529</v>
      </c>
      <c r="F336" t="s">
        <v>530</v>
      </c>
      <c r="G336">
        <v>44.99</v>
      </c>
      <c r="H336">
        <v>0</v>
      </c>
      <c r="I336">
        <v>1</v>
      </c>
      <c r="J336" t="s">
        <v>517</v>
      </c>
      <c r="K336">
        <v>0</v>
      </c>
      <c r="L336">
        <v>0.284736786602939</v>
      </c>
      <c r="M336">
        <v>0.57070712568050852</v>
      </c>
      <c r="N336">
        <v>0.42929287431949148</v>
      </c>
      <c r="O336">
        <v>-0.36724632016115744</v>
      </c>
      <c r="P336">
        <v>21</v>
      </c>
      <c r="Q336">
        <v>0</v>
      </c>
      <c r="R336">
        <v>0</v>
      </c>
      <c r="S336">
        <v>1</v>
      </c>
      <c r="T336">
        <v>55.73</v>
      </c>
      <c r="U336">
        <v>0</v>
      </c>
      <c r="V336">
        <v>1</v>
      </c>
      <c r="W336">
        <v>43.89</v>
      </c>
      <c r="X336">
        <v>34.090000000000003</v>
      </c>
      <c r="Y336">
        <v>44.96</v>
      </c>
      <c r="Z336">
        <v>39.049999999999997</v>
      </c>
      <c r="AA336">
        <v>63.56</v>
      </c>
      <c r="AB336">
        <v>50.09</v>
      </c>
      <c r="AC336">
        <v>51.13</v>
      </c>
      <c r="AD336">
        <v>26.75</v>
      </c>
      <c r="AE336">
        <v>0</v>
      </c>
    </row>
    <row r="337" spans="1:31" x14ac:dyDescent="0.25">
      <c r="A337" t="s">
        <v>351</v>
      </c>
      <c r="B337" t="s">
        <v>518</v>
      </c>
      <c r="C337" t="s">
        <v>521</v>
      </c>
      <c r="D337" t="s">
        <v>526</v>
      </c>
      <c r="E337" t="s">
        <v>527</v>
      </c>
      <c r="F337" t="s">
        <v>531</v>
      </c>
      <c r="G337">
        <v>65.959999999999994</v>
      </c>
      <c r="H337">
        <v>1</v>
      </c>
      <c r="I337">
        <v>0</v>
      </c>
      <c r="J337" t="s">
        <v>517</v>
      </c>
      <c r="K337">
        <v>1</v>
      </c>
      <c r="L337">
        <v>0.284736786602939</v>
      </c>
      <c r="M337">
        <v>0.57070712568050852</v>
      </c>
      <c r="N337">
        <v>0.57070712568050852</v>
      </c>
      <c r="O337">
        <v>-0.24358670494463713</v>
      </c>
      <c r="P337">
        <v>20</v>
      </c>
      <c r="Q337">
        <v>0</v>
      </c>
      <c r="R337">
        <v>0</v>
      </c>
      <c r="S337">
        <v>1</v>
      </c>
      <c r="T337">
        <v>52.77</v>
      </c>
      <c r="U337">
        <v>0</v>
      </c>
      <c r="V337">
        <v>0</v>
      </c>
      <c r="W337">
        <v>58.92</v>
      </c>
      <c r="X337">
        <v>50.08</v>
      </c>
      <c r="Y337">
        <v>55.9</v>
      </c>
      <c r="Z337">
        <v>45.67</v>
      </c>
      <c r="AA337">
        <v>31.58</v>
      </c>
      <c r="AB337">
        <v>64.53</v>
      </c>
      <c r="AC337">
        <v>53.56</v>
      </c>
      <c r="AD337">
        <v>63.57</v>
      </c>
      <c r="AE337">
        <v>0</v>
      </c>
    </row>
    <row r="338" spans="1:31" x14ac:dyDescent="0.25">
      <c r="A338" t="s">
        <v>352</v>
      </c>
      <c r="B338" t="s">
        <v>520</v>
      </c>
      <c r="C338" t="s">
        <v>521</v>
      </c>
      <c r="D338" t="s">
        <v>525</v>
      </c>
      <c r="E338" t="s">
        <v>529</v>
      </c>
      <c r="F338" t="s">
        <v>531</v>
      </c>
      <c r="G338">
        <v>26.07</v>
      </c>
      <c r="H338">
        <v>1</v>
      </c>
      <c r="I338">
        <v>0</v>
      </c>
      <c r="J338" t="s">
        <v>516</v>
      </c>
      <c r="K338">
        <v>1</v>
      </c>
      <c r="L338">
        <v>2.0074674701649928</v>
      </c>
      <c r="M338">
        <v>0.8815788876645434</v>
      </c>
      <c r="N338">
        <v>0.8815788876645434</v>
      </c>
      <c r="O338">
        <v>-5.4738818992039209E-2</v>
      </c>
      <c r="P338">
        <v>16</v>
      </c>
      <c r="Q338">
        <v>1</v>
      </c>
      <c r="R338">
        <v>1</v>
      </c>
      <c r="S338">
        <v>0</v>
      </c>
      <c r="T338">
        <v>44.83</v>
      </c>
      <c r="U338">
        <v>0</v>
      </c>
      <c r="V338">
        <v>1</v>
      </c>
      <c r="W338">
        <v>73.47</v>
      </c>
      <c r="X338">
        <v>50.68</v>
      </c>
      <c r="Y338">
        <v>51.25</v>
      </c>
      <c r="Z338">
        <v>65.09</v>
      </c>
      <c r="AA338">
        <v>45.13</v>
      </c>
      <c r="AB338">
        <v>72.739999999999995</v>
      </c>
      <c r="AC338">
        <v>55.66</v>
      </c>
      <c r="AD338">
        <v>45.49</v>
      </c>
      <c r="AE338">
        <v>1</v>
      </c>
    </row>
    <row r="339" spans="1:31" x14ac:dyDescent="0.25">
      <c r="A339" t="s">
        <v>353</v>
      </c>
      <c r="B339" t="s">
        <v>520</v>
      </c>
      <c r="C339" t="s">
        <v>521</v>
      </c>
      <c r="D339" t="s">
        <v>525</v>
      </c>
      <c r="E339" t="s">
        <v>528</v>
      </c>
      <c r="F339" t="s">
        <v>530</v>
      </c>
      <c r="G339">
        <v>36.090000000000003</v>
      </c>
      <c r="H339">
        <v>1</v>
      </c>
      <c r="I339">
        <v>0</v>
      </c>
      <c r="J339" t="s">
        <v>516</v>
      </c>
      <c r="K339">
        <v>0</v>
      </c>
      <c r="L339">
        <v>2.0074674701649928</v>
      </c>
      <c r="M339">
        <v>0.8815788876645434</v>
      </c>
      <c r="N339">
        <v>0.1184211123354566</v>
      </c>
      <c r="O339">
        <v>-0.926570863884976</v>
      </c>
      <c r="P339">
        <v>17</v>
      </c>
      <c r="Q339">
        <v>1</v>
      </c>
      <c r="R339">
        <v>1</v>
      </c>
      <c r="S339">
        <v>0</v>
      </c>
      <c r="T339">
        <v>73.709999999999994</v>
      </c>
      <c r="U339">
        <v>1</v>
      </c>
      <c r="V339">
        <v>0</v>
      </c>
      <c r="W339">
        <v>45.37</v>
      </c>
      <c r="X339">
        <v>71.5</v>
      </c>
      <c r="Y339">
        <v>40.03</v>
      </c>
      <c r="Z339">
        <v>55.08</v>
      </c>
      <c r="AA339">
        <v>58.91</v>
      </c>
      <c r="AB339">
        <v>35.01</v>
      </c>
      <c r="AC339">
        <v>43.96</v>
      </c>
      <c r="AD339">
        <v>62.32</v>
      </c>
      <c r="AE339">
        <v>1</v>
      </c>
    </row>
    <row r="340" spans="1:31" x14ac:dyDescent="0.25">
      <c r="A340" t="s">
        <v>354</v>
      </c>
      <c r="B340" t="s">
        <v>520</v>
      </c>
      <c r="C340" t="s">
        <v>522</v>
      </c>
      <c r="D340" t="s">
        <v>526</v>
      </c>
      <c r="E340" t="s">
        <v>527</v>
      </c>
      <c r="F340" t="s">
        <v>530</v>
      </c>
      <c r="G340">
        <v>35.46</v>
      </c>
      <c r="H340">
        <v>0</v>
      </c>
      <c r="I340">
        <v>0</v>
      </c>
      <c r="J340" t="s">
        <v>517</v>
      </c>
      <c r="K340">
        <v>0</v>
      </c>
      <c r="L340">
        <v>0.284736786602939</v>
      </c>
      <c r="M340">
        <v>0.57070712568050852</v>
      </c>
      <c r="N340">
        <v>0.42929287431949148</v>
      </c>
      <c r="O340">
        <v>-0.36724632016115744</v>
      </c>
      <c r="P340">
        <v>19</v>
      </c>
      <c r="Q340">
        <v>0</v>
      </c>
      <c r="R340">
        <v>0</v>
      </c>
      <c r="S340">
        <v>1</v>
      </c>
      <c r="T340">
        <v>40.82</v>
      </c>
      <c r="U340">
        <v>0</v>
      </c>
      <c r="V340">
        <v>0</v>
      </c>
      <c r="W340">
        <v>38.119999999999997</v>
      </c>
      <c r="X340">
        <v>40.98</v>
      </c>
      <c r="Y340">
        <v>32.24</v>
      </c>
      <c r="Z340">
        <v>36.93</v>
      </c>
      <c r="AA340">
        <v>24.26</v>
      </c>
      <c r="AB340">
        <v>41.43</v>
      </c>
      <c r="AC340">
        <v>42.19</v>
      </c>
      <c r="AD340">
        <v>26.76</v>
      </c>
      <c r="AE340">
        <v>0</v>
      </c>
    </row>
    <row r="341" spans="1:31" x14ac:dyDescent="0.25">
      <c r="A341" t="s">
        <v>355</v>
      </c>
      <c r="B341" t="s">
        <v>520</v>
      </c>
      <c r="C341" t="s">
        <v>522</v>
      </c>
      <c r="D341" t="s">
        <v>525</v>
      </c>
      <c r="E341" t="s">
        <v>527</v>
      </c>
      <c r="F341" t="s">
        <v>531</v>
      </c>
      <c r="G341">
        <v>65.2</v>
      </c>
      <c r="H341">
        <v>0</v>
      </c>
      <c r="I341">
        <v>0</v>
      </c>
      <c r="J341" t="s">
        <v>517</v>
      </c>
      <c r="K341">
        <v>1</v>
      </c>
      <c r="L341">
        <v>2.0074674701649928</v>
      </c>
      <c r="M341">
        <v>0.8815788876645434</v>
      </c>
      <c r="N341">
        <v>0.8815788876645434</v>
      </c>
      <c r="O341">
        <v>-5.4738818992039209E-2</v>
      </c>
      <c r="P341">
        <v>16</v>
      </c>
      <c r="Q341">
        <v>0</v>
      </c>
      <c r="R341">
        <v>1</v>
      </c>
      <c r="S341">
        <v>0</v>
      </c>
      <c r="T341">
        <v>64.709999999999994</v>
      </c>
      <c r="U341">
        <v>0</v>
      </c>
      <c r="V341">
        <v>0</v>
      </c>
      <c r="W341">
        <v>41.38</v>
      </c>
      <c r="X341">
        <v>44.52</v>
      </c>
      <c r="Y341">
        <v>47.03</v>
      </c>
      <c r="Z341">
        <v>60.09</v>
      </c>
      <c r="AA341">
        <v>44.44</v>
      </c>
      <c r="AB341">
        <v>41.85</v>
      </c>
      <c r="AC341">
        <v>54.96</v>
      </c>
      <c r="AD341">
        <v>52.42</v>
      </c>
      <c r="AE341">
        <v>1</v>
      </c>
    </row>
    <row r="342" spans="1:31" x14ac:dyDescent="0.25">
      <c r="A342" t="s">
        <v>356</v>
      </c>
      <c r="B342" t="s">
        <v>520</v>
      </c>
      <c r="C342" t="s">
        <v>521</v>
      </c>
      <c r="D342" t="s">
        <v>524</v>
      </c>
      <c r="E342" t="s">
        <v>528</v>
      </c>
      <c r="F342" t="s">
        <v>530</v>
      </c>
      <c r="G342">
        <v>0</v>
      </c>
      <c r="H342">
        <v>1</v>
      </c>
      <c r="I342">
        <v>0</v>
      </c>
      <c r="J342" t="s">
        <v>516</v>
      </c>
      <c r="K342">
        <v>0</v>
      </c>
      <c r="L342">
        <v>0</v>
      </c>
      <c r="M342">
        <v>0.5</v>
      </c>
      <c r="N342">
        <v>0.5</v>
      </c>
      <c r="O342">
        <v>-0.3010299956639812</v>
      </c>
      <c r="P342">
        <v>16</v>
      </c>
      <c r="Q342">
        <v>1</v>
      </c>
      <c r="R342">
        <v>0</v>
      </c>
      <c r="S342">
        <v>0</v>
      </c>
      <c r="T342">
        <v>44.4</v>
      </c>
      <c r="U342">
        <v>1</v>
      </c>
      <c r="V342">
        <v>0</v>
      </c>
      <c r="W342">
        <v>24.42</v>
      </c>
      <c r="X342">
        <v>10.26</v>
      </c>
      <c r="Y342">
        <v>29.75</v>
      </c>
      <c r="Z342">
        <v>23.81</v>
      </c>
      <c r="AA342">
        <v>25.12</v>
      </c>
      <c r="AB342">
        <v>32.799999999999997</v>
      </c>
      <c r="AC342">
        <v>11.86</v>
      </c>
      <c r="AD342">
        <v>11.57</v>
      </c>
      <c r="AE342">
        <v>0</v>
      </c>
    </row>
    <row r="343" spans="1:31" x14ac:dyDescent="0.25">
      <c r="A343" t="s">
        <v>357</v>
      </c>
      <c r="B343" t="s">
        <v>518</v>
      </c>
      <c r="C343" t="s">
        <v>521</v>
      </c>
      <c r="D343" t="s">
        <v>524</v>
      </c>
      <c r="E343" t="s">
        <v>527</v>
      </c>
      <c r="F343" t="s">
        <v>530</v>
      </c>
      <c r="G343">
        <v>37.14</v>
      </c>
      <c r="H343">
        <v>1</v>
      </c>
      <c r="I343">
        <v>0</v>
      </c>
      <c r="J343" t="s">
        <v>517</v>
      </c>
      <c r="K343">
        <v>0</v>
      </c>
      <c r="L343">
        <v>0</v>
      </c>
      <c r="M343">
        <v>0.5</v>
      </c>
      <c r="N343">
        <v>0.5</v>
      </c>
      <c r="O343">
        <v>-0.3010299956639812</v>
      </c>
      <c r="P343">
        <v>25</v>
      </c>
      <c r="Q343">
        <v>0</v>
      </c>
      <c r="R343">
        <v>0</v>
      </c>
      <c r="S343">
        <v>0</v>
      </c>
      <c r="T343">
        <v>64.31</v>
      </c>
      <c r="U343">
        <v>0</v>
      </c>
      <c r="V343">
        <v>0</v>
      </c>
      <c r="W343">
        <v>22.87</v>
      </c>
      <c r="X343">
        <v>33.340000000000003</v>
      </c>
      <c r="Y343">
        <v>55.67</v>
      </c>
      <c r="Z343">
        <v>32.69</v>
      </c>
      <c r="AA343">
        <v>39.54</v>
      </c>
      <c r="AB343">
        <v>18.579999999999998</v>
      </c>
      <c r="AC343">
        <v>50.98</v>
      </c>
      <c r="AD343">
        <v>27.35</v>
      </c>
      <c r="AE343">
        <v>0</v>
      </c>
    </row>
    <row r="344" spans="1:31" x14ac:dyDescent="0.25">
      <c r="A344" t="s">
        <v>358</v>
      </c>
      <c r="B344" t="s">
        <v>520</v>
      </c>
      <c r="C344" t="s">
        <v>522</v>
      </c>
      <c r="D344" t="s">
        <v>524</v>
      </c>
      <c r="E344" t="s">
        <v>529</v>
      </c>
      <c r="F344" t="s">
        <v>530</v>
      </c>
      <c r="G344">
        <v>20.329999999999998</v>
      </c>
      <c r="H344">
        <v>0</v>
      </c>
      <c r="I344">
        <v>0</v>
      </c>
      <c r="J344" t="s">
        <v>516</v>
      </c>
      <c r="K344">
        <v>0</v>
      </c>
      <c r="L344">
        <v>0</v>
      </c>
      <c r="M344">
        <v>0.5</v>
      </c>
      <c r="N344">
        <v>0.5</v>
      </c>
      <c r="O344">
        <v>-0.3010299956639812</v>
      </c>
      <c r="P344">
        <v>19</v>
      </c>
      <c r="Q344">
        <v>1</v>
      </c>
      <c r="R344">
        <v>0</v>
      </c>
      <c r="S344">
        <v>0</v>
      </c>
      <c r="T344">
        <v>42.4</v>
      </c>
      <c r="U344">
        <v>0</v>
      </c>
      <c r="V344">
        <v>1</v>
      </c>
      <c r="W344">
        <v>8.66</v>
      </c>
      <c r="X344">
        <v>24.67</v>
      </c>
      <c r="Y344">
        <v>26.84</v>
      </c>
      <c r="Z344">
        <v>39.46</v>
      </c>
      <c r="AA344">
        <v>26.21</v>
      </c>
      <c r="AB344">
        <v>10.09</v>
      </c>
      <c r="AC344">
        <v>33.799999999999997</v>
      </c>
      <c r="AD344">
        <v>26.02</v>
      </c>
      <c r="AE344">
        <v>0</v>
      </c>
    </row>
    <row r="345" spans="1:31" x14ac:dyDescent="0.25">
      <c r="A345" t="s">
        <v>359</v>
      </c>
      <c r="B345" t="s">
        <v>518</v>
      </c>
      <c r="C345" t="s">
        <v>522</v>
      </c>
      <c r="D345" t="s">
        <v>524</v>
      </c>
      <c r="E345" t="s">
        <v>527</v>
      </c>
      <c r="F345" t="s">
        <v>530</v>
      </c>
      <c r="G345">
        <v>21.84</v>
      </c>
      <c r="H345">
        <v>0</v>
      </c>
      <c r="I345">
        <v>0</v>
      </c>
      <c r="J345" t="s">
        <v>517</v>
      </c>
      <c r="K345">
        <v>0</v>
      </c>
      <c r="L345">
        <v>0</v>
      </c>
      <c r="M345">
        <v>0.5</v>
      </c>
      <c r="N345">
        <v>0.5</v>
      </c>
      <c r="O345">
        <v>-0.3010299956639812</v>
      </c>
      <c r="P345">
        <v>20</v>
      </c>
      <c r="Q345">
        <v>0</v>
      </c>
      <c r="R345">
        <v>0</v>
      </c>
      <c r="S345">
        <v>0</v>
      </c>
      <c r="T345">
        <v>90.11</v>
      </c>
      <c r="U345">
        <v>0</v>
      </c>
      <c r="V345">
        <v>0</v>
      </c>
      <c r="W345">
        <v>33.590000000000003</v>
      </c>
      <c r="X345">
        <v>21.51</v>
      </c>
      <c r="Y345">
        <v>35.729999999999997</v>
      </c>
      <c r="Z345">
        <v>27.71</v>
      </c>
      <c r="AA345">
        <v>55.08</v>
      </c>
      <c r="AB345">
        <v>32.07</v>
      </c>
      <c r="AC345">
        <v>41.47</v>
      </c>
      <c r="AD345">
        <v>39.14</v>
      </c>
      <c r="AE345">
        <v>0</v>
      </c>
    </row>
    <row r="346" spans="1:31" x14ac:dyDescent="0.25">
      <c r="A346" t="s">
        <v>360</v>
      </c>
      <c r="B346" t="s">
        <v>519</v>
      </c>
      <c r="C346" t="s">
        <v>523</v>
      </c>
      <c r="D346" t="s">
        <v>526</v>
      </c>
      <c r="E346" t="s">
        <v>529</v>
      </c>
      <c r="F346" t="s">
        <v>531</v>
      </c>
      <c r="G346">
        <v>74.650000000000006</v>
      </c>
      <c r="H346">
        <v>0</v>
      </c>
      <c r="I346">
        <v>1</v>
      </c>
      <c r="J346" t="s">
        <v>516</v>
      </c>
      <c r="K346">
        <v>1</v>
      </c>
      <c r="L346">
        <v>0.284736786602939</v>
      </c>
      <c r="M346">
        <v>0.57070712568050852</v>
      </c>
      <c r="N346">
        <v>0.57070712568050852</v>
      </c>
      <c r="O346">
        <v>-0.24358670494463713</v>
      </c>
      <c r="P346">
        <v>31</v>
      </c>
      <c r="Q346">
        <v>1</v>
      </c>
      <c r="R346">
        <v>0</v>
      </c>
      <c r="S346">
        <v>1</v>
      </c>
      <c r="T346">
        <v>52.58</v>
      </c>
      <c r="U346">
        <v>0</v>
      </c>
      <c r="V346">
        <v>1</v>
      </c>
      <c r="W346">
        <v>69.180000000000007</v>
      </c>
      <c r="X346">
        <v>53.25</v>
      </c>
      <c r="Y346">
        <v>70.040000000000006</v>
      </c>
      <c r="Z346">
        <v>56.37</v>
      </c>
      <c r="AA346">
        <v>54.35</v>
      </c>
      <c r="AB346">
        <v>54.97</v>
      </c>
      <c r="AC346">
        <v>54.48</v>
      </c>
      <c r="AD346">
        <v>66.739999999999995</v>
      </c>
      <c r="AE346">
        <v>0</v>
      </c>
    </row>
    <row r="347" spans="1:31" x14ac:dyDescent="0.25">
      <c r="A347" t="s">
        <v>361</v>
      </c>
      <c r="B347" t="s">
        <v>518</v>
      </c>
      <c r="C347" t="s">
        <v>523</v>
      </c>
      <c r="D347" t="s">
        <v>525</v>
      </c>
      <c r="E347" t="s">
        <v>529</v>
      </c>
      <c r="F347" t="s">
        <v>531</v>
      </c>
      <c r="G347">
        <v>46.86</v>
      </c>
      <c r="H347">
        <v>0</v>
      </c>
      <c r="I347">
        <v>1</v>
      </c>
      <c r="J347" t="s">
        <v>516</v>
      </c>
      <c r="K347">
        <v>1</v>
      </c>
      <c r="L347">
        <v>2.0074674701649928</v>
      </c>
      <c r="M347">
        <v>0.8815788876645434</v>
      </c>
      <c r="N347">
        <v>0.8815788876645434</v>
      </c>
      <c r="O347">
        <v>-5.4738818992039209E-2</v>
      </c>
      <c r="P347">
        <v>22</v>
      </c>
      <c r="Q347">
        <v>1</v>
      </c>
      <c r="R347">
        <v>1</v>
      </c>
      <c r="S347">
        <v>0</v>
      </c>
      <c r="T347">
        <v>59.7</v>
      </c>
      <c r="U347">
        <v>0</v>
      </c>
      <c r="V347">
        <v>1</v>
      </c>
      <c r="W347">
        <v>40.96</v>
      </c>
      <c r="X347">
        <v>60.6</v>
      </c>
      <c r="Y347">
        <v>54.3</v>
      </c>
      <c r="Z347">
        <v>56.65</v>
      </c>
      <c r="AA347">
        <v>63.86</v>
      </c>
      <c r="AB347">
        <v>78.650000000000006</v>
      </c>
      <c r="AC347">
        <v>57.11</v>
      </c>
      <c r="AD347">
        <v>43.66</v>
      </c>
      <c r="AE347">
        <v>1</v>
      </c>
    </row>
    <row r="348" spans="1:31" x14ac:dyDescent="0.25">
      <c r="A348" t="s">
        <v>362</v>
      </c>
      <c r="B348" t="s">
        <v>518</v>
      </c>
      <c r="C348" t="s">
        <v>522</v>
      </c>
      <c r="D348" t="s">
        <v>524</v>
      </c>
      <c r="E348" t="s">
        <v>529</v>
      </c>
      <c r="F348" t="s">
        <v>530</v>
      </c>
      <c r="G348">
        <v>29.25</v>
      </c>
      <c r="H348">
        <v>0</v>
      </c>
      <c r="I348">
        <v>0</v>
      </c>
      <c r="J348" t="s">
        <v>516</v>
      </c>
      <c r="K348">
        <v>0</v>
      </c>
      <c r="L348">
        <v>0</v>
      </c>
      <c r="M348">
        <v>0.5</v>
      </c>
      <c r="N348">
        <v>0.5</v>
      </c>
      <c r="O348">
        <v>-0.3010299956639812</v>
      </c>
      <c r="P348">
        <v>29</v>
      </c>
      <c r="Q348">
        <v>1</v>
      </c>
      <c r="R348">
        <v>0</v>
      </c>
      <c r="S348">
        <v>0</v>
      </c>
      <c r="T348">
        <v>92.2</v>
      </c>
      <c r="U348">
        <v>0</v>
      </c>
      <c r="V348">
        <v>1</v>
      </c>
      <c r="W348">
        <v>50.08</v>
      </c>
      <c r="X348">
        <v>33.46</v>
      </c>
      <c r="Y348">
        <v>35.880000000000003</v>
      </c>
      <c r="Z348">
        <v>31.22</v>
      </c>
      <c r="AA348">
        <v>39.299999999999997</v>
      </c>
      <c r="AB348">
        <v>48.85</v>
      </c>
      <c r="AC348">
        <v>47.57</v>
      </c>
      <c r="AD348">
        <v>36.99</v>
      </c>
      <c r="AE348">
        <v>0</v>
      </c>
    </row>
    <row r="349" spans="1:31" x14ac:dyDescent="0.25">
      <c r="A349" t="s">
        <v>363</v>
      </c>
      <c r="B349" t="s">
        <v>520</v>
      </c>
      <c r="C349" t="s">
        <v>521</v>
      </c>
      <c r="D349" t="s">
        <v>524</v>
      </c>
      <c r="E349" t="s">
        <v>527</v>
      </c>
      <c r="F349" t="s">
        <v>530</v>
      </c>
      <c r="G349">
        <v>17.39</v>
      </c>
      <c r="H349">
        <v>1</v>
      </c>
      <c r="I349">
        <v>0</v>
      </c>
      <c r="J349" t="s">
        <v>517</v>
      </c>
      <c r="K349">
        <v>0</v>
      </c>
      <c r="L349">
        <v>0</v>
      </c>
      <c r="M349">
        <v>0.5</v>
      </c>
      <c r="N349">
        <v>0.5</v>
      </c>
      <c r="O349">
        <v>-0.3010299956639812</v>
      </c>
      <c r="P349">
        <v>17</v>
      </c>
      <c r="Q349">
        <v>0</v>
      </c>
      <c r="R349">
        <v>0</v>
      </c>
      <c r="S349">
        <v>0</v>
      </c>
      <c r="T349">
        <v>84.78</v>
      </c>
      <c r="U349">
        <v>0</v>
      </c>
      <c r="V349">
        <v>0</v>
      </c>
      <c r="W349">
        <v>25.95</v>
      </c>
      <c r="X349">
        <v>6.56</v>
      </c>
      <c r="Y349">
        <v>32.17</v>
      </c>
      <c r="Z349">
        <v>22.49</v>
      </c>
      <c r="AA349">
        <v>11.71</v>
      </c>
      <c r="AB349">
        <v>11.95</v>
      </c>
      <c r="AC349">
        <v>27.64</v>
      </c>
      <c r="AD349">
        <v>13.9</v>
      </c>
      <c r="AE349">
        <v>0</v>
      </c>
    </row>
    <row r="350" spans="1:31" x14ac:dyDescent="0.25">
      <c r="A350" t="s">
        <v>364</v>
      </c>
      <c r="B350" t="s">
        <v>520</v>
      </c>
      <c r="C350" t="s">
        <v>521</v>
      </c>
      <c r="D350" t="s">
        <v>526</v>
      </c>
      <c r="E350" t="s">
        <v>529</v>
      </c>
      <c r="F350" t="s">
        <v>530</v>
      </c>
      <c r="G350">
        <v>36.9</v>
      </c>
      <c r="H350">
        <v>1</v>
      </c>
      <c r="I350">
        <v>0</v>
      </c>
      <c r="J350" t="s">
        <v>517</v>
      </c>
      <c r="K350">
        <v>0</v>
      </c>
      <c r="L350">
        <v>0.284736786602939</v>
      </c>
      <c r="M350">
        <v>0.57070712568050852</v>
      </c>
      <c r="N350">
        <v>0.42929287431949148</v>
      </c>
      <c r="O350">
        <v>-0.36724632016115744</v>
      </c>
      <c r="P350">
        <v>17</v>
      </c>
      <c r="Q350">
        <v>0</v>
      </c>
      <c r="R350">
        <v>0</v>
      </c>
      <c r="S350">
        <v>1</v>
      </c>
      <c r="T350">
        <v>53.14</v>
      </c>
      <c r="U350">
        <v>0</v>
      </c>
      <c r="V350">
        <v>1</v>
      </c>
      <c r="W350">
        <v>47.88</v>
      </c>
      <c r="X350">
        <v>42.26</v>
      </c>
      <c r="Y350">
        <v>24.17</v>
      </c>
      <c r="Z350">
        <v>54.76</v>
      </c>
      <c r="AA350">
        <v>38.71</v>
      </c>
      <c r="AB350">
        <v>40.380000000000003</v>
      </c>
      <c r="AC350">
        <v>32.409999999999997</v>
      </c>
      <c r="AD350">
        <v>49.47</v>
      </c>
      <c r="AE350">
        <v>0</v>
      </c>
    </row>
    <row r="351" spans="1:31" x14ac:dyDescent="0.25">
      <c r="A351" t="s">
        <v>365</v>
      </c>
      <c r="B351" t="s">
        <v>520</v>
      </c>
      <c r="C351" t="s">
        <v>521</v>
      </c>
      <c r="D351" t="s">
        <v>525</v>
      </c>
      <c r="E351" t="s">
        <v>527</v>
      </c>
      <c r="F351" t="s">
        <v>531</v>
      </c>
      <c r="G351">
        <v>62.74</v>
      </c>
      <c r="H351">
        <v>1</v>
      </c>
      <c r="I351">
        <v>0</v>
      </c>
      <c r="J351" t="s">
        <v>516</v>
      </c>
      <c r="K351">
        <v>1</v>
      </c>
      <c r="L351">
        <v>2.0074674701649928</v>
      </c>
      <c r="M351">
        <v>0.8815788876645434</v>
      </c>
      <c r="N351">
        <v>0.8815788876645434</v>
      </c>
      <c r="O351">
        <v>-5.4738818992039209E-2</v>
      </c>
      <c r="P351">
        <v>19</v>
      </c>
      <c r="Q351">
        <v>1</v>
      </c>
      <c r="R351">
        <v>1</v>
      </c>
      <c r="S351">
        <v>0</v>
      </c>
      <c r="T351">
        <v>44.31</v>
      </c>
      <c r="U351">
        <v>0</v>
      </c>
      <c r="V351">
        <v>0</v>
      </c>
      <c r="W351">
        <v>49.25</v>
      </c>
      <c r="X351">
        <v>66.06</v>
      </c>
      <c r="Y351">
        <v>63.42</v>
      </c>
      <c r="Z351">
        <v>44.27</v>
      </c>
      <c r="AA351">
        <v>37.93</v>
      </c>
      <c r="AB351">
        <v>40.43</v>
      </c>
      <c r="AC351">
        <v>36.799999999999997</v>
      </c>
      <c r="AD351">
        <v>67.28</v>
      </c>
      <c r="AE351">
        <v>1</v>
      </c>
    </row>
    <row r="352" spans="1:31" x14ac:dyDescent="0.25">
      <c r="A352" t="s">
        <v>366</v>
      </c>
      <c r="B352" t="s">
        <v>520</v>
      </c>
      <c r="C352" t="s">
        <v>521</v>
      </c>
      <c r="D352" t="s">
        <v>526</v>
      </c>
      <c r="E352" t="s">
        <v>528</v>
      </c>
      <c r="F352" t="s">
        <v>530</v>
      </c>
      <c r="G352">
        <v>36.590000000000003</v>
      </c>
      <c r="H352">
        <v>1</v>
      </c>
      <c r="I352">
        <v>0</v>
      </c>
      <c r="J352" t="s">
        <v>517</v>
      </c>
      <c r="K352">
        <v>0</v>
      </c>
      <c r="L352">
        <v>0.284736786602939</v>
      </c>
      <c r="M352">
        <v>0.57070712568050852</v>
      </c>
      <c r="N352">
        <v>0.42929287431949148</v>
      </c>
      <c r="O352">
        <v>-0.36724632016115744</v>
      </c>
      <c r="P352">
        <v>17</v>
      </c>
      <c r="Q352">
        <v>0</v>
      </c>
      <c r="R352">
        <v>0</v>
      </c>
      <c r="S352">
        <v>1</v>
      </c>
      <c r="T352">
        <v>82.94</v>
      </c>
      <c r="U352">
        <v>1</v>
      </c>
      <c r="V352">
        <v>0</v>
      </c>
      <c r="W352">
        <v>26.18</v>
      </c>
      <c r="X352">
        <v>47.98</v>
      </c>
      <c r="Y352">
        <v>20.99</v>
      </c>
      <c r="Z352">
        <v>46.73</v>
      </c>
      <c r="AA352">
        <v>53.56</v>
      </c>
      <c r="AB352">
        <v>40.78</v>
      </c>
      <c r="AC352">
        <v>52.33</v>
      </c>
      <c r="AD352">
        <v>60.41</v>
      </c>
      <c r="AE352">
        <v>0</v>
      </c>
    </row>
    <row r="353" spans="1:31" x14ac:dyDescent="0.25">
      <c r="A353" t="s">
        <v>367</v>
      </c>
      <c r="B353" t="s">
        <v>518</v>
      </c>
      <c r="C353" t="s">
        <v>523</v>
      </c>
      <c r="D353" t="s">
        <v>526</v>
      </c>
      <c r="E353" t="s">
        <v>527</v>
      </c>
      <c r="F353" t="s">
        <v>531</v>
      </c>
      <c r="G353">
        <v>60.06</v>
      </c>
      <c r="H353">
        <v>0</v>
      </c>
      <c r="I353">
        <v>1</v>
      </c>
      <c r="J353" t="s">
        <v>516</v>
      </c>
      <c r="K353">
        <v>1</v>
      </c>
      <c r="L353">
        <v>0.284736786602939</v>
      </c>
      <c r="M353">
        <v>0.57070712568050852</v>
      </c>
      <c r="N353">
        <v>0.57070712568050852</v>
      </c>
      <c r="O353">
        <v>-0.24358670494463713</v>
      </c>
      <c r="P353">
        <v>29</v>
      </c>
      <c r="Q353">
        <v>1</v>
      </c>
      <c r="R353">
        <v>0</v>
      </c>
      <c r="S353">
        <v>1</v>
      </c>
      <c r="T353">
        <v>63.44</v>
      </c>
      <c r="U353">
        <v>0</v>
      </c>
      <c r="V353">
        <v>0</v>
      </c>
      <c r="W353">
        <v>45.96</v>
      </c>
      <c r="X353">
        <v>51.49</v>
      </c>
      <c r="Y353">
        <v>56.86</v>
      </c>
      <c r="Z353">
        <v>57.84</v>
      </c>
      <c r="AA353">
        <v>43.93</v>
      </c>
      <c r="AB353">
        <v>43.33</v>
      </c>
      <c r="AC353">
        <v>47.81</v>
      </c>
      <c r="AD353">
        <v>51.69</v>
      </c>
      <c r="AE353">
        <v>0</v>
      </c>
    </row>
    <row r="354" spans="1:31" x14ac:dyDescent="0.25">
      <c r="A354" t="s">
        <v>368</v>
      </c>
      <c r="B354" t="s">
        <v>520</v>
      </c>
      <c r="C354" t="s">
        <v>522</v>
      </c>
      <c r="D354" t="s">
        <v>524</v>
      </c>
      <c r="E354" t="s">
        <v>528</v>
      </c>
      <c r="F354" t="s">
        <v>530</v>
      </c>
      <c r="G354">
        <v>30.36</v>
      </c>
      <c r="H354">
        <v>0</v>
      </c>
      <c r="I354">
        <v>0</v>
      </c>
      <c r="J354" t="s">
        <v>516</v>
      </c>
      <c r="K354">
        <v>0</v>
      </c>
      <c r="L354">
        <v>0</v>
      </c>
      <c r="M354">
        <v>0.5</v>
      </c>
      <c r="N354">
        <v>0.5</v>
      </c>
      <c r="O354">
        <v>-0.3010299956639812</v>
      </c>
      <c r="P354">
        <v>19</v>
      </c>
      <c r="Q354">
        <v>1</v>
      </c>
      <c r="R354">
        <v>0</v>
      </c>
      <c r="S354">
        <v>0</v>
      </c>
      <c r="T354">
        <v>85.96</v>
      </c>
      <c r="U354">
        <v>1</v>
      </c>
      <c r="V354">
        <v>0</v>
      </c>
      <c r="W354">
        <v>39.54</v>
      </c>
      <c r="X354">
        <v>30.09</v>
      </c>
      <c r="Y354">
        <v>41.05</v>
      </c>
      <c r="Z354">
        <v>26.33</v>
      </c>
      <c r="AA354">
        <v>10.89</v>
      </c>
      <c r="AB354">
        <v>36.450000000000003</v>
      </c>
      <c r="AC354">
        <v>22.83</v>
      </c>
      <c r="AD354">
        <v>22.16</v>
      </c>
      <c r="AE354">
        <v>0</v>
      </c>
    </row>
    <row r="355" spans="1:31" x14ac:dyDescent="0.25">
      <c r="A355" t="s">
        <v>369</v>
      </c>
      <c r="B355" t="s">
        <v>520</v>
      </c>
      <c r="C355" t="s">
        <v>521</v>
      </c>
      <c r="D355" t="s">
        <v>524</v>
      </c>
      <c r="E355" t="s">
        <v>527</v>
      </c>
      <c r="F355" t="s">
        <v>530</v>
      </c>
      <c r="G355">
        <v>41.48</v>
      </c>
      <c r="H355">
        <v>1</v>
      </c>
      <c r="I355">
        <v>0</v>
      </c>
      <c r="J355" t="s">
        <v>517</v>
      </c>
      <c r="K355">
        <v>0</v>
      </c>
      <c r="L355">
        <v>0</v>
      </c>
      <c r="M355">
        <v>0.5</v>
      </c>
      <c r="N355">
        <v>0.5</v>
      </c>
      <c r="O355">
        <v>-0.3010299956639812</v>
      </c>
      <c r="P355">
        <v>19</v>
      </c>
      <c r="Q355">
        <v>0</v>
      </c>
      <c r="R355">
        <v>0</v>
      </c>
      <c r="S355">
        <v>0</v>
      </c>
      <c r="T355">
        <v>66.72</v>
      </c>
      <c r="U355">
        <v>0</v>
      </c>
      <c r="V355">
        <v>0</v>
      </c>
      <c r="W355">
        <v>28.39</v>
      </c>
      <c r="X355">
        <v>22.82</v>
      </c>
      <c r="Y355">
        <v>32.049999999999997</v>
      </c>
      <c r="Z355">
        <v>18.690000000000001</v>
      </c>
      <c r="AA355">
        <v>5.66</v>
      </c>
      <c r="AB355">
        <v>41.59</v>
      </c>
      <c r="AC355">
        <v>21.04</v>
      </c>
      <c r="AD355">
        <v>35.9</v>
      </c>
      <c r="AE355">
        <v>0</v>
      </c>
    </row>
    <row r="356" spans="1:31" x14ac:dyDescent="0.25">
      <c r="A356" t="s">
        <v>370</v>
      </c>
      <c r="B356" t="s">
        <v>520</v>
      </c>
      <c r="C356" t="s">
        <v>523</v>
      </c>
      <c r="D356" t="s">
        <v>525</v>
      </c>
      <c r="E356" t="s">
        <v>527</v>
      </c>
      <c r="F356" t="s">
        <v>531</v>
      </c>
      <c r="G356">
        <v>59.5</v>
      </c>
      <c r="H356">
        <v>0</v>
      </c>
      <c r="I356">
        <v>1</v>
      </c>
      <c r="J356" t="s">
        <v>517</v>
      </c>
      <c r="K356">
        <v>1</v>
      </c>
      <c r="L356">
        <v>2.0074674701649928</v>
      </c>
      <c r="M356">
        <v>0.8815788876645434</v>
      </c>
      <c r="N356">
        <v>0.8815788876645434</v>
      </c>
      <c r="O356">
        <v>-5.4738818992039209E-2</v>
      </c>
      <c r="P356">
        <v>16</v>
      </c>
      <c r="Q356">
        <v>0</v>
      </c>
      <c r="R356">
        <v>1</v>
      </c>
      <c r="S356">
        <v>0</v>
      </c>
      <c r="T356">
        <v>60.76</v>
      </c>
      <c r="U356">
        <v>0</v>
      </c>
      <c r="V356">
        <v>0</v>
      </c>
      <c r="W356">
        <v>34.909999999999997</v>
      </c>
      <c r="X356">
        <v>34.590000000000003</v>
      </c>
      <c r="Y356">
        <v>66.22</v>
      </c>
      <c r="Z356">
        <v>45.31</v>
      </c>
      <c r="AA356">
        <v>47.81</v>
      </c>
      <c r="AB356">
        <v>61.98</v>
      </c>
      <c r="AC356">
        <v>51.49</v>
      </c>
      <c r="AD356">
        <v>57.2</v>
      </c>
      <c r="AE356">
        <v>1</v>
      </c>
    </row>
    <row r="357" spans="1:31" x14ac:dyDescent="0.25">
      <c r="A357" t="s">
        <v>371</v>
      </c>
      <c r="B357" t="s">
        <v>518</v>
      </c>
      <c r="C357" t="s">
        <v>521</v>
      </c>
      <c r="D357" t="s">
        <v>525</v>
      </c>
      <c r="E357" t="s">
        <v>528</v>
      </c>
      <c r="F357" t="s">
        <v>531</v>
      </c>
      <c r="G357">
        <v>53.15</v>
      </c>
      <c r="H357">
        <v>1</v>
      </c>
      <c r="I357">
        <v>0</v>
      </c>
      <c r="J357" t="s">
        <v>516</v>
      </c>
      <c r="K357">
        <v>1</v>
      </c>
      <c r="L357">
        <v>2.0074674701649928</v>
      </c>
      <c r="M357">
        <v>0.8815788876645434</v>
      </c>
      <c r="N357">
        <v>0.8815788876645434</v>
      </c>
      <c r="O357">
        <v>-5.4738818992039209E-2</v>
      </c>
      <c r="P357">
        <v>29</v>
      </c>
      <c r="Q357">
        <v>1</v>
      </c>
      <c r="R357">
        <v>1</v>
      </c>
      <c r="S357">
        <v>0</v>
      </c>
      <c r="T357">
        <v>67.069999999999993</v>
      </c>
      <c r="U357">
        <v>1</v>
      </c>
      <c r="V357">
        <v>0</v>
      </c>
      <c r="W357">
        <v>48.91</v>
      </c>
      <c r="X357">
        <v>45.17</v>
      </c>
      <c r="Y357">
        <v>41.4</v>
      </c>
      <c r="Z357">
        <v>55.25</v>
      </c>
      <c r="AA357">
        <v>74.03</v>
      </c>
      <c r="AB357">
        <v>64.819999999999993</v>
      </c>
      <c r="AC357">
        <v>79.66</v>
      </c>
      <c r="AD357">
        <v>64.209999999999994</v>
      </c>
      <c r="AE357">
        <v>1</v>
      </c>
    </row>
    <row r="358" spans="1:31" x14ac:dyDescent="0.25">
      <c r="A358" t="s">
        <v>372</v>
      </c>
      <c r="B358" t="s">
        <v>518</v>
      </c>
      <c r="C358" t="s">
        <v>522</v>
      </c>
      <c r="D358" t="s">
        <v>524</v>
      </c>
      <c r="E358" t="s">
        <v>529</v>
      </c>
      <c r="F358" t="s">
        <v>530</v>
      </c>
      <c r="G358">
        <v>23</v>
      </c>
      <c r="H358">
        <v>0</v>
      </c>
      <c r="I358">
        <v>0</v>
      </c>
      <c r="J358" t="s">
        <v>517</v>
      </c>
      <c r="K358">
        <v>0</v>
      </c>
      <c r="L358">
        <v>0</v>
      </c>
      <c r="M358">
        <v>0.5</v>
      </c>
      <c r="N358">
        <v>0.5</v>
      </c>
      <c r="O358">
        <v>-0.3010299956639812</v>
      </c>
      <c r="P358">
        <v>23</v>
      </c>
      <c r="Q358">
        <v>0</v>
      </c>
      <c r="R358">
        <v>0</v>
      </c>
      <c r="S358">
        <v>0</v>
      </c>
      <c r="T358">
        <v>84.91</v>
      </c>
      <c r="U358">
        <v>0</v>
      </c>
      <c r="V358">
        <v>1</v>
      </c>
      <c r="W358">
        <v>19.059999999999999</v>
      </c>
      <c r="X358">
        <v>33.92</v>
      </c>
      <c r="Y358">
        <v>44.37</v>
      </c>
      <c r="Z358">
        <v>49.13</v>
      </c>
      <c r="AA358">
        <v>25.08</v>
      </c>
      <c r="AB358">
        <v>29.38</v>
      </c>
      <c r="AC358">
        <v>38.53</v>
      </c>
      <c r="AD358">
        <v>37.25</v>
      </c>
      <c r="AE358">
        <v>0</v>
      </c>
    </row>
    <row r="359" spans="1:31" x14ac:dyDescent="0.25">
      <c r="A359" t="s">
        <v>373</v>
      </c>
      <c r="B359" t="s">
        <v>518</v>
      </c>
      <c r="C359" t="s">
        <v>523</v>
      </c>
      <c r="D359" t="s">
        <v>525</v>
      </c>
      <c r="E359" t="s">
        <v>529</v>
      </c>
      <c r="F359" t="s">
        <v>531</v>
      </c>
      <c r="G359">
        <v>47.2</v>
      </c>
      <c r="H359">
        <v>0</v>
      </c>
      <c r="I359">
        <v>1</v>
      </c>
      <c r="J359" t="s">
        <v>517</v>
      </c>
      <c r="K359">
        <v>1</v>
      </c>
      <c r="L359">
        <v>2.0074674701649928</v>
      </c>
      <c r="M359">
        <v>0.8815788876645434</v>
      </c>
      <c r="N359">
        <v>0.8815788876645434</v>
      </c>
      <c r="O359">
        <v>-5.4738818992039209E-2</v>
      </c>
      <c r="P359">
        <v>27</v>
      </c>
      <c r="Q359">
        <v>0</v>
      </c>
      <c r="R359">
        <v>1</v>
      </c>
      <c r="S359">
        <v>0</v>
      </c>
      <c r="T359">
        <v>94.13</v>
      </c>
      <c r="U359">
        <v>0</v>
      </c>
      <c r="V359">
        <v>1</v>
      </c>
      <c r="W359">
        <v>69.150000000000006</v>
      </c>
      <c r="X359">
        <v>50.57</v>
      </c>
      <c r="Y359">
        <v>72.319999999999993</v>
      </c>
      <c r="Z359">
        <v>60.24</v>
      </c>
      <c r="AA359">
        <v>65.83</v>
      </c>
      <c r="AB359">
        <v>77.69</v>
      </c>
      <c r="AC359">
        <v>58.81</v>
      </c>
      <c r="AD359">
        <v>67.08</v>
      </c>
      <c r="AE359">
        <v>1</v>
      </c>
    </row>
    <row r="360" spans="1:31" x14ac:dyDescent="0.25">
      <c r="A360" t="s">
        <v>374</v>
      </c>
      <c r="B360" t="s">
        <v>518</v>
      </c>
      <c r="C360" t="s">
        <v>522</v>
      </c>
      <c r="D360" t="s">
        <v>526</v>
      </c>
      <c r="E360" t="s">
        <v>527</v>
      </c>
      <c r="F360" t="s">
        <v>530</v>
      </c>
      <c r="G360">
        <v>52.54</v>
      </c>
      <c r="H360">
        <v>0</v>
      </c>
      <c r="I360">
        <v>0</v>
      </c>
      <c r="J360" t="s">
        <v>516</v>
      </c>
      <c r="K360">
        <v>0</v>
      </c>
      <c r="L360">
        <v>0.284736786602939</v>
      </c>
      <c r="M360">
        <v>0.57070712568050852</v>
      </c>
      <c r="N360">
        <v>0.42929287431949148</v>
      </c>
      <c r="O360">
        <v>-0.36724632016115744</v>
      </c>
      <c r="P360">
        <v>28</v>
      </c>
      <c r="Q360">
        <v>1</v>
      </c>
      <c r="R360">
        <v>0</v>
      </c>
      <c r="S360">
        <v>1</v>
      </c>
      <c r="T360">
        <v>42.99</v>
      </c>
      <c r="U360">
        <v>0</v>
      </c>
      <c r="V360">
        <v>0</v>
      </c>
      <c r="W360">
        <v>54.81</v>
      </c>
      <c r="X360">
        <v>46.18</v>
      </c>
      <c r="Y360">
        <v>35.03</v>
      </c>
      <c r="Z360">
        <v>42.92</v>
      </c>
      <c r="AA360">
        <v>51</v>
      </c>
      <c r="AB360">
        <v>42.39</v>
      </c>
      <c r="AC360">
        <v>70.92</v>
      </c>
      <c r="AD360">
        <v>43.01</v>
      </c>
      <c r="AE360">
        <v>0</v>
      </c>
    </row>
    <row r="361" spans="1:31" x14ac:dyDescent="0.25">
      <c r="A361" t="s">
        <v>375</v>
      </c>
      <c r="B361" t="s">
        <v>518</v>
      </c>
      <c r="C361" t="s">
        <v>522</v>
      </c>
      <c r="D361" t="s">
        <v>525</v>
      </c>
      <c r="E361" t="s">
        <v>527</v>
      </c>
      <c r="F361" t="s">
        <v>531</v>
      </c>
      <c r="G361">
        <v>67.56</v>
      </c>
      <c r="H361">
        <v>0</v>
      </c>
      <c r="I361">
        <v>0</v>
      </c>
      <c r="J361" t="s">
        <v>516</v>
      </c>
      <c r="K361">
        <v>1</v>
      </c>
      <c r="L361">
        <v>2.0074674701649928</v>
      </c>
      <c r="M361">
        <v>0.8815788876645434</v>
      </c>
      <c r="N361">
        <v>0.8815788876645434</v>
      </c>
      <c r="O361">
        <v>-5.4738818992039209E-2</v>
      </c>
      <c r="P361">
        <v>27</v>
      </c>
      <c r="Q361">
        <v>1</v>
      </c>
      <c r="R361">
        <v>1</v>
      </c>
      <c r="S361">
        <v>0</v>
      </c>
      <c r="T361">
        <v>71.45</v>
      </c>
      <c r="U361">
        <v>0</v>
      </c>
      <c r="V361">
        <v>0</v>
      </c>
      <c r="W361">
        <v>45.67</v>
      </c>
      <c r="X361">
        <v>67.23</v>
      </c>
      <c r="Y361">
        <v>80.28</v>
      </c>
      <c r="Z361">
        <v>48.72</v>
      </c>
      <c r="AA361">
        <v>44.33</v>
      </c>
      <c r="AB361">
        <v>66.73</v>
      </c>
      <c r="AC361">
        <v>66.33</v>
      </c>
      <c r="AD361">
        <v>77.989999999999995</v>
      </c>
      <c r="AE361">
        <v>1</v>
      </c>
    </row>
    <row r="362" spans="1:31" x14ac:dyDescent="0.25">
      <c r="A362" t="s">
        <v>376</v>
      </c>
      <c r="B362" t="s">
        <v>520</v>
      </c>
      <c r="C362" t="s">
        <v>523</v>
      </c>
      <c r="D362" t="s">
        <v>526</v>
      </c>
      <c r="E362" t="s">
        <v>528</v>
      </c>
      <c r="F362" t="s">
        <v>530</v>
      </c>
      <c r="G362">
        <v>44.14</v>
      </c>
      <c r="H362">
        <v>0</v>
      </c>
      <c r="I362">
        <v>1</v>
      </c>
      <c r="J362" t="s">
        <v>517</v>
      </c>
      <c r="K362">
        <v>0</v>
      </c>
      <c r="L362">
        <v>0.284736786602939</v>
      </c>
      <c r="M362">
        <v>0.57070712568050852</v>
      </c>
      <c r="N362">
        <v>0.42929287431949148</v>
      </c>
      <c r="O362">
        <v>-0.36724632016115744</v>
      </c>
      <c r="P362">
        <v>18</v>
      </c>
      <c r="Q362">
        <v>0</v>
      </c>
      <c r="R362">
        <v>0</v>
      </c>
      <c r="S362">
        <v>1</v>
      </c>
      <c r="T362">
        <v>41.97</v>
      </c>
      <c r="U362">
        <v>1</v>
      </c>
      <c r="V362">
        <v>0</v>
      </c>
      <c r="W362">
        <v>46.29</v>
      </c>
      <c r="X362">
        <v>33.090000000000003</v>
      </c>
      <c r="Y362">
        <v>29.66</v>
      </c>
      <c r="Z362">
        <v>21.85</v>
      </c>
      <c r="AA362">
        <v>24.34</v>
      </c>
      <c r="AB362">
        <v>53.97</v>
      </c>
      <c r="AC362">
        <v>29.18</v>
      </c>
      <c r="AD362">
        <v>37.06</v>
      </c>
      <c r="AE362">
        <v>0</v>
      </c>
    </row>
    <row r="363" spans="1:31" x14ac:dyDescent="0.25">
      <c r="A363" t="s">
        <v>377</v>
      </c>
      <c r="B363" t="s">
        <v>519</v>
      </c>
      <c r="C363" t="s">
        <v>523</v>
      </c>
      <c r="D363" t="s">
        <v>526</v>
      </c>
      <c r="E363" t="s">
        <v>528</v>
      </c>
      <c r="F363" t="s">
        <v>531</v>
      </c>
      <c r="G363">
        <v>55.76</v>
      </c>
      <c r="H363">
        <v>0</v>
      </c>
      <c r="I363">
        <v>1</v>
      </c>
      <c r="J363" t="s">
        <v>516</v>
      </c>
      <c r="K363">
        <v>1</v>
      </c>
      <c r="L363">
        <v>0.284736786602939</v>
      </c>
      <c r="M363">
        <v>0.57070712568050852</v>
      </c>
      <c r="N363">
        <v>0.57070712568050852</v>
      </c>
      <c r="O363">
        <v>-0.24358670494463713</v>
      </c>
      <c r="P363">
        <v>40</v>
      </c>
      <c r="Q363">
        <v>1</v>
      </c>
      <c r="R363">
        <v>0</v>
      </c>
      <c r="S363">
        <v>1</v>
      </c>
      <c r="T363">
        <v>68.099999999999994</v>
      </c>
      <c r="U363">
        <v>1</v>
      </c>
      <c r="V363">
        <v>0</v>
      </c>
      <c r="W363">
        <v>57.75</v>
      </c>
      <c r="X363">
        <v>53.3</v>
      </c>
      <c r="Y363">
        <v>60.6</v>
      </c>
      <c r="Z363">
        <v>50.49</v>
      </c>
      <c r="AA363">
        <v>61.75</v>
      </c>
      <c r="AB363">
        <v>72.180000000000007</v>
      </c>
      <c r="AC363">
        <v>40.32</v>
      </c>
      <c r="AD363">
        <v>52.59</v>
      </c>
      <c r="AE363">
        <v>0</v>
      </c>
    </row>
    <row r="364" spans="1:31" x14ac:dyDescent="0.25">
      <c r="A364" t="s">
        <v>378</v>
      </c>
      <c r="B364" t="s">
        <v>518</v>
      </c>
      <c r="C364" t="s">
        <v>523</v>
      </c>
      <c r="D364" t="s">
        <v>526</v>
      </c>
      <c r="E364" t="s">
        <v>527</v>
      </c>
      <c r="F364" t="s">
        <v>531</v>
      </c>
      <c r="G364">
        <v>65.42</v>
      </c>
      <c r="H364">
        <v>0</v>
      </c>
      <c r="I364">
        <v>1</v>
      </c>
      <c r="J364" t="s">
        <v>516</v>
      </c>
      <c r="K364">
        <v>1</v>
      </c>
      <c r="L364">
        <v>0.284736786602939</v>
      </c>
      <c r="M364">
        <v>0.57070712568050852</v>
      </c>
      <c r="N364">
        <v>0.57070712568050852</v>
      </c>
      <c r="O364">
        <v>-0.24358670494463713</v>
      </c>
      <c r="P364">
        <v>21</v>
      </c>
      <c r="Q364">
        <v>1</v>
      </c>
      <c r="R364">
        <v>0</v>
      </c>
      <c r="S364">
        <v>1</v>
      </c>
      <c r="T364">
        <v>93.12</v>
      </c>
      <c r="U364">
        <v>0</v>
      </c>
      <c r="V364">
        <v>0</v>
      </c>
      <c r="W364">
        <v>49.66</v>
      </c>
      <c r="X364">
        <v>44.7</v>
      </c>
      <c r="Y364">
        <v>65.95</v>
      </c>
      <c r="Z364">
        <v>50.52</v>
      </c>
      <c r="AA364">
        <v>55.53</v>
      </c>
      <c r="AB364">
        <v>52.86</v>
      </c>
      <c r="AC364">
        <v>63.64</v>
      </c>
      <c r="AD364">
        <v>64.489999999999995</v>
      </c>
      <c r="AE364">
        <v>0</v>
      </c>
    </row>
    <row r="365" spans="1:31" x14ac:dyDescent="0.25">
      <c r="A365" t="s">
        <v>379</v>
      </c>
      <c r="B365" t="s">
        <v>520</v>
      </c>
      <c r="C365" t="s">
        <v>523</v>
      </c>
      <c r="D365" t="s">
        <v>526</v>
      </c>
      <c r="E365" t="s">
        <v>527</v>
      </c>
      <c r="F365" t="s">
        <v>530</v>
      </c>
      <c r="G365">
        <v>42.11</v>
      </c>
      <c r="H365">
        <v>0</v>
      </c>
      <c r="I365">
        <v>1</v>
      </c>
      <c r="J365" t="s">
        <v>517</v>
      </c>
      <c r="K365">
        <v>0</v>
      </c>
      <c r="L365">
        <v>0.284736786602939</v>
      </c>
      <c r="M365">
        <v>0.57070712568050852</v>
      </c>
      <c r="N365">
        <v>0.42929287431949148</v>
      </c>
      <c r="O365">
        <v>-0.36724632016115744</v>
      </c>
      <c r="P365">
        <v>17</v>
      </c>
      <c r="Q365">
        <v>0</v>
      </c>
      <c r="R365">
        <v>0</v>
      </c>
      <c r="S365">
        <v>1</v>
      </c>
      <c r="T365">
        <v>61.7</v>
      </c>
      <c r="U365">
        <v>0</v>
      </c>
      <c r="V365">
        <v>0</v>
      </c>
      <c r="W365">
        <v>36.04</v>
      </c>
      <c r="X365">
        <v>26.98</v>
      </c>
      <c r="Y365">
        <v>41.7</v>
      </c>
      <c r="Z365">
        <v>32.64</v>
      </c>
      <c r="AA365">
        <v>31.33</v>
      </c>
      <c r="AB365">
        <v>45.09</v>
      </c>
      <c r="AC365">
        <v>45.45</v>
      </c>
      <c r="AD365">
        <v>49.95</v>
      </c>
      <c r="AE365">
        <v>0</v>
      </c>
    </row>
    <row r="366" spans="1:31" x14ac:dyDescent="0.25">
      <c r="A366" t="s">
        <v>380</v>
      </c>
      <c r="B366" t="s">
        <v>519</v>
      </c>
      <c r="C366" t="s">
        <v>523</v>
      </c>
      <c r="D366" t="s">
        <v>524</v>
      </c>
      <c r="E366" t="s">
        <v>527</v>
      </c>
      <c r="F366" t="s">
        <v>530</v>
      </c>
      <c r="G366">
        <v>56.19</v>
      </c>
      <c r="H366">
        <v>0</v>
      </c>
      <c r="I366">
        <v>1</v>
      </c>
      <c r="J366" t="s">
        <v>516</v>
      </c>
      <c r="K366">
        <v>0</v>
      </c>
      <c r="L366">
        <v>0</v>
      </c>
      <c r="M366">
        <v>0.5</v>
      </c>
      <c r="N366">
        <v>0.5</v>
      </c>
      <c r="O366">
        <v>-0.3010299956639812</v>
      </c>
      <c r="P366">
        <v>36</v>
      </c>
      <c r="Q366">
        <v>1</v>
      </c>
      <c r="R366">
        <v>0</v>
      </c>
      <c r="S366">
        <v>0</v>
      </c>
      <c r="T366">
        <v>95.95</v>
      </c>
      <c r="U366">
        <v>0</v>
      </c>
      <c r="V366">
        <v>0</v>
      </c>
      <c r="W366">
        <v>13.14</v>
      </c>
      <c r="X366">
        <v>30.82</v>
      </c>
      <c r="Y366">
        <v>30.53</v>
      </c>
      <c r="Z366">
        <v>39.94</v>
      </c>
      <c r="AA366">
        <v>26.7</v>
      </c>
      <c r="AB366">
        <v>33.700000000000003</v>
      </c>
      <c r="AC366">
        <v>72.48</v>
      </c>
      <c r="AD366">
        <v>30.52</v>
      </c>
      <c r="AE366">
        <v>0</v>
      </c>
    </row>
    <row r="367" spans="1:31" x14ac:dyDescent="0.25">
      <c r="A367" t="s">
        <v>381</v>
      </c>
      <c r="B367" t="s">
        <v>519</v>
      </c>
      <c r="C367" t="s">
        <v>523</v>
      </c>
      <c r="D367" t="s">
        <v>524</v>
      </c>
      <c r="E367" t="s">
        <v>528</v>
      </c>
      <c r="F367" t="s">
        <v>530</v>
      </c>
      <c r="G367">
        <v>47.43</v>
      </c>
      <c r="H367">
        <v>0</v>
      </c>
      <c r="I367">
        <v>1</v>
      </c>
      <c r="J367" t="s">
        <v>516</v>
      </c>
      <c r="K367">
        <v>0</v>
      </c>
      <c r="L367">
        <v>0</v>
      </c>
      <c r="M367">
        <v>0.5</v>
      </c>
      <c r="N367">
        <v>0.5</v>
      </c>
      <c r="O367">
        <v>-0.3010299956639812</v>
      </c>
      <c r="P367">
        <v>47</v>
      </c>
      <c r="Q367">
        <v>1</v>
      </c>
      <c r="R367">
        <v>0</v>
      </c>
      <c r="S367">
        <v>0</v>
      </c>
      <c r="T367">
        <v>77.84</v>
      </c>
      <c r="U367">
        <v>1</v>
      </c>
      <c r="V367">
        <v>0</v>
      </c>
      <c r="W367">
        <v>58.97</v>
      </c>
      <c r="X367">
        <v>38.01</v>
      </c>
      <c r="Y367">
        <v>52.08</v>
      </c>
      <c r="Z367">
        <v>27.86</v>
      </c>
      <c r="AA367">
        <v>41.53</v>
      </c>
      <c r="AB367">
        <v>45.39</v>
      </c>
      <c r="AC367">
        <v>27.01</v>
      </c>
      <c r="AD367">
        <v>32.32</v>
      </c>
      <c r="AE367">
        <v>0</v>
      </c>
    </row>
    <row r="368" spans="1:31" x14ac:dyDescent="0.25">
      <c r="A368" t="s">
        <v>382</v>
      </c>
      <c r="B368" t="s">
        <v>520</v>
      </c>
      <c r="C368" t="s">
        <v>523</v>
      </c>
      <c r="D368" t="s">
        <v>526</v>
      </c>
      <c r="E368" t="s">
        <v>528</v>
      </c>
      <c r="F368" t="s">
        <v>530</v>
      </c>
      <c r="G368">
        <v>34.92</v>
      </c>
      <c r="H368">
        <v>0</v>
      </c>
      <c r="I368">
        <v>1</v>
      </c>
      <c r="J368" t="s">
        <v>517</v>
      </c>
      <c r="K368">
        <v>0</v>
      </c>
      <c r="L368">
        <v>0.284736786602939</v>
      </c>
      <c r="M368">
        <v>0.57070712568050852</v>
      </c>
      <c r="N368">
        <v>0.42929287431949148</v>
      </c>
      <c r="O368">
        <v>-0.36724632016115744</v>
      </c>
      <c r="P368">
        <v>19</v>
      </c>
      <c r="Q368">
        <v>0</v>
      </c>
      <c r="R368">
        <v>0</v>
      </c>
      <c r="S368">
        <v>1</v>
      </c>
      <c r="T368">
        <v>96.05</v>
      </c>
      <c r="U368">
        <v>1</v>
      </c>
      <c r="V368">
        <v>0</v>
      </c>
      <c r="W368">
        <v>30.74</v>
      </c>
      <c r="X368">
        <v>38.130000000000003</v>
      </c>
      <c r="Y368">
        <v>28.74</v>
      </c>
      <c r="Z368">
        <v>51.14</v>
      </c>
      <c r="AA368">
        <v>31.21</v>
      </c>
      <c r="AB368">
        <v>40.590000000000003</v>
      </c>
      <c r="AC368">
        <v>37.520000000000003</v>
      </c>
      <c r="AD368">
        <v>45.8</v>
      </c>
      <c r="AE368">
        <v>0</v>
      </c>
    </row>
    <row r="369" spans="1:31" x14ac:dyDescent="0.25">
      <c r="A369" t="s">
        <v>383</v>
      </c>
      <c r="B369" t="s">
        <v>518</v>
      </c>
      <c r="C369" t="s">
        <v>521</v>
      </c>
      <c r="D369" t="s">
        <v>525</v>
      </c>
      <c r="E369" t="s">
        <v>528</v>
      </c>
      <c r="F369" t="s">
        <v>531</v>
      </c>
      <c r="G369">
        <v>41.24</v>
      </c>
      <c r="H369">
        <v>1</v>
      </c>
      <c r="I369">
        <v>0</v>
      </c>
      <c r="J369" t="s">
        <v>517</v>
      </c>
      <c r="K369">
        <v>1</v>
      </c>
      <c r="L369">
        <v>2.0074674701649928</v>
      </c>
      <c r="M369">
        <v>0.8815788876645434</v>
      </c>
      <c r="N369">
        <v>0.8815788876645434</v>
      </c>
      <c r="O369">
        <v>-5.4738818992039209E-2</v>
      </c>
      <c r="P369">
        <v>21</v>
      </c>
      <c r="Q369">
        <v>0</v>
      </c>
      <c r="R369">
        <v>1</v>
      </c>
      <c r="S369">
        <v>0</v>
      </c>
      <c r="T369">
        <v>85.43</v>
      </c>
      <c r="U369">
        <v>1</v>
      </c>
      <c r="V369">
        <v>0</v>
      </c>
      <c r="W369">
        <v>52.87</v>
      </c>
      <c r="X369">
        <v>70.98</v>
      </c>
      <c r="Y369">
        <v>56.42</v>
      </c>
      <c r="Z369">
        <v>43.16</v>
      </c>
      <c r="AA369">
        <v>45.46</v>
      </c>
      <c r="AB369">
        <v>48.29</v>
      </c>
      <c r="AC369">
        <v>48</v>
      </c>
      <c r="AD369">
        <v>48.73</v>
      </c>
      <c r="AE369">
        <v>1</v>
      </c>
    </row>
    <row r="370" spans="1:31" x14ac:dyDescent="0.25">
      <c r="A370" t="s">
        <v>384</v>
      </c>
      <c r="B370" t="s">
        <v>519</v>
      </c>
      <c r="C370" t="s">
        <v>522</v>
      </c>
      <c r="D370" t="s">
        <v>524</v>
      </c>
      <c r="E370" t="s">
        <v>527</v>
      </c>
      <c r="F370" t="s">
        <v>530</v>
      </c>
      <c r="G370">
        <v>27.64</v>
      </c>
      <c r="H370">
        <v>0</v>
      </c>
      <c r="I370">
        <v>0</v>
      </c>
      <c r="J370" t="s">
        <v>516</v>
      </c>
      <c r="K370">
        <v>0</v>
      </c>
      <c r="L370">
        <v>0</v>
      </c>
      <c r="M370">
        <v>0.5</v>
      </c>
      <c r="N370">
        <v>0.5</v>
      </c>
      <c r="O370">
        <v>-0.3010299956639812</v>
      </c>
      <c r="P370">
        <v>45</v>
      </c>
      <c r="Q370">
        <v>1</v>
      </c>
      <c r="R370">
        <v>0</v>
      </c>
      <c r="S370">
        <v>0</v>
      </c>
      <c r="T370">
        <v>46.21</v>
      </c>
      <c r="U370">
        <v>0</v>
      </c>
      <c r="V370">
        <v>0</v>
      </c>
      <c r="W370">
        <v>41.73</v>
      </c>
      <c r="X370">
        <v>45.22</v>
      </c>
      <c r="Y370">
        <v>34.409999999999997</v>
      </c>
      <c r="Z370">
        <v>38.159999999999997</v>
      </c>
      <c r="AA370">
        <v>46.78</v>
      </c>
      <c r="AB370">
        <v>41.43</v>
      </c>
      <c r="AC370">
        <v>31.64</v>
      </c>
      <c r="AD370">
        <v>24.5</v>
      </c>
      <c r="AE370">
        <v>0</v>
      </c>
    </row>
    <row r="371" spans="1:31" x14ac:dyDescent="0.25">
      <c r="A371" t="s">
        <v>385</v>
      </c>
      <c r="B371" t="s">
        <v>519</v>
      </c>
      <c r="C371" t="s">
        <v>523</v>
      </c>
      <c r="D371" t="s">
        <v>526</v>
      </c>
      <c r="E371" t="s">
        <v>528</v>
      </c>
      <c r="F371" t="s">
        <v>531</v>
      </c>
      <c r="G371">
        <v>37.25</v>
      </c>
      <c r="H371">
        <v>0</v>
      </c>
      <c r="I371">
        <v>1</v>
      </c>
      <c r="J371" t="s">
        <v>516</v>
      </c>
      <c r="K371">
        <v>1</v>
      </c>
      <c r="L371">
        <v>0.284736786602939</v>
      </c>
      <c r="M371">
        <v>0.57070712568050852</v>
      </c>
      <c r="N371">
        <v>0.57070712568050852</v>
      </c>
      <c r="O371">
        <v>-0.24358670494463713</v>
      </c>
      <c r="P371">
        <v>50</v>
      </c>
      <c r="Q371">
        <v>1</v>
      </c>
      <c r="R371">
        <v>0</v>
      </c>
      <c r="S371">
        <v>1</v>
      </c>
      <c r="T371">
        <v>53.87</v>
      </c>
      <c r="U371">
        <v>1</v>
      </c>
      <c r="V371">
        <v>0</v>
      </c>
      <c r="W371">
        <v>54.98</v>
      </c>
      <c r="X371">
        <v>59.53</v>
      </c>
      <c r="Y371">
        <v>56.91</v>
      </c>
      <c r="Z371">
        <v>54.9</v>
      </c>
      <c r="AA371">
        <v>51.92</v>
      </c>
      <c r="AB371">
        <v>58.5</v>
      </c>
      <c r="AC371">
        <v>65.5</v>
      </c>
      <c r="AD371">
        <v>35.85</v>
      </c>
      <c r="AE371">
        <v>0</v>
      </c>
    </row>
    <row r="372" spans="1:31" x14ac:dyDescent="0.25">
      <c r="A372" t="s">
        <v>386</v>
      </c>
      <c r="B372" t="s">
        <v>520</v>
      </c>
      <c r="C372" t="s">
        <v>521</v>
      </c>
      <c r="D372" t="s">
        <v>525</v>
      </c>
      <c r="E372" t="s">
        <v>527</v>
      </c>
      <c r="F372" t="s">
        <v>531</v>
      </c>
      <c r="G372">
        <v>47.21</v>
      </c>
      <c r="H372">
        <v>1</v>
      </c>
      <c r="I372">
        <v>0</v>
      </c>
      <c r="J372" t="s">
        <v>517</v>
      </c>
      <c r="K372">
        <v>1</v>
      </c>
      <c r="L372">
        <v>2.0074674701649928</v>
      </c>
      <c r="M372">
        <v>0.8815788876645434</v>
      </c>
      <c r="N372">
        <v>0.8815788876645434</v>
      </c>
      <c r="O372">
        <v>-5.4738818992039209E-2</v>
      </c>
      <c r="P372">
        <v>19</v>
      </c>
      <c r="Q372">
        <v>0</v>
      </c>
      <c r="R372">
        <v>1</v>
      </c>
      <c r="S372">
        <v>0</v>
      </c>
      <c r="T372">
        <v>63.65</v>
      </c>
      <c r="U372">
        <v>0</v>
      </c>
      <c r="V372">
        <v>0</v>
      </c>
      <c r="W372">
        <v>45.89</v>
      </c>
      <c r="X372">
        <v>42.14</v>
      </c>
      <c r="Y372">
        <v>49.18</v>
      </c>
      <c r="Z372">
        <v>40.17</v>
      </c>
      <c r="AA372">
        <v>49.06</v>
      </c>
      <c r="AB372">
        <v>40.98</v>
      </c>
      <c r="AC372">
        <v>44.64</v>
      </c>
      <c r="AD372">
        <v>44.65</v>
      </c>
      <c r="AE372">
        <v>1</v>
      </c>
    </row>
    <row r="373" spans="1:31" x14ac:dyDescent="0.25">
      <c r="A373" t="s">
        <v>387</v>
      </c>
      <c r="B373" t="s">
        <v>518</v>
      </c>
      <c r="C373" t="s">
        <v>521</v>
      </c>
      <c r="D373" t="s">
        <v>524</v>
      </c>
      <c r="E373" t="s">
        <v>527</v>
      </c>
      <c r="F373" t="s">
        <v>530</v>
      </c>
      <c r="G373">
        <v>23.54</v>
      </c>
      <c r="H373">
        <v>1</v>
      </c>
      <c r="I373">
        <v>0</v>
      </c>
      <c r="J373" t="s">
        <v>517</v>
      </c>
      <c r="K373">
        <v>0</v>
      </c>
      <c r="L373">
        <v>0</v>
      </c>
      <c r="M373">
        <v>0.5</v>
      </c>
      <c r="N373">
        <v>0.5</v>
      </c>
      <c r="O373">
        <v>-0.3010299956639812</v>
      </c>
      <c r="P373">
        <v>21</v>
      </c>
      <c r="Q373">
        <v>0</v>
      </c>
      <c r="R373">
        <v>0</v>
      </c>
      <c r="S373">
        <v>0</v>
      </c>
      <c r="T373">
        <v>50.21</v>
      </c>
      <c r="U373">
        <v>0</v>
      </c>
      <c r="V373">
        <v>0</v>
      </c>
      <c r="W373">
        <v>18.66</v>
      </c>
      <c r="X373">
        <v>23.82</v>
      </c>
      <c r="Y373">
        <v>39.369999999999997</v>
      </c>
      <c r="Z373">
        <v>40.67</v>
      </c>
      <c r="AA373">
        <v>43.28</v>
      </c>
      <c r="AB373">
        <v>24.07</v>
      </c>
      <c r="AC373">
        <v>13.54</v>
      </c>
      <c r="AD373">
        <v>15.11</v>
      </c>
      <c r="AE373">
        <v>0</v>
      </c>
    </row>
    <row r="374" spans="1:31" x14ac:dyDescent="0.25">
      <c r="A374" t="s">
        <v>388</v>
      </c>
      <c r="B374" t="s">
        <v>518</v>
      </c>
      <c r="C374" t="s">
        <v>521</v>
      </c>
      <c r="D374" t="s">
        <v>526</v>
      </c>
      <c r="E374" t="s">
        <v>528</v>
      </c>
      <c r="F374" t="s">
        <v>531</v>
      </c>
      <c r="G374">
        <v>43.8</v>
      </c>
      <c r="H374">
        <v>1</v>
      </c>
      <c r="I374">
        <v>0</v>
      </c>
      <c r="J374" t="s">
        <v>517</v>
      </c>
      <c r="K374">
        <v>1</v>
      </c>
      <c r="L374">
        <v>0.284736786602939</v>
      </c>
      <c r="M374">
        <v>0.57070712568050852</v>
      </c>
      <c r="N374">
        <v>0.57070712568050852</v>
      </c>
      <c r="O374">
        <v>-0.24358670494463713</v>
      </c>
      <c r="P374">
        <v>26</v>
      </c>
      <c r="Q374">
        <v>0</v>
      </c>
      <c r="R374">
        <v>0</v>
      </c>
      <c r="S374">
        <v>1</v>
      </c>
      <c r="T374">
        <v>69.69</v>
      </c>
      <c r="U374">
        <v>1</v>
      </c>
      <c r="V374">
        <v>0</v>
      </c>
      <c r="W374">
        <v>42.51</v>
      </c>
      <c r="X374">
        <v>59.29</v>
      </c>
      <c r="Y374">
        <v>52.22</v>
      </c>
      <c r="Z374">
        <v>43.6</v>
      </c>
      <c r="AA374">
        <v>44.16</v>
      </c>
      <c r="AB374">
        <v>47.01</v>
      </c>
      <c r="AC374">
        <v>53.82</v>
      </c>
      <c r="AD374">
        <v>32.08</v>
      </c>
      <c r="AE374">
        <v>0</v>
      </c>
    </row>
    <row r="375" spans="1:31" x14ac:dyDescent="0.25">
      <c r="A375" t="s">
        <v>389</v>
      </c>
      <c r="B375" t="s">
        <v>518</v>
      </c>
      <c r="C375" t="s">
        <v>522</v>
      </c>
      <c r="D375" t="s">
        <v>526</v>
      </c>
      <c r="E375" t="s">
        <v>529</v>
      </c>
      <c r="F375" t="s">
        <v>531</v>
      </c>
      <c r="G375">
        <v>30.87</v>
      </c>
      <c r="H375">
        <v>0</v>
      </c>
      <c r="I375">
        <v>0</v>
      </c>
      <c r="J375" t="s">
        <v>517</v>
      </c>
      <c r="K375">
        <v>1</v>
      </c>
      <c r="L375">
        <v>0.284736786602939</v>
      </c>
      <c r="M375">
        <v>0.57070712568050852</v>
      </c>
      <c r="N375">
        <v>0.57070712568050852</v>
      </c>
      <c r="O375">
        <v>-0.24358670494463713</v>
      </c>
      <c r="P375">
        <v>21</v>
      </c>
      <c r="Q375">
        <v>0</v>
      </c>
      <c r="R375">
        <v>0</v>
      </c>
      <c r="S375">
        <v>1</v>
      </c>
      <c r="T375">
        <v>68.28</v>
      </c>
      <c r="U375">
        <v>0</v>
      </c>
      <c r="V375">
        <v>1</v>
      </c>
      <c r="W375">
        <v>57.84</v>
      </c>
      <c r="X375">
        <v>38.43</v>
      </c>
      <c r="Y375">
        <v>51.88</v>
      </c>
      <c r="Z375">
        <v>38.880000000000003</v>
      </c>
      <c r="AA375">
        <v>49.94</v>
      </c>
      <c r="AB375">
        <v>52.09</v>
      </c>
      <c r="AC375">
        <v>44.32</v>
      </c>
      <c r="AD375">
        <v>37.75</v>
      </c>
      <c r="AE375">
        <v>0</v>
      </c>
    </row>
    <row r="376" spans="1:31" x14ac:dyDescent="0.25">
      <c r="A376" t="s">
        <v>390</v>
      </c>
      <c r="B376" t="s">
        <v>518</v>
      </c>
      <c r="C376" t="s">
        <v>523</v>
      </c>
      <c r="D376" t="s">
        <v>525</v>
      </c>
      <c r="E376" t="s">
        <v>528</v>
      </c>
      <c r="F376" t="s">
        <v>530</v>
      </c>
      <c r="G376">
        <v>60.98</v>
      </c>
      <c r="H376">
        <v>0</v>
      </c>
      <c r="I376">
        <v>1</v>
      </c>
      <c r="J376" t="s">
        <v>516</v>
      </c>
      <c r="K376">
        <v>0</v>
      </c>
      <c r="L376">
        <v>2.0074674701649928</v>
      </c>
      <c r="M376">
        <v>0.8815788876645434</v>
      </c>
      <c r="N376">
        <v>0.1184211123354566</v>
      </c>
      <c r="O376">
        <v>-0.926570863884976</v>
      </c>
      <c r="P376">
        <v>22</v>
      </c>
      <c r="Q376">
        <v>1</v>
      </c>
      <c r="R376">
        <v>1</v>
      </c>
      <c r="S376">
        <v>0</v>
      </c>
      <c r="T376">
        <v>97.38</v>
      </c>
      <c r="U376">
        <v>1</v>
      </c>
      <c r="V376">
        <v>0</v>
      </c>
      <c r="W376">
        <v>63.73</v>
      </c>
      <c r="X376">
        <v>52.2</v>
      </c>
      <c r="Y376">
        <v>81.150000000000006</v>
      </c>
      <c r="Z376">
        <v>42.23</v>
      </c>
      <c r="AA376">
        <v>63.31</v>
      </c>
      <c r="AB376">
        <v>50.14</v>
      </c>
      <c r="AC376">
        <v>72.319999999999993</v>
      </c>
      <c r="AD376">
        <v>48.62</v>
      </c>
      <c r="AE376">
        <v>1</v>
      </c>
    </row>
    <row r="377" spans="1:31" x14ac:dyDescent="0.25">
      <c r="A377" t="s">
        <v>391</v>
      </c>
      <c r="B377" t="s">
        <v>518</v>
      </c>
      <c r="C377" t="s">
        <v>521</v>
      </c>
      <c r="D377" t="s">
        <v>524</v>
      </c>
      <c r="E377" t="s">
        <v>529</v>
      </c>
      <c r="F377" t="s">
        <v>530</v>
      </c>
      <c r="G377">
        <v>35.65</v>
      </c>
      <c r="H377">
        <v>1</v>
      </c>
      <c r="I377">
        <v>0</v>
      </c>
      <c r="J377" t="s">
        <v>517</v>
      </c>
      <c r="K377">
        <v>0</v>
      </c>
      <c r="L377">
        <v>0</v>
      </c>
      <c r="M377">
        <v>0.5</v>
      </c>
      <c r="N377">
        <v>0.5</v>
      </c>
      <c r="O377">
        <v>-0.3010299956639812</v>
      </c>
      <c r="P377">
        <v>24</v>
      </c>
      <c r="Q377">
        <v>0</v>
      </c>
      <c r="R377">
        <v>0</v>
      </c>
      <c r="S377">
        <v>0</v>
      </c>
      <c r="T377">
        <v>66.02</v>
      </c>
      <c r="U377">
        <v>0</v>
      </c>
      <c r="V377">
        <v>1</v>
      </c>
      <c r="W377">
        <v>41.66</v>
      </c>
      <c r="X377">
        <v>55.79</v>
      </c>
      <c r="Y377">
        <v>8.26</v>
      </c>
      <c r="Z377">
        <v>21.25</v>
      </c>
      <c r="AA377">
        <v>30.85</v>
      </c>
      <c r="AB377">
        <v>39.270000000000003</v>
      </c>
      <c r="AC377">
        <v>14.92</v>
      </c>
      <c r="AD377">
        <v>45.74</v>
      </c>
      <c r="AE377">
        <v>0</v>
      </c>
    </row>
    <row r="378" spans="1:31" x14ac:dyDescent="0.25">
      <c r="A378" t="s">
        <v>392</v>
      </c>
      <c r="B378" t="s">
        <v>518</v>
      </c>
      <c r="C378" t="s">
        <v>522</v>
      </c>
      <c r="D378" t="s">
        <v>526</v>
      </c>
      <c r="E378" t="s">
        <v>528</v>
      </c>
      <c r="F378" t="s">
        <v>530</v>
      </c>
      <c r="G378">
        <v>51.44</v>
      </c>
      <c r="H378">
        <v>0</v>
      </c>
      <c r="I378">
        <v>0</v>
      </c>
      <c r="J378" t="s">
        <v>517</v>
      </c>
      <c r="K378">
        <v>0</v>
      </c>
      <c r="L378">
        <v>0.284736786602939</v>
      </c>
      <c r="M378">
        <v>0.57070712568050852</v>
      </c>
      <c r="N378">
        <v>0.42929287431949148</v>
      </c>
      <c r="O378">
        <v>-0.36724632016115744</v>
      </c>
      <c r="P378">
        <v>20</v>
      </c>
      <c r="Q378">
        <v>0</v>
      </c>
      <c r="R378">
        <v>0</v>
      </c>
      <c r="S378">
        <v>1</v>
      </c>
      <c r="T378">
        <v>87.14</v>
      </c>
      <c r="U378">
        <v>1</v>
      </c>
      <c r="V378">
        <v>0</v>
      </c>
      <c r="W378">
        <v>50.68</v>
      </c>
      <c r="X378">
        <v>57.5</v>
      </c>
      <c r="Y378">
        <v>70.2</v>
      </c>
      <c r="Z378">
        <v>55.03</v>
      </c>
      <c r="AA378">
        <v>41.61</v>
      </c>
      <c r="AB378">
        <v>54.89</v>
      </c>
      <c r="AC378">
        <v>51.68</v>
      </c>
      <c r="AD378">
        <v>65.61</v>
      </c>
      <c r="AE378">
        <v>0</v>
      </c>
    </row>
    <row r="379" spans="1:31" x14ac:dyDescent="0.25">
      <c r="A379" t="s">
        <v>393</v>
      </c>
      <c r="B379" t="s">
        <v>519</v>
      </c>
      <c r="C379" t="s">
        <v>522</v>
      </c>
      <c r="D379" t="s">
        <v>525</v>
      </c>
      <c r="E379" t="s">
        <v>527</v>
      </c>
      <c r="F379" t="s">
        <v>531</v>
      </c>
      <c r="G379">
        <v>62.34</v>
      </c>
      <c r="H379">
        <v>0</v>
      </c>
      <c r="I379">
        <v>0</v>
      </c>
      <c r="J379" t="s">
        <v>516</v>
      </c>
      <c r="K379">
        <v>1</v>
      </c>
      <c r="L379">
        <v>2.0074674701649928</v>
      </c>
      <c r="M379">
        <v>0.8815788876645434</v>
      </c>
      <c r="N379">
        <v>0.8815788876645434</v>
      </c>
      <c r="O379">
        <v>-5.4738818992039209E-2</v>
      </c>
      <c r="P379">
        <v>43</v>
      </c>
      <c r="Q379">
        <v>1</v>
      </c>
      <c r="R379">
        <v>1</v>
      </c>
      <c r="S379">
        <v>0</v>
      </c>
      <c r="T379">
        <v>96.51</v>
      </c>
      <c r="U379">
        <v>0</v>
      </c>
      <c r="V379">
        <v>0</v>
      </c>
      <c r="W379">
        <v>64.22</v>
      </c>
      <c r="X379">
        <v>39.68</v>
      </c>
      <c r="Y379">
        <v>66.06</v>
      </c>
      <c r="Z379">
        <v>53.65</v>
      </c>
      <c r="AA379">
        <v>60.88</v>
      </c>
      <c r="AB379">
        <v>79.48</v>
      </c>
      <c r="AC379">
        <v>85.21</v>
      </c>
      <c r="AD379">
        <v>78.16</v>
      </c>
      <c r="AE379">
        <v>1</v>
      </c>
    </row>
    <row r="380" spans="1:31" x14ac:dyDescent="0.25">
      <c r="A380" t="s">
        <v>394</v>
      </c>
      <c r="B380" t="s">
        <v>520</v>
      </c>
      <c r="C380" t="s">
        <v>522</v>
      </c>
      <c r="D380" t="s">
        <v>525</v>
      </c>
      <c r="E380" t="s">
        <v>527</v>
      </c>
      <c r="F380" t="s">
        <v>531</v>
      </c>
      <c r="G380">
        <v>66.16</v>
      </c>
      <c r="H380">
        <v>0</v>
      </c>
      <c r="I380">
        <v>0</v>
      </c>
      <c r="J380" t="s">
        <v>517</v>
      </c>
      <c r="K380">
        <v>1</v>
      </c>
      <c r="L380">
        <v>2.0074674701649928</v>
      </c>
      <c r="M380">
        <v>0.8815788876645434</v>
      </c>
      <c r="N380">
        <v>0.8815788876645434</v>
      </c>
      <c r="O380">
        <v>-5.4738818992039209E-2</v>
      </c>
      <c r="P380">
        <v>19</v>
      </c>
      <c r="Q380">
        <v>0</v>
      </c>
      <c r="R380">
        <v>1</v>
      </c>
      <c r="S380">
        <v>0</v>
      </c>
      <c r="T380">
        <v>92.62</v>
      </c>
      <c r="U380">
        <v>0</v>
      </c>
      <c r="V380">
        <v>0</v>
      </c>
      <c r="W380">
        <v>59.91</v>
      </c>
      <c r="X380">
        <v>38.520000000000003</v>
      </c>
      <c r="Y380">
        <v>46.2</v>
      </c>
      <c r="Z380">
        <v>50.15</v>
      </c>
      <c r="AA380">
        <v>48.99</v>
      </c>
      <c r="AB380">
        <v>54.49</v>
      </c>
      <c r="AC380">
        <v>40.69</v>
      </c>
      <c r="AD380">
        <v>45.83</v>
      </c>
      <c r="AE380">
        <v>1</v>
      </c>
    </row>
    <row r="381" spans="1:31" x14ac:dyDescent="0.25">
      <c r="A381" t="s">
        <v>395</v>
      </c>
      <c r="B381" t="s">
        <v>518</v>
      </c>
      <c r="C381" t="s">
        <v>521</v>
      </c>
      <c r="D381" t="s">
        <v>526</v>
      </c>
      <c r="E381" t="s">
        <v>527</v>
      </c>
      <c r="F381" t="s">
        <v>531</v>
      </c>
      <c r="G381">
        <v>63.92</v>
      </c>
      <c r="H381">
        <v>1</v>
      </c>
      <c r="I381">
        <v>0</v>
      </c>
      <c r="J381" t="s">
        <v>516</v>
      </c>
      <c r="K381">
        <v>1</v>
      </c>
      <c r="L381">
        <v>0.284736786602939</v>
      </c>
      <c r="M381">
        <v>0.57070712568050852</v>
      </c>
      <c r="N381">
        <v>0.57070712568050852</v>
      </c>
      <c r="O381">
        <v>-0.24358670494463713</v>
      </c>
      <c r="P381">
        <v>22</v>
      </c>
      <c r="Q381">
        <v>1</v>
      </c>
      <c r="R381">
        <v>0</v>
      </c>
      <c r="S381">
        <v>1</v>
      </c>
      <c r="T381">
        <v>52.52</v>
      </c>
      <c r="U381">
        <v>0</v>
      </c>
      <c r="V381">
        <v>0</v>
      </c>
      <c r="W381">
        <v>37.799999999999997</v>
      </c>
      <c r="X381">
        <v>19.7</v>
      </c>
      <c r="Y381">
        <v>70.17</v>
      </c>
      <c r="Z381">
        <v>58.46</v>
      </c>
      <c r="AA381">
        <v>55.23</v>
      </c>
      <c r="AB381">
        <v>43.21</v>
      </c>
      <c r="AC381">
        <v>48.94</v>
      </c>
      <c r="AD381">
        <v>44.14</v>
      </c>
      <c r="AE381">
        <v>0</v>
      </c>
    </row>
    <row r="382" spans="1:31" x14ac:dyDescent="0.25">
      <c r="A382" t="s">
        <v>396</v>
      </c>
      <c r="B382" t="s">
        <v>519</v>
      </c>
      <c r="C382" t="s">
        <v>523</v>
      </c>
      <c r="D382" t="s">
        <v>526</v>
      </c>
      <c r="E382" t="s">
        <v>527</v>
      </c>
      <c r="F382" t="s">
        <v>531</v>
      </c>
      <c r="G382">
        <v>51.77</v>
      </c>
      <c r="H382">
        <v>0</v>
      </c>
      <c r="I382">
        <v>1</v>
      </c>
      <c r="J382" t="s">
        <v>517</v>
      </c>
      <c r="K382">
        <v>1</v>
      </c>
      <c r="L382">
        <v>0.284736786602939</v>
      </c>
      <c r="M382">
        <v>0.57070712568050852</v>
      </c>
      <c r="N382">
        <v>0.57070712568050852</v>
      </c>
      <c r="O382">
        <v>-0.24358670494463713</v>
      </c>
      <c r="P382">
        <v>43</v>
      </c>
      <c r="Q382">
        <v>0</v>
      </c>
      <c r="R382">
        <v>0</v>
      </c>
      <c r="S382">
        <v>1</v>
      </c>
      <c r="T382">
        <v>69.760000000000005</v>
      </c>
      <c r="U382">
        <v>0</v>
      </c>
      <c r="V382">
        <v>0</v>
      </c>
      <c r="W382">
        <v>41.85</v>
      </c>
      <c r="X382">
        <v>63.51</v>
      </c>
      <c r="Y382">
        <v>54.37</v>
      </c>
      <c r="Z382">
        <v>53.46</v>
      </c>
      <c r="AA382">
        <v>71.23</v>
      </c>
      <c r="AB382">
        <v>66.64</v>
      </c>
      <c r="AC382">
        <v>53.8</v>
      </c>
      <c r="AD382">
        <v>42.01</v>
      </c>
      <c r="AE382">
        <v>0</v>
      </c>
    </row>
    <row r="383" spans="1:31" x14ac:dyDescent="0.25">
      <c r="A383" t="s">
        <v>397</v>
      </c>
      <c r="B383" t="s">
        <v>519</v>
      </c>
      <c r="C383" t="s">
        <v>521</v>
      </c>
      <c r="D383" t="s">
        <v>526</v>
      </c>
      <c r="E383" t="s">
        <v>527</v>
      </c>
      <c r="F383" t="s">
        <v>531</v>
      </c>
      <c r="G383">
        <v>57.29</v>
      </c>
      <c r="H383">
        <v>1</v>
      </c>
      <c r="I383">
        <v>0</v>
      </c>
      <c r="J383" t="s">
        <v>517</v>
      </c>
      <c r="K383">
        <v>1</v>
      </c>
      <c r="L383">
        <v>0.284736786602939</v>
      </c>
      <c r="M383">
        <v>0.57070712568050852</v>
      </c>
      <c r="N383">
        <v>0.57070712568050852</v>
      </c>
      <c r="O383">
        <v>-0.24358670494463713</v>
      </c>
      <c r="P383">
        <v>47</v>
      </c>
      <c r="Q383">
        <v>0</v>
      </c>
      <c r="R383">
        <v>0</v>
      </c>
      <c r="S383">
        <v>1</v>
      </c>
      <c r="T383">
        <v>60.86</v>
      </c>
      <c r="U383">
        <v>0</v>
      </c>
      <c r="V383">
        <v>0</v>
      </c>
      <c r="W383">
        <v>75.650000000000006</v>
      </c>
      <c r="X383">
        <v>55.4</v>
      </c>
      <c r="Y383">
        <v>59.32</v>
      </c>
      <c r="Z383">
        <v>64.27</v>
      </c>
      <c r="AA383">
        <v>65.84</v>
      </c>
      <c r="AB383">
        <v>51.72</v>
      </c>
      <c r="AC383">
        <v>46.02</v>
      </c>
      <c r="AD383">
        <v>49.69</v>
      </c>
      <c r="AE383">
        <v>0</v>
      </c>
    </row>
    <row r="384" spans="1:31" x14ac:dyDescent="0.25">
      <c r="A384" t="s">
        <v>398</v>
      </c>
      <c r="B384" t="s">
        <v>518</v>
      </c>
      <c r="C384" t="s">
        <v>521</v>
      </c>
      <c r="D384" t="s">
        <v>525</v>
      </c>
      <c r="E384" t="s">
        <v>527</v>
      </c>
      <c r="F384" t="s">
        <v>531</v>
      </c>
      <c r="G384">
        <v>53.74</v>
      </c>
      <c r="H384">
        <v>1</v>
      </c>
      <c r="I384">
        <v>0</v>
      </c>
      <c r="J384" t="s">
        <v>517</v>
      </c>
      <c r="K384">
        <v>1</v>
      </c>
      <c r="L384">
        <v>2.0074674701649928</v>
      </c>
      <c r="M384">
        <v>0.8815788876645434</v>
      </c>
      <c r="N384">
        <v>0.8815788876645434</v>
      </c>
      <c r="O384">
        <v>-5.4738818992039209E-2</v>
      </c>
      <c r="P384">
        <v>28</v>
      </c>
      <c r="Q384">
        <v>0</v>
      </c>
      <c r="R384">
        <v>1</v>
      </c>
      <c r="S384">
        <v>0</v>
      </c>
      <c r="T384">
        <v>63.99</v>
      </c>
      <c r="U384">
        <v>0</v>
      </c>
      <c r="V384">
        <v>0</v>
      </c>
      <c r="W384">
        <v>73.97</v>
      </c>
      <c r="X384">
        <v>53.01</v>
      </c>
      <c r="Y384">
        <v>66.19</v>
      </c>
      <c r="Z384">
        <v>61.73</v>
      </c>
      <c r="AA384">
        <v>49.46</v>
      </c>
      <c r="AB384">
        <v>49.87</v>
      </c>
      <c r="AC384">
        <v>44.51</v>
      </c>
      <c r="AD384">
        <v>57.3</v>
      </c>
      <c r="AE384">
        <v>1</v>
      </c>
    </row>
    <row r="385" spans="1:31" x14ac:dyDescent="0.25">
      <c r="A385" t="s">
        <v>399</v>
      </c>
      <c r="B385" t="s">
        <v>518</v>
      </c>
      <c r="C385" t="s">
        <v>523</v>
      </c>
      <c r="D385" t="s">
        <v>526</v>
      </c>
      <c r="E385" t="s">
        <v>529</v>
      </c>
      <c r="F385" t="s">
        <v>531</v>
      </c>
      <c r="G385">
        <v>35.67</v>
      </c>
      <c r="H385">
        <v>0</v>
      </c>
      <c r="I385">
        <v>1</v>
      </c>
      <c r="J385" t="s">
        <v>516</v>
      </c>
      <c r="K385">
        <v>1</v>
      </c>
      <c r="L385">
        <v>0.284736786602939</v>
      </c>
      <c r="M385">
        <v>0.57070712568050852</v>
      </c>
      <c r="N385">
        <v>0.57070712568050852</v>
      </c>
      <c r="O385">
        <v>-0.24358670494463713</v>
      </c>
      <c r="P385">
        <v>23</v>
      </c>
      <c r="Q385">
        <v>1</v>
      </c>
      <c r="R385">
        <v>0</v>
      </c>
      <c r="S385">
        <v>1</v>
      </c>
      <c r="T385">
        <v>61.65</v>
      </c>
      <c r="U385">
        <v>0</v>
      </c>
      <c r="V385">
        <v>1</v>
      </c>
      <c r="W385">
        <v>39.450000000000003</v>
      </c>
      <c r="X385">
        <v>34.090000000000003</v>
      </c>
      <c r="Y385">
        <v>41.77</v>
      </c>
      <c r="Z385">
        <v>47.78</v>
      </c>
      <c r="AA385">
        <v>54.8</v>
      </c>
      <c r="AB385">
        <v>56.52</v>
      </c>
      <c r="AC385">
        <v>53.61</v>
      </c>
      <c r="AD385">
        <v>30.93</v>
      </c>
      <c r="AE385">
        <v>0</v>
      </c>
    </row>
    <row r="386" spans="1:31" x14ac:dyDescent="0.25">
      <c r="A386" t="s">
        <v>400</v>
      </c>
      <c r="B386" t="s">
        <v>520</v>
      </c>
      <c r="C386" t="s">
        <v>523</v>
      </c>
      <c r="D386" t="s">
        <v>524</v>
      </c>
      <c r="E386" t="s">
        <v>529</v>
      </c>
      <c r="F386" t="s">
        <v>530</v>
      </c>
      <c r="G386">
        <v>25.88</v>
      </c>
      <c r="H386">
        <v>0</v>
      </c>
      <c r="I386">
        <v>1</v>
      </c>
      <c r="J386" t="s">
        <v>516</v>
      </c>
      <c r="K386">
        <v>0</v>
      </c>
      <c r="L386">
        <v>0</v>
      </c>
      <c r="M386">
        <v>0.5</v>
      </c>
      <c r="N386">
        <v>0.5</v>
      </c>
      <c r="O386">
        <v>-0.3010299956639812</v>
      </c>
      <c r="P386">
        <v>17</v>
      </c>
      <c r="Q386">
        <v>1</v>
      </c>
      <c r="R386">
        <v>0</v>
      </c>
      <c r="S386">
        <v>0</v>
      </c>
      <c r="T386">
        <v>89.58</v>
      </c>
      <c r="U386">
        <v>0</v>
      </c>
      <c r="V386">
        <v>1</v>
      </c>
      <c r="W386">
        <v>46.3</v>
      </c>
      <c r="X386">
        <v>20.62</v>
      </c>
      <c r="Y386">
        <v>32.369999999999997</v>
      </c>
      <c r="Z386">
        <v>10.59</v>
      </c>
      <c r="AA386">
        <v>25.52</v>
      </c>
      <c r="AB386">
        <v>36.729999999999997</v>
      </c>
      <c r="AC386">
        <v>10.47</v>
      </c>
      <c r="AD386">
        <v>21.51</v>
      </c>
      <c r="AE386">
        <v>0</v>
      </c>
    </row>
    <row r="387" spans="1:31" x14ac:dyDescent="0.25">
      <c r="A387" t="s">
        <v>401</v>
      </c>
      <c r="B387" t="s">
        <v>518</v>
      </c>
      <c r="C387" t="s">
        <v>523</v>
      </c>
      <c r="D387" t="s">
        <v>525</v>
      </c>
      <c r="E387" t="s">
        <v>529</v>
      </c>
      <c r="F387" t="s">
        <v>531</v>
      </c>
      <c r="G387">
        <v>49.59</v>
      </c>
      <c r="H387">
        <v>0</v>
      </c>
      <c r="I387">
        <v>1</v>
      </c>
      <c r="J387" t="s">
        <v>517</v>
      </c>
      <c r="K387">
        <v>1</v>
      </c>
      <c r="L387">
        <v>2.0074674701649928</v>
      </c>
      <c r="M387">
        <v>0.8815788876645434</v>
      </c>
      <c r="N387">
        <v>0.8815788876645434</v>
      </c>
      <c r="O387">
        <v>-5.4738818992039209E-2</v>
      </c>
      <c r="P387">
        <v>25</v>
      </c>
      <c r="Q387">
        <v>0</v>
      </c>
      <c r="R387">
        <v>1</v>
      </c>
      <c r="S387">
        <v>0</v>
      </c>
      <c r="T387">
        <v>67.13</v>
      </c>
      <c r="U387">
        <v>0</v>
      </c>
      <c r="V387">
        <v>1</v>
      </c>
      <c r="W387">
        <v>58.14</v>
      </c>
      <c r="X387">
        <v>59.25</v>
      </c>
      <c r="Y387">
        <v>48.98</v>
      </c>
      <c r="Z387">
        <v>60.17</v>
      </c>
      <c r="AA387">
        <v>62.69</v>
      </c>
      <c r="AB387">
        <v>36.700000000000003</v>
      </c>
      <c r="AC387">
        <v>71.13</v>
      </c>
      <c r="AD387">
        <v>60.53</v>
      </c>
      <c r="AE387">
        <v>1</v>
      </c>
    </row>
    <row r="388" spans="1:31" x14ac:dyDescent="0.25">
      <c r="A388" t="s">
        <v>402</v>
      </c>
      <c r="B388" t="s">
        <v>518</v>
      </c>
      <c r="C388" t="s">
        <v>522</v>
      </c>
      <c r="D388" t="s">
        <v>526</v>
      </c>
      <c r="E388" t="s">
        <v>527</v>
      </c>
      <c r="F388" t="s">
        <v>531</v>
      </c>
      <c r="G388">
        <v>48.04</v>
      </c>
      <c r="H388">
        <v>0</v>
      </c>
      <c r="I388">
        <v>0</v>
      </c>
      <c r="J388" t="s">
        <v>516</v>
      </c>
      <c r="K388">
        <v>1</v>
      </c>
      <c r="L388">
        <v>0.284736786602939</v>
      </c>
      <c r="M388">
        <v>0.57070712568050852</v>
      </c>
      <c r="N388">
        <v>0.57070712568050852</v>
      </c>
      <c r="O388">
        <v>-0.24358670494463713</v>
      </c>
      <c r="P388">
        <v>20</v>
      </c>
      <c r="Q388">
        <v>1</v>
      </c>
      <c r="R388">
        <v>0</v>
      </c>
      <c r="S388">
        <v>1</v>
      </c>
      <c r="T388">
        <v>71.42</v>
      </c>
      <c r="U388">
        <v>0</v>
      </c>
      <c r="V388">
        <v>0</v>
      </c>
      <c r="W388">
        <v>40.07</v>
      </c>
      <c r="X388">
        <v>49.99</v>
      </c>
      <c r="Y388">
        <v>64.45</v>
      </c>
      <c r="Z388">
        <v>50.85</v>
      </c>
      <c r="AA388">
        <v>45.31</v>
      </c>
      <c r="AB388">
        <v>62.73</v>
      </c>
      <c r="AC388">
        <v>44.74</v>
      </c>
      <c r="AD388">
        <v>54.31</v>
      </c>
      <c r="AE388">
        <v>0</v>
      </c>
    </row>
    <row r="389" spans="1:31" x14ac:dyDescent="0.25">
      <c r="A389" t="s">
        <v>403</v>
      </c>
      <c r="B389" t="s">
        <v>518</v>
      </c>
      <c r="C389" t="s">
        <v>523</v>
      </c>
      <c r="D389" t="s">
        <v>526</v>
      </c>
      <c r="E389" t="s">
        <v>528</v>
      </c>
      <c r="F389" t="s">
        <v>531</v>
      </c>
      <c r="G389">
        <v>48.7</v>
      </c>
      <c r="H389">
        <v>0</v>
      </c>
      <c r="I389">
        <v>1</v>
      </c>
      <c r="J389" t="s">
        <v>516</v>
      </c>
      <c r="K389">
        <v>1</v>
      </c>
      <c r="L389">
        <v>0.284736786602939</v>
      </c>
      <c r="M389">
        <v>0.57070712568050852</v>
      </c>
      <c r="N389">
        <v>0.57070712568050852</v>
      </c>
      <c r="O389">
        <v>-0.24358670494463713</v>
      </c>
      <c r="P389">
        <v>27</v>
      </c>
      <c r="Q389">
        <v>1</v>
      </c>
      <c r="R389">
        <v>0</v>
      </c>
      <c r="S389">
        <v>1</v>
      </c>
      <c r="T389">
        <v>98.95</v>
      </c>
      <c r="U389">
        <v>1</v>
      </c>
      <c r="V389">
        <v>0</v>
      </c>
      <c r="W389">
        <v>49.61</v>
      </c>
      <c r="X389">
        <v>45.62</v>
      </c>
      <c r="Y389">
        <v>56.08</v>
      </c>
      <c r="Z389">
        <v>40.54</v>
      </c>
      <c r="AA389">
        <v>59.55</v>
      </c>
      <c r="AB389">
        <v>64.069999999999993</v>
      </c>
      <c r="AC389">
        <v>52.42</v>
      </c>
      <c r="AD389">
        <v>46.93</v>
      </c>
      <c r="AE389">
        <v>0</v>
      </c>
    </row>
    <row r="390" spans="1:31" x14ac:dyDescent="0.25">
      <c r="A390" t="s">
        <v>404</v>
      </c>
      <c r="B390" t="s">
        <v>518</v>
      </c>
      <c r="C390" t="s">
        <v>521</v>
      </c>
      <c r="D390" t="s">
        <v>524</v>
      </c>
      <c r="E390" t="s">
        <v>528</v>
      </c>
      <c r="F390" t="s">
        <v>530</v>
      </c>
      <c r="G390">
        <v>30.14</v>
      </c>
      <c r="H390">
        <v>1</v>
      </c>
      <c r="I390">
        <v>0</v>
      </c>
      <c r="J390" t="s">
        <v>516</v>
      </c>
      <c r="K390">
        <v>0</v>
      </c>
      <c r="L390">
        <v>0</v>
      </c>
      <c r="M390">
        <v>0.5</v>
      </c>
      <c r="N390">
        <v>0.5</v>
      </c>
      <c r="O390">
        <v>-0.3010299956639812</v>
      </c>
      <c r="P390">
        <v>28</v>
      </c>
      <c r="Q390">
        <v>1</v>
      </c>
      <c r="R390">
        <v>0</v>
      </c>
      <c r="S390">
        <v>0</v>
      </c>
      <c r="T390">
        <v>43.6</v>
      </c>
      <c r="U390">
        <v>1</v>
      </c>
      <c r="V390">
        <v>0</v>
      </c>
      <c r="W390">
        <v>69.69</v>
      </c>
      <c r="X390">
        <v>67.95</v>
      </c>
      <c r="Y390">
        <v>36</v>
      </c>
      <c r="Z390">
        <v>24.27</v>
      </c>
      <c r="AA390">
        <v>45.68</v>
      </c>
      <c r="AB390">
        <v>28.76</v>
      </c>
      <c r="AC390">
        <v>29.91</v>
      </c>
      <c r="AD390">
        <v>23.96</v>
      </c>
      <c r="AE390">
        <v>0</v>
      </c>
    </row>
    <row r="391" spans="1:31" x14ac:dyDescent="0.25">
      <c r="A391" t="s">
        <v>405</v>
      </c>
      <c r="B391" t="s">
        <v>518</v>
      </c>
      <c r="C391" t="s">
        <v>523</v>
      </c>
      <c r="D391" t="s">
        <v>526</v>
      </c>
      <c r="E391" t="s">
        <v>527</v>
      </c>
      <c r="F391" t="s">
        <v>531</v>
      </c>
      <c r="G391">
        <v>46.75</v>
      </c>
      <c r="H391">
        <v>0</v>
      </c>
      <c r="I391">
        <v>1</v>
      </c>
      <c r="J391" t="s">
        <v>516</v>
      </c>
      <c r="K391">
        <v>1</v>
      </c>
      <c r="L391">
        <v>0.284736786602939</v>
      </c>
      <c r="M391">
        <v>0.57070712568050852</v>
      </c>
      <c r="N391">
        <v>0.57070712568050852</v>
      </c>
      <c r="O391">
        <v>-0.24358670494463713</v>
      </c>
      <c r="P391">
        <v>22</v>
      </c>
      <c r="Q391">
        <v>1</v>
      </c>
      <c r="R391">
        <v>0</v>
      </c>
      <c r="S391">
        <v>1</v>
      </c>
      <c r="T391">
        <v>69.28</v>
      </c>
      <c r="U391">
        <v>0</v>
      </c>
      <c r="V391">
        <v>0</v>
      </c>
      <c r="W391">
        <v>45.12</v>
      </c>
      <c r="X391">
        <v>19.98</v>
      </c>
      <c r="Y391">
        <v>34.07</v>
      </c>
      <c r="Z391">
        <v>46.38</v>
      </c>
      <c r="AA391">
        <v>52.11</v>
      </c>
      <c r="AB391">
        <v>49.19</v>
      </c>
      <c r="AC391">
        <v>60.63</v>
      </c>
      <c r="AD391">
        <v>45.29</v>
      </c>
      <c r="AE391">
        <v>0</v>
      </c>
    </row>
    <row r="392" spans="1:31" x14ac:dyDescent="0.25">
      <c r="A392" t="s">
        <v>406</v>
      </c>
      <c r="B392" t="s">
        <v>520</v>
      </c>
      <c r="C392" t="s">
        <v>521</v>
      </c>
      <c r="D392" t="s">
        <v>526</v>
      </c>
      <c r="E392" t="s">
        <v>527</v>
      </c>
      <c r="F392" t="s">
        <v>531</v>
      </c>
      <c r="G392">
        <v>53.4</v>
      </c>
      <c r="H392">
        <v>1</v>
      </c>
      <c r="I392">
        <v>0</v>
      </c>
      <c r="J392" t="s">
        <v>516</v>
      </c>
      <c r="K392">
        <v>1</v>
      </c>
      <c r="L392">
        <v>0.284736786602939</v>
      </c>
      <c r="M392">
        <v>0.57070712568050852</v>
      </c>
      <c r="N392">
        <v>0.57070712568050852</v>
      </c>
      <c r="O392">
        <v>-0.24358670494463713</v>
      </c>
      <c r="P392">
        <v>19</v>
      </c>
      <c r="Q392">
        <v>1</v>
      </c>
      <c r="R392">
        <v>0</v>
      </c>
      <c r="S392">
        <v>1</v>
      </c>
      <c r="T392">
        <v>86.44</v>
      </c>
      <c r="U392">
        <v>0</v>
      </c>
      <c r="V392">
        <v>0</v>
      </c>
      <c r="W392">
        <v>30.25</v>
      </c>
      <c r="X392">
        <v>40</v>
      </c>
      <c r="Y392">
        <v>38.04</v>
      </c>
      <c r="Z392">
        <v>50.79</v>
      </c>
      <c r="AA392">
        <v>48.61</v>
      </c>
      <c r="AB392">
        <v>36.35</v>
      </c>
      <c r="AC392">
        <v>54.99</v>
      </c>
      <c r="AD392">
        <v>53.5</v>
      </c>
      <c r="AE392">
        <v>0</v>
      </c>
    </row>
    <row r="393" spans="1:31" x14ac:dyDescent="0.25">
      <c r="A393" t="s">
        <v>407</v>
      </c>
      <c r="B393" t="s">
        <v>518</v>
      </c>
      <c r="C393" t="s">
        <v>522</v>
      </c>
      <c r="D393" t="s">
        <v>526</v>
      </c>
      <c r="E393" t="s">
        <v>528</v>
      </c>
      <c r="F393" t="s">
        <v>531</v>
      </c>
      <c r="G393">
        <v>52.03</v>
      </c>
      <c r="H393">
        <v>0</v>
      </c>
      <c r="I393">
        <v>0</v>
      </c>
      <c r="J393" t="s">
        <v>516</v>
      </c>
      <c r="K393">
        <v>1</v>
      </c>
      <c r="L393">
        <v>0.284736786602939</v>
      </c>
      <c r="M393">
        <v>0.57070712568050852</v>
      </c>
      <c r="N393">
        <v>0.57070712568050852</v>
      </c>
      <c r="O393">
        <v>-0.24358670494463713</v>
      </c>
      <c r="P393">
        <v>27</v>
      </c>
      <c r="Q393">
        <v>1</v>
      </c>
      <c r="R393">
        <v>0</v>
      </c>
      <c r="S393">
        <v>1</v>
      </c>
      <c r="T393">
        <v>49.07</v>
      </c>
      <c r="U393">
        <v>1</v>
      </c>
      <c r="V393">
        <v>0</v>
      </c>
      <c r="W393">
        <v>47.15</v>
      </c>
      <c r="X393">
        <v>52.82</v>
      </c>
      <c r="Y393">
        <v>48.61</v>
      </c>
      <c r="Z393">
        <v>44.69</v>
      </c>
      <c r="AA393">
        <v>66.040000000000006</v>
      </c>
      <c r="AB393">
        <v>50.02</v>
      </c>
      <c r="AC393">
        <v>44.18</v>
      </c>
      <c r="AD393">
        <v>39.36</v>
      </c>
      <c r="AE393">
        <v>0</v>
      </c>
    </row>
    <row r="394" spans="1:31" x14ac:dyDescent="0.25">
      <c r="A394" t="s">
        <v>408</v>
      </c>
      <c r="B394" t="s">
        <v>518</v>
      </c>
      <c r="C394" t="s">
        <v>521</v>
      </c>
      <c r="D394" t="s">
        <v>524</v>
      </c>
      <c r="E394" t="s">
        <v>527</v>
      </c>
      <c r="F394" t="s">
        <v>530</v>
      </c>
      <c r="G394">
        <v>49.62</v>
      </c>
      <c r="H394">
        <v>1</v>
      </c>
      <c r="I394">
        <v>0</v>
      </c>
      <c r="J394" t="s">
        <v>517</v>
      </c>
      <c r="K394">
        <v>0</v>
      </c>
      <c r="L394">
        <v>0</v>
      </c>
      <c r="M394">
        <v>0.5</v>
      </c>
      <c r="N394">
        <v>0.5</v>
      </c>
      <c r="O394">
        <v>-0.3010299956639812</v>
      </c>
      <c r="P394">
        <v>25</v>
      </c>
      <c r="Q394">
        <v>0</v>
      </c>
      <c r="R394">
        <v>0</v>
      </c>
      <c r="S394">
        <v>0</v>
      </c>
      <c r="T394">
        <v>76.69</v>
      </c>
      <c r="U394">
        <v>0</v>
      </c>
      <c r="V394">
        <v>0</v>
      </c>
      <c r="W394">
        <v>40.61</v>
      </c>
      <c r="X394">
        <v>24.28</v>
      </c>
      <c r="Y394">
        <v>30.79</v>
      </c>
      <c r="Z394">
        <v>48.17</v>
      </c>
      <c r="AA394">
        <v>22.22</v>
      </c>
      <c r="AB394">
        <v>32.799999999999997</v>
      </c>
      <c r="AC394">
        <v>22.52</v>
      </c>
      <c r="AD394">
        <v>43.98</v>
      </c>
      <c r="AE394">
        <v>0</v>
      </c>
    </row>
    <row r="395" spans="1:31" x14ac:dyDescent="0.25">
      <c r="A395" t="s">
        <v>409</v>
      </c>
      <c r="B395" t="s">
        <v>518</v>
      </c>
      <c r="C395" t="s">
        <v>521</v>
      </c>
      <c r="D395" t="s">
        <v>526</v>
      </c>
      <c r="E395" t="s">
        <v>527</v>
      </c>
      <c r="F395" t="s">
        <v>530</v>
      </c>
      <c r="G395">
        <v>36.25</v>
      </c>
      <c r="H395">
        <v>1</v>
      </c>
      <c r="I395">
        <v>0</v>
      </c>
      <c r="J395" t="s">
        <v>517</v>
      </c>
      <c r="K395">
        <v>0</v>
      </c>
      <c r="L395">
        <v>0.284736786602939</v>
      </c>
      <c r="M395">
        <v>0.57070712568050852</v>
      </c>
      <c r="N395">
        <v>0.42929287431949148</v>
      </c>
      <c r="O395">
        <v>-0.36724632016115744</v>
      </c>
      <c r="P395">
        <v>24</v>
      </c>
      <c r="Q395">
        <v>0</v>
      </c>
      <c r="R395">
        <v>0</v>
      </c>
      <c r="S395">
        <v>1</v>
      </c>
      <c r="T395">
        <v>54.37</v>
      </c>
      <c r="U395">
        <v>0</v>
      </c>
      <c r="V395">
        <v>0</v>
      </c>
      <c r="W395">
        <v>53.84</v>
      </c>
      <c r="X395">
        <v>54.74</v>
      </c>
      <c r="Y395">
        <v>59.94</v>
      </c>
      <c r="Z395">
        <v>45.66</v>
      </c>
      <c r="AA395">
        <v>56.72</v>
      </c>
      <c r="AB395">
        <v>37.299999999999997</v>
      </c>
      <c r="AC395">
        <v>41.37</v>
      </c>
      <c r="AD395">
        <v>39.119999999999997</v>
      </c>
      <c r="AE395">
        <v>0</v>
      </c>
    </row>
    <row r="396" spans="1:31" x14ac:dyDescent="0.25">
      <c r="A396" t="s">
        <v>410</v>
      </c>
      <c r="B396" t="s">
        <v>520</v>
      </c>
      <c r="C396" t="s">
        <v>523</v>
      </c>
      <c r="D396" t="s">
        <v>525</v>
      </c>
      <c r="E396" t="s">
        <v>527</v>
      </c>
      <c r="F396" t="s">
        <v>531</v>
      </c>
      <c r="G396">
        <v>67.680000000000007</v>
      </c>
      <c r="H396">
        <v>0</v>
      </c>
      <c r="I396">
        <v>1</v>
      </c>
      <c r="J396" t="s">
        <v>516</v>
      </c>
      <c r="K396">
        <v>1</v>
      </c>
      <c r="L396">
        <v>2.0074674701649928</v>
      </c>
      <c r="M396">
        <v>0.8815788876645434</v>
      </c>
      <c r="N396">
        <v>0.8815788876645434</v>
      </c>
      <c r="O396">
        <v>-5.4738818992039209E-2</v>
      </c>
      <c r="P396">
        <v>18</v>
      </c>
      <c r="Q396">
        <v>1</v>
      </c>
      <c r="R396">
        <v>1</v>
      </c>
      <c r="S396">
        <v>0</v>
      </c>
      <c r="T396">
        <v>92.04</v>
      </c>
      <c r="U396">
        <v>0</v>
      </c>
      <c r="V396">
        <v>0</v>
      </c>
      <c r="W396">
        <v>55.37</v>
      </c>
      <c r="X396">
        <v>43.21</v>
      </c>
      <c r="Y396">
        <v>44.47</v>
      </c>
      <c r="Z396">
        <v>72.8</v>
      </c>
      <c r="AA396">
        <v>41.74</v>
      </c>
      <c r="AB396">
        <v>63.86</v>
      </c>
      <c r="AC396">
        <v>34.28</v>
      </c>
      <c r="AD396">
        <v>37.01</v>
      </c>
      <c r="AE396">
        <v>1</v>
      </c>
    </row>
    <row r="397" spans="1:31" x14ac:dyDescent="0.25">
      <c r="A397" t="s">
        <v>411</v>
      </c>
      <c r="B397" t="s">
        <v>519</v>
      </c>
      <c r="C397" t="s">
        <v>523</v>
      </c>
      <c r="D397" t="s">
        <v>524</v>
      </c>
      <c r="E397" t="s">
        <v>529</v>
      </c>
      <c r="F397" t="s">
        <v>530</v>
      </c>
      <c r="G397">
        <v>48.45</v>
      </c>
      <c r="H397">
        <v>0</v>
      </c>
      <c r="I397">
        <v>1</v>
      </c>
      <c r="J397" t="s">
        <v>517</v>
      </c>
      <c r="K397">
        <v>0</v>
      </c>
      <c r="L397">
        <v>0</v>
      </c>
      <c r="M397">
        <v>0.5</v>
      </c>
      <c r="N397">
        <v>0.5</v>
      </c>
      <c r="O397">
        <v>-0.3010299956639812</v>
      </c>
      <c r="P397">
        <v>34</v>
      </c>
      <c r="Q397">
        <v>0</v>
      </c>
      <c r="R397">
        <v>0</v>
      </c>
      <c r="S397">
        <v>0</v>
      </c>
      <c r="T397">
        <v>59.63</v>
      </c>
      <c r="U397">
        <v>0</v>
      </c>
      <c r="V397">
        <v>1</v>
      </c>
      <c r="W397">
        <v>44.77</v>
      </c>
      <c r="X397">
        <v>18.09</v>
      </c>
      <c r="Y397">
        <v>56.57</v>
      </c>
      <c r="Z397">
        <v>46.02</v>
      </c>
      <c r="AA397">
        <v>46.07</v>
      </c>
      <c r="AB397">
        <v>30.86</v>
      </c>
      <c r="AC397">
        <v>36.979999999999997</v>
      </c>
      <c r="AD397">
        <v>34.479999999999997</v>
      </c>
      <c r="AE397">
        <v>0</v>
      </c>
    </row>
    <row r="398" spans="1:31" x14ac:dyDescent="0.25">
      <c r="A398" t="s">
        <v>412</v>
      </c>
      <c r="B398" t="s">
        <v>518</v>
      </c>
      <c r="C398" t="s">
        <v>521</v>
      </c>
      <c r="D398" t="s">
        <v>525</v>
      </c>
      <c r="E398" t="s">
        <v>529</v>
      </c>
      <c r="F398" t="s">
        <v>531</v>
      </c>
      <c r="G398">
        <v>50.98</v>
      </c>
      <c r="H398">
        <v>1</v>
      </c>
      <c r="I398">
        <v>0</v>
      </c>
      <c r="J398" t="s">
        <v>517</v>
      </c>
      <c r="K398">
        <v>1</v>
      </c>
      <c r="L398">
        <v>2.0074674701649928</v>
      </c>
      <c r="M398">
        <v>0.8815788876645434</v>
      </c>
      <c r="N398">
        <v>0.8815788876645434</v>
      </c>
      <c r="O398">
        <v>-5.4738818992039209E-2</v>
      </c>
      <c r="P398">
        <v>25</v>
      </c>
      <c r="Q398">
        <v>0</v>
      </c>
      <c r="R398">
        <v>1</v>
      </c>
      <c r="S398">
        <v>0</v>
      </c>
      <c r="T398">
        <v>59.74</v>
      </c>
      <c r="U398">
        <v>0</v>
      </c>
      <c r="V398">
        <v>1</v>
      </c>
      <c r="W398">
        <v>55.57</v>
      </c>
      <c r="X398">
        <v>43.22</v>
      </c>
      <c r="Y398">
        <v>69.84</v>
      </c>
      <c r="Z398">
        <v>38.36</v>
      </c>
      <c r="AA398">
        <v>52.76</v>
      </c>
      <c r="AB398">
        <v>60.17</v>
      </c>
      <c r="AC398">
        <v>63.1</v>
      </c>
      <c r="AD398">
        <v>29.11</v>
      </c>
      <c r="AE398">
        <v>1</v>
      </c>
    </row>
    <row r="399" spans="1:31" x14ac:dyDescent="0.25">
      <c r="A399" t="s">
        <v>413</v>
      </c>
      <c r="B399" t="s">
        <v>518</v>
      </c>
      <c r="C399" t="s">
        <v>523</v>
      </c>
      <c r="D399" t="s">
        <v>526</v>
      </c>
      <c r="E399" t="s">
        <v>529</v>
      </c>
      <c r="F399" t="s">
        <v>531</v>
      </c>
      <c r="G399">
        <v>47.37</v>
      </c>
      <c r="H399">
        <v>0</v>
      </c>
      <c r="I399">
        <v>1</v>
      </c>
      <c r="J399" t="s">
        <v>517</v>
      </c>
      <c r="K399">
        <v>1</v>
      </c>
      <c r="L399">
        <v>0.284736786602939</v>
      </c>
      <c r="M399">
        <v>0.57070712568050852</v>
      </c>
      <c r="N399">
        <v>0.57070712568050852</v>
      </c>
      <c r="O399">
        <v>-0.24358670494463713</v>
      </c>
      <c r="P399">
        <v>25</v>
      </c>
      <c r="Q399">
        <v>0</v>
      </c>
      <c r="R399">
        <v>0</v>
      </c>
      <c r="S399">
        <v>1</v>
      </c>
      <c r="T399">
        <v>75.89</v>
      </c>
      <c r="U399">
        <v>0</v>
      </c>
      <c r="V399">
        <v>1</v>
      </c>
      <c r="W399">
        <v>57.39</v>
      </c>
      <c r="X399">
        <v>34.15</v>
      </c>
      <c r="Y399">
        <v>44.93</v>
      </c>
      <c r="Z399">
        <v>49.49</v>
      </c>
      <c r="AA399">
        <v>29.5</v>
      </c>
      <c r="AB399">
        <v>54.86</v>
      </c>
      <c r="AC399">
        <v>66.989999999999995</v>
      </c>
      <c r="AD399">
        <v>47.34</v>
      </c>
      <c r="AE399">
        <v>0</v>
      </c>
    </row>
    <row r="400" spans="1:31" x14ac:dyDescent="0.25">
      <c r="A400" t="s">
        <v>414</v>
      </c>
      <c r="B400" t="s">
        <v>519</v>
      </c>
      <c r="C400" t="s">
        <v>522</v>
      </c>
      <c r="D400" t="s">
        <v>525</v>
      </c>
      <c r="E400" t="s">
        <v>527</v>
      </c>
      <c r="F400" t="s">
        <v>531</v>
      </c>
      <c r="G400">
        <v>66.739999999999995</v>
      </c>
      <c r="H400">
        <v>0</v>
      </c>
      <c r="I400">
        <v>0</v>
      </c>
      <c r="J400" t="s">
        <v>517</v>
      </c>
      <c r="K400">
        <v>1</v>
      </c>
      <c r="L400">
        <v>2.0074674701649928</v>
      </c>
      <c r="M400">
        <v>0.8815788876645434</v>
      </c>
      <c r="N400">
        <v>0.8815788876645434</v>
      </c>
      <c r="O400">
        <v>-5.4738818992039209E-2</v>
      </c>
      <c r="P400">
        <v>31</v>
      </c>
      <c r="Q400">
        <v>0</v>
      </c>
      <c r="R400">
        <v>1</v>
      </c>
      <c r="S400">
        <v>0</v>
      </c>
      <c r="T400">
        <v>51.01</v>
      </c>
      <c r="U400">
        <v>0</v>
      </c>
      <c r="V400">
        <v>0</v>
      </c>
      <c r="W400">
        <v>76.849999999999994</v>
      </c>
      <c r="X400">
        <v>53.97</v>
      </c>
      <c r="Y400">
        <v>72.959999999999994</v>
      </c>
      <c r="Z400">
        <v>72.67</v>
      </c>
      <c r="AA400">
        <v>76.36</v>
      </c>
      <c r="AB400">
        <v>57.39</v>
      </c>
      <c r="AC400">
        <v>65.78</v>
      </c>
      <c r="AD400">
        <v>77.25</v>
      </c>
      <c r="AE400">
        <v>1</v>
      </c>
    </row>
    <row r="401" spans="1:31" x14ac:dyDescent="0.25">
      <c r="A401" t="s">
        <v>415</v>
      </c>
      <c r="B401" t="s">
        <v>518</v>
      </c>
      <c r="C401" t="s">
        <v>522</v>
      </c>
      <c r="D401" t="s">
        <v>525</v>
      </c>
      <c r="E401" t="s">
        <v>529</v>
      </c>
      <c r="F401" t="s">
        <v>531</v>
      </c>
      <c r="G401">
        <v>80.290000000000006</v>
      </c>
      <c r="H401">
        <v>0</v>
      </c>
      <c r="I401">
        <v>0</v>
      </c>
      <c r="J401" t="s">
        <v>516</v>
      </c>
      <c r="K401">
        <v>1</v>
      </c>
      <c r="L401">
        <v>2.0074674701649928</v>
      </c>
      <c r="M401">
        <v>0.8815788876645434</v>
      </c>
      <c r="N401">
        <v>0.8815788876645434</v>
      </c>
      <c r="O401">
        <v>-5.4738818992039209E-2</v>
      </c>
      <c r="P401">
        <v>23</v>
      </c>
      <c r="Q401">
        <v>1</v>
      </c>
      <c r="R401">
        <v>1</v>
      </c>
      <c r="S401">
        <v>0</v>
      </c>
      <c r="T401">
        <v>57.09</v>
      </c>
      <c r="U401">
        <v>0</v>
      </c>
      <c r="V401">
        <v>1</v>
      </c>
      <c r="W401">
        <v>54.28</v>
      </c>
      <c r="X401">
        <v>62.2</v>
      </c>
      <c r="Y401">
        <v>54.3</v>
      </c>
      <c r="Z401">
        <v>70.209999999999994</v>
      </c>
      <c r="AA401">
        <v>73.790000000000006</v>
      </c>
      <c r="AB401">
        <v>64.97</v>
      </c>
      <c r="AC401">
        <v>63.03</v>
      </c>
      <c r="AD401">
        <v>76.47</v>
      </c>
      <c r="AE401">
        <v>1</v>
      </c>
    </row>
    <row r="402" spans="1:31" x14ac:dyDescent="0.25">
      <c r="A402" t="s">
        <v>416</v>
      </c>
      <c r="B402" t="s">
        <v>520</v>
      </c>
      <c r="C402" t="s">
        <v>523</v>
      </c>
      <c r="D402" t="s">
        <v>526</v>
      </c>
      <c r="E402" t="s">
        <v>529</v>
      </c>
      <c r="F402" t="s">
        <v>530</v>
      </c>
      <c r="G402">
        <v>36.94</v>
      </c>
      <c r="H402">
        <v>0</v>
      </c>
      <c r="I402">
        <v>1</v>
      </c>
      <c r="J402" t="s">
        <v>517</v>
      </c>
      <c r="K402">
        <v>0</v>
      </c>
      <c r="L402">
        <v>0.284736786602939</v>
      </c>
      <c r="M402">
        <v>0.57070712568050852</v>
      </c>
      <c r="N402">
        <v>0.42929287431949148</v>
      </c>
      <c r="O402">
        <v>-0.36724632016115744</v>
      </c>
      <c r="P402">
        <v>19</v>
      </c>
      <c r="Q402">
        <v>0</v>
      </c>
      <c r="R402">
        <v>0</v>
      </c>
      <c r="S402">
        <v>1</v>
      </c>
      <c r="T402">
        <v>65</v>
      </c>
      <c r="U402">
        <v>0</v>
      </c>
      <c r="V402">
        <v>1</v>
      </c>
      <c r="W402">
        <v>42.4</v>
      </c>
      <c r="X402">
        <v>47.58</v>
      </c>
      <c r="Y402">
        <v>25.07</v>
      </c>
      <c r="Z402">
        <v>39.94</v>
      </c>
      <c r="AA402">
        <v>32.93</v>
      </c>
      <c r="AB402">
        <v>46.66</v>
      </c>
      <c r="AC402">
        <v>49.96</v>
      </c>
      <c r="AD402">
        <v>43.4</v>
      </c>
      <c r="AE402">
        <v>0</v>
      </c>
    </row>
    <row r="403" spans="1:31" x14ac:dyDescent="0.25">
      <c r="A403" t="s">
        <v>417</v>
      </c>
      <c r="B403" t="s">
        <v>518</v>
      </c>
      <c r="C403" t="s">
        <v>522</v>
      </c>
      <c r="D403" t="s">
        <v>525</v>
      </c>
      <c r="E403" t="s">
        <v>527</v>
      </c>
      <c r="F403" t="s">
        <v>531</v>
      </c>
      <c r="G403">
        <v>83.62</v>
      </c>
      <c r="H403">
        <v>0</v>
      </c>
      <c r="I403">
        <v>0</v>
      </c>
      <c r="J403" t="s">
        <v>517</v>
      </c>
      <c r="K403">
        <v>1</v>
      </c>
      <c r="L403">
        <v>2.0074674701649928</v>
      </c>
      <c r="M403">
        <v>0.8815788876645434</v>
      </c>
      <c r="N403">
        <v>0.8815788876645434</v>
      </c>
      <c r="O403">
        <v>-5.4738818992039209E-2</v>
      </c>
      <c r="P403">
        <v>22</v>
      </c>
      <c r="Q403">
        <v>0</v>
      </c>
      <c r="R403">
        <v>1</v>
      </c>
      <c r="S403">
        <v>0</v>
      </c>
      <c r="T403">
        <v>61.22</v>
      </c>
      <c r="U403">
        <v>0</v>
      </c>
      <c r="V403">
        <v>0</v>
      </c>
      <c r="W403">
        <v>55.38</v>
      </c>
      <c r="X403">
        <v>69.12</v>
      </c>
      <c r="Y403">
        <v>58.69</v>
      </c>
      <c r="Z403">
        <v>65.5</v>
      </c>
      <c r="AA403">
        <v>35.409999999999997</v>
      </c>
      <c r="AB403">
        <v>65.180000000000007</v>
      </c>
      <c r="AC403">
        <v>68.790000000000006</v>
      </c>
      <c r="AD403">
        <v>69.040000000000006</v>
      </c>
      <c r="AE403">
        <v>1</v>
      </c>
    </row>
    <row r="404" spans="1:31" x14ac:dyDescent="0.25">
      <c r="A404" t="s">
        <v>418</v>
      </c>
      <c r="B404" t="s">
        <v>518</v>
      </c>
      <c r="C404" t="s">
        <v>523</v>
      </c>
      <c r="D404" t="s">
        <v>525</v>
      </c>
      <c r="E404" t="s">
        <v>529</v>
      </c>
      <c r="F404" t="s">
        <v>531</v>
      </c>
      <c r="G404">
        <v>53.73</v>
      </c>
      <c r="H404">
        <v>0</v>
      </c>
      <c r="I404">
        <v>1</v>
      </c>
      <c r="J404" t="s">
        <v>516</v>
      </c>
      <c r="K404">
        <v>1</v>
      </c>
      <c r="L404">
        <v>2.0074674701649928</v>
      </c>
      <c r="M404">
        <v>0.8815788876645434</v>
      </c>
      <c r="N404">
        <v>0.8815788876645434</v>
      </c>
      <c r="O404">
        <v>-5.4738818992039209E-2</v>
      </c>
      <c r="P404">
        <v>24</v>
      </c>
      <c r="Q404">
        <v>1</v>
      </c>
      <c r="R404">
        <v>1</v>
      </c>
      <c r="S404">
        <v>0</v>
      </c>
      <c r="T404">
        <v>71.489999999999995</v>
      </c>
      <c r="U404">
        <v>0</v>
      </c>
      <c r="V404">
        <v>1</v>
      </c>
      <c r="W404">
        <v>69.989999999999995</v>
      </c>
      <c r="X404">
        <v>63.01</v>
      </c>
      <c r="Y404">
        <v>59.27</v>
      </c>
      <c r="Z404">
        <v>60.61</v>
      </c>
      <c r="AA404">
        <v>57.9</v>
      </c>
      <c r="AB404">
        <v>56.87</v>
      </c>
      <c r="AC404">
        <v>72.42</v>
      </c>
      <c r="AD404">
        <v>37.369999999999997</v>
      </c>
      <c r="AE404">
        <v>1</v>
      </c>
    </row>
    <row r="405" spans="1:31" x14ac:dyDescent="0.25">
      <c r="A405" t="s">
        <v>419</v>
      </c>
      <c r="B405" t="s">
        <v>519</v>
      </c>
      <c r="C405" t="s">
        <v>521</v>
      </c>
      <c r="D405" t="s">
        <v>526</v>
      </c>
      <c r="E405" t="s">
        <v>529</v>
      </c>
      <c r="F405" t="s">
        <v>531</v>
      </c>
      <c r="G405">
        <v>47.33</v>
      </c>
      <c r="H405">
        <v>1</v>
      </c>
      <c r="I405">
        <v>0</v>
      </c>
      <c r="J405" t="s">
        <v>516</v>
      </c>
      <c r="K405">
        <v>1</v>
      </c>
      <c r="L405">
        <v>0.284736786602939</v>
      </c>
      <c r="M405">
        <v>0.57070712568050852</v>
      </c>
      <c r="N405">
        <v>0.57070712568050852</v>
      </c>
      <c r="O405">
        <v>-0.24358670494463713</v>
      </c>
      <c r="P405">
        <v>43</v>
      </c>
      <c r="Q405">
        <v>1</v>
      </c>
      <c r="R405">
        <v>0</v>
      </c>
      <c r="S405">
        <v>1</v>
      </c>
      <c r="T405">
        <v>75.98</v>
      </c>
      <c r="U405">
        <v>0</v>
      </c>
      <c r="V405">
        <v>1</v>
      </c>
      <c r="W405">
        <v>55.16</v>
      </c>
      <c r="X405">
        <v>83.41</v>
      </c>
      <c r="Y405">
        <v>45.99</v>
      </c>
      <c r="Z405">
        <v>52.74</v>
      </c>
      <c r="AA405">
        <v>60.19</v>
      </c>
      <c r="AB405">
        <v>31.66</v>
      </c>
      <c r="AC405">
        <v>47.01</v>
      </c>
      <c r="AD405">
        <v>69.97</v>
      </c>
      <c r="AE405">
        <v>0</v>
      </c>
    </row>
    <row r="406" spans="1:31" x14ac:dyDescent="0.25">
      <c r="A406" t="s">
        <v>420</v>
      </c>
      <c r="B406" t="s">
        <v>518</v>
      </c>
      <c r="C406" t="s">
        <v>521</v>
      </c>
      <c r="D406" t="s">
        <v>526</v>
      </c>
      <c r="E406" t="s">
        <v>528</v>
      </c>
      <c r="F406" t="s">
        <v>531</v>
      </c>
      <c r="G406">
        <v>51.23</v>
      </c>
      <c r="H406">
        <v>1</v>
      </c>
      <c r="I406">
        <v>0</v>
      </c>
      <c r="J406" t="s">
        <v>517</v>
      </c>
      <c r="K406">
        <v>1</v>
      </c>
      <c r="L406">
        <v>0.284736786602939</v>
      </c>
      <c r="M406">
        <v>0.57070712568050852</v>
      </c>
      <c r="N406">
        <v>0.57070712568050852</v>
      </c>
      <c r="O406">
        <v>-0.24358670494463713</v>
      </c>
      <c r="P406">
        <v>28</v>
      </c>
      <c r="Q406">
        <v>0</v>
      </c>
      <c r="R406">
        <v>0</v>
      </c>
      <c r="S406">
        <v>1</v>
      </c>
      <c r="T406">
        <v>74</v>
      </c>
      <c r="U406">
        <v>1</v>
      </c>
      <c r="V406">
        <v>0</v>
      </c>
      <c r="W406">
        <v>43.13</v>
      </c>
      <c r="X406">
        <v>45.07</v>
      </c>
      <c r="Y406">
        <v>63.51</v>
      </c>
      <c r="Z406">
        <v>37.81</v>
      </c>
      <c r="AA406">
        <v>41.74</v>
      </c>
      <c r="AB406">
        <v>48.58</v>
      </c>
      <c r="AC406">
        <v>49.89</v>
      </c>
      <c r="AD406">
        <v>41.67</v>
      </c>
      <c r="AE406">
        <v>0</v>
      </c>
    </row>
    <row r="407" spans="1:31" x14ac:dyDescent="0.25">
      <c r="A407" t="s">
        <v>421</v>
      </c>
      <c r="B407" t="s">
        <v>520</v>
      </c>
      <c r="C407" t="s">
        <v>522</v>
      </c>
      <c r="D407" t="s">
        <v>526</v>
      </c>
      <c r="E407" t="s">
        <v>529</v>
      </c>
      <c r="F407" t="s">
        <v>531</v>
      </c>
      <c r="G407">
        <v>48.54</v>
      </c>
      <c r="H407">
        <v>0</v>
      </c>
      <c r="I407">
        <v>0</v>
      </c>
      <c r="J407" t="s">
        <v>517</v>
      </c>
      <c r="K407">
        <v>1</v>
      </c>
      <c r="L407">
        <v>0.284736786602939</v>
      </c>
      <c r="M407">
        <v>0.57070712568050852</v>
      </c>
      <c r="N407">
        <v>0.57070712568050852</v>
      </c>
      <c r="O407">
        <v>-0.24358670494463713</v>
      </c>
      <c r="P407">
        <v>17</v>
      </c>
      <c r="Q407">
        <v>0</v>
      </c>
      <c r="R407">
        <v>0</v>
      </c>
      <c r="S407">
        <v>1</v>
      </c>
      <c r="T407">
        <v>79.25</v>
      </c>
      <c r="U407">
        <v>0</v>
      </c>
      <c r="V407">
        <v>1</v>
      </c>
      <c r="W407">
        <v>59.89</v>
      </c>
      <c r="X407">
        <v>23.41</v>
      </c>
      <c r="Y407">
        <v>45.38</v>
      </c>
      <c r="Z407">
        <v>44.19</v>
      </c>
      <c r="AA407">
        <v>74.36</v>
      </c>
      <c r="AB407">
        <v>37.49</v>
      </c>
      <c r="AC407">
        <v>36.31</v>
      </c>
      <c r="AD407">
        <v>55.36</v>
      </c>
      <c r="AE407">
        <v>0</v>
      </c>
    </row>
    <row r="408" spans="1:31" x14ac:dyDescent="0.25">
      <c r="A408" t="s">
        <v>422</v>
      </c>
      <c r="B408" t="s">
        <v>518</v>
      </c>
      <c r="C408" t="s">
        <v>523</v>
      </c>
      <c r="D408" t="s">
        <v>525</v>
      </c>
      <c r="E408" t="s">
        <v>527</v>
      </c>
      <c r="F408" t="s">
        <v>531</v>
      </c>
      <c r="G408">
        <v>60.55</v>
      </c>
      <c r="H408">
        <v>0</v>
      </c>
      <c r="I408">
        <v>1</v>
      </c>
      <c r="J408" t="s">
        <v>517</v>
      </c>
      <c r="K408">
        <v>1</v>
      </c>
      <c r="L408">
        <v>2.0074674701649928</v>
      </c>
      <c r="M408">
        <v>0.8815788876645434</v>
      </c>
      <c r="N408">
        <v>0.8815788876645434</v>
      </c>
      <c r="O408">
        <v>-5.4738818992039209E-2</v>
      </c>
      <c r="P408">
        <v>21</v>
      </c>
      <c r="Q408">
        <v>0</v>
      </c>
      <c r="R408">
        <v>1</v>
      </c>
      <c r="S408">
        <v>0</v>
      </c>
      <c r="T408">
        <v>58.46</v>
      </c>
      <c r="U408">
        <v>0</v>
      </c>
      <c r="V408">
        <v>0</v>
      </c>
      <c r="W408">
        <v>73.209999999999994</v>
      </c>
      <c r="X408">
        <v>63.22</v>
      </c>
      <c r="Y408">
        <v>45.33</v>
      </c>
      <c r="Z408">
        <v>68.3</v>
      </c>
      <c r="AA408">
        <v>70.81</v>
      </c>
      <c r="AB408">
        <v>55.73</v>
      </c>
      <c r="AC408">
        <v>71.959999999999994</v>
      </c>
      <c r="AD408">
        <v>62.83</v>
      </c>
      <c r="AE408">
        <v>1</v>
      </c>
    </row>
    <row r="409" spans="1:31" x14ac:dyDescent="0.25">
      <c r="A409" t="s">
        <v>423</v>
      </c>
      <c r="B409" t="s">
        <v>518</v>
      </c>
      <c r="C409" t="s">
        <v>523</v>
      </c>
      <c r="D409" t="s">
        <v>525</v>
      </c>
      <c r="E409" t="s">
        <v>527</v>
      </c>
      <c r="F409" t="s">
        <v>531</v>
      </c>
      <c r="G409">
        <v>64.900000000000006</v>
      </c>
      <c r="H409">
        <v>0</v>
      </c>
      <c r="I409">
        <v>1</v>
      </c>
      <c r="J409" t="s">
        <v>517</v>
      </c>
      <c r="K409">
        <v>1</v>
      </c>
      <c r="L409">
        <v>2.0074674701649928</v>
      </c>
      <c r="M409">
        <v>0.8815788876645434</v>
      </c>
      <c r="N409">
        <v>0.8815788876645434</v>
      </c>
      <c r="O409">
        <v>-5.4738818992039209E-2</v>
      </c>
      <c r="P409">
        <v>26</v>
      </c>
      <c r="Q409">
        <v>0</v>
      </c>
      <c r="R409">
        <v>1</v>
      </c>
      <c r="S409">
        <v>0</v>
      </c>
      <c r="T409">
        <v>47.59</v>
      </c>
      <c r="U409">
        <v>0</v>
      </c>
      <c r="V409">
        <v>0</v>
      </c>
      <c r="W409">
        <v>71.59</v>
      </c>
      <c r="X409">
        <v>74.16</v>
      </c>
      <c r="Y409">
        <v>67.05</v>
      </c>
      <c r="Z409">
        <v>58.46</v>
      </c>
      <c r="AA409">
        <v>58.75</v>
      </c>
      <c r="AB409">
        <v>48.05</v>
      </c>
      <c r="AC409">
        <v>56.52</v>
      </c>
      <c r="AD409">
        <v>54.38</v>
      </c>
      <c r="AE409">
        <v>1</v>
      </c>
    </row>
    <row r="410" spans="1:31" x14ac:dyDescent="0.25">
      <c r="A410" t="s">
        <v>424</v>
      </c>
      <c r="B410" t="s">
        <v>518</v>
      </c>
      <c r="C410" t="s">
        <v>522</v>
      </c>
      <c r="D410" t="s">
        <v>525</v>
      </c>
      <c r="E410" t="s">
        <v>527</v>
      </c>
      <c r="F410" t="s">
        <v>531</v>
      </c>
      <c r="G410">
        <v>60.29</v>
      </c>
      <c r="H410">
        <v>0</v>
      </c>
      <c r="I410">
        <v>0</v>
      </c>
      <c r="J410" t="s">
        <v>517</v>
      </c>
      <c r="K410">
        <v>1</v>
      </c>
      <c r="L410">
        <v>2.0074674701649928</v>
      </c>
      <c r="M410">
        <v>0.8815788876645434</v>
      </c>
      <c r="N410">
        <v>0.8815788876645434</v>
      </c>
      <c r="O410">
        <v>-5.4738818992039209E-2</v>
      </c>
      <c r="P410">
        <v>21</v>
      </c>
      <c r="Q410">
        <v>0</v>
      </c>
      <c r="R410">
        <v>1</v>
      </c>
      <c r="S410">
        <v>0</v>
      </c>
      <c r="T410">
        <v>85.65</v>
      </c>
      <c r="U410">
        <v>0</v>
      </c>
      <c r="V410">
        <v>0</v>
      </c>
      <c r="W410">
        <v>69.989999999999995</v>
      </c>
      <c r="X410">
        <v>46.5</v>
      </c>
      <c r="Y410">
        <v>55.52</v>
      </c>
      <c r="Z410">
        <v>59.34</v>
      </c>
      <c r="AA410">
        <v>39.24</v>
      </c>
      <c r="AB410">
        <v>57.06</v>
      </c>
      <c r="AC410">
        <v>75.040000000000006</v>
      </c>
      <c r="AD410">
        <v>68.05</v>
      </c>
      <c r="AE410">
        <v>1</v>
      </c>
    </row>
    <row r="411" spans="1:31" x14ac:dyDescent="0.25">
      <c r="A411" t="s">
        <v>425</v>
      </c>
      <c r="B411" t="s">
        <v>518</v>
      </c>
      <c r="C411" t="s">
        <v>521</v>
      </c>
      <c r="D411" t="s">
        <v>526</v>
      </c>
      <c r="E411" t="s">
        <v>527</v>
      </c>
      <c r="F411" t="s">
        <v>530</v>
      </c>
      <c r="G411">
        <v>51.61</v>
      </c>
      <c r="H411">
        <v>1</v>
      </c>
      <c r="I411">
        <v>0</v>
      </c>
      <c r="J411" t="s">
        <v>517</v>
      </c>
      <c r="K411">
        <v>0</v>
      </c>
      <c r="L411">
        <v>0.284736786602939</v>
      </c>
      <c r="M411">
        <v>0.57070712568050852</v>
      </c>
      <c r="N411">
        <v>0.42929287431949148</v>
      </c>
      <c r="O411">
        <v>-0.36724632016115744</v>
      </c>
      <c r="P411">
        <v>29</v>
      </c>
      <c r="Q411">
        <v>0</v>
      </c>
      <c r="R411">
        <v>0</v>
      </c>
      <c r="S411">
        <v>1</v>
      </c>
      <c r="T411">
        <v>91.05</v>
      </c>
      <c r="U411">
        <v>0</v>
      </c>
      <c r="V411">
        <v>0</v>
      </c>
      <c r="W411">
        <v>38.47</v>
      </c>
      <c r="X411">
        <v>59.91</v>
      </c>
      <c r="Y411">
        <v>47.32</v>
      </c>
      <c r="Z411">
        <v>66.14</v>
      </c>
      <c r="AA411">
        <v>45.03</v>
      </c>
      <c r="AB411">
        <v>56.45</v>
      </c>
      <c r="AC411">
        <v>51.37</v>
      </c>
      <c r="AD411">
        <v>56.25</v>
      </c>
      <c r="AE411">
        <v>0</v>
      </c>
    </row>
    <row r="412" spans="1:31" x14ac:dyDescent="0.25">
      <c r="A412" t="s">
        <v>426</v>
      </c>
      <c r="B412" t="s">
        <v>518</v>
      </c>
      <c r="C412" t="s">
        <v>522</v>
      </c>
      <c r="D412" t="s">
        <v>525</v>
      </c>
      <c r="E412" t="s">
        <v>527</v>
      </c>
      <c r="F412" t="s">
        <v>531</v>
      </c>
      <c r="G412">
        <v>79.209999999999994</v>
      </c>
      <c r="H412">
        <v>0</v>
      </c>
      <c r="I412">
        <v>0</v>
      </c>
      <c r="J412" t="s">
        <v>516</v>
      </c>
      <c r="K412">
        <v>1</v>
      </c>
      <c r="L412">
        <v>2.0074674701649928</v>
      </c>
      <c r="M412">
        <v>0.8815788876645434</v>
      </c>
      <c r="N412">
        <v>0.8815788876645434</v>
      </c>
      <c r="O412">
        <v>-5.4738818992039209E-2</v>
      </c>
      <c r="P412">
        <v>25</v>
      </c>
      <c r="Q412">
        <v>1</v>
      </c>
      <c r="R412">
        <v>1</v>
      </c>
      <c r="S412">
        <v>0</v>
      </c>
      <c r="T412">
        <v>55.42</v>
      </c>
      <c r="U412">
        <v>0</v>
      </c>
      <c r="V412">
        <v>0</v>
      </c>
      <c r="W412">
        <v>79.63</v>
      </c>
      <c r="X412">
        <v>54.81</v>
      </c>
      <c r="Y412">
        <v>54.85</v>
      </c>
      <c r="Z412">
        <v>47.29</v>
      </c>
      <c r="AA412">
        <v>61.12</v>
      </c>
      <c r="AB412">
        <v>68.08</v>
      </c>
      <c r="AC412">
        <v>54.1</v>
      </c>
      <c r="AD412">
        <v>58.24</v>
      </c>
      <c r="AE412">
        <v>1</v>
      </c>
    </row>
    <row r="413" spans="1:31" x14ac:dyDescent="0.25">
      <c r="A413" t="s">
        <v>427</v>
      </c>
      <c r="B413" t="s">
        <v>519</v>
      </c>
      <c r="C413" t="s">
        <v>521</v>
      </c>
      <c r="D413" t="s">
        <v>524</v>
      </c>
      <c r="E413" t="s">
        <v>528</v>
      </c>
      <c r="F413" t="s">
        <v>530</v>
      </c>
      <c r="G413">
        <v>50.85</v>
      </c>
      <c r="H413">
        <v>1</v>
      </c>
      <c r="I413">
        <v>0</v>
      </c>
      <c r="J413" t="s">
        <v>517</v>
      </c>
      <c r="K413">
        <v>0</v>
      </c>
      <c r="L413">
        <v>0</v>
      </c>
      <c r="M413">
        <v>0.5</v>
      </c>
      <c r="N413">
        <v>0.5</v>
      </c>
      <c r="O413">
        <v>-0.3010299956639812</v>
      </c>
      <c r="P413">
        <v>48</v>
      </c>
      <c r="Q413">
        <v>0</v>
      </c>
      <c r="R413">
        <v>0</v>
      </c>
      <c r="S413">
        <v>0</v>
      </c>
      <c r="T413">
        <v>64.430000000000007</v>
      </c>
      <c r="U413">
        <v>1</v>
      </c>
      <c r="V413">
        <v>0</v>
      </c>
      <c r="W413">
        <v>34.61</v>
      </c>
      <c r="X413">
        <v>55.8</v>
      </c>
      <c r="Y413">
        <v>46.89</v>
      </c>
      <c r="Z413">
        <v>16.809999999999999</v>
      </c>
      <c r="AA413">
        <v>44.78</v>
      </c>
      <c r="AB413">
        <v>47.9</v>
      </c>
      <c r="AC413">
        <v>25.91</v>
      </c>
      <c r="AD413">
        <v>19.940000000000001</v>
      </c>
      <c r="AE413">
        <v>0</v>
      </c>
    </row>
    <row r="414" spans="1:31" x14ac:dyDescent="0.25">
      <c r="A414" t="s">
        <v>428</v>
      </c>
      <c r="B414" t="s">
        <v>518</v>
      </c>
      <c r="C414" t="s">
        <v>523</v>
      </c>
      <c r="D414" t="s">
        <v>526</v>
      </c>
      <c r="E414" t="s">
        <v>527</v>
      </c>
      <c r="F414" t="s">
        <v>530</v>
      </c>
      <c r="G414">
        <v>57.41</v>
      </c>
      <c r="H414">
        <v>0</v>
      </c>
      <c r="I414">
        <v>1</v>
      </c>
      <c r="J414" t="s">
        <v>517</v>
      </c>
      <c r="K414">
        <v>0</v>
      </c>
      <c r="L414">
        <v>0.284736786602939</v>
      </c>
      <c r="M414">
        <v>0.57070712568050852</v>
      </c>
      <c r="N414">
        <v>0.42929287431949148</v>
      </c>
      <c r="O414">
        <v>-0.36724632016115744</v>
      </c>
      <c r="P414">
        <v>28</v>
      </c>
      <c r="Q414">
        <v>0</v>
      </c>
      <c r="R414">
        <v>0</v>
      </c>
      <c r="S414">
        <v>1</v>
      </c>
      <c r="T414">
        <v>69.91</v>
      </c>
      <c r="U414">
        <v>0</v>
      </c>
      <c r="V414">
        <v>0</v>
      </c>
      <c r="W414">
        <v>45.4</v>
      </c>
      <c r="X414">
        <v>62.23</v>
      </c>
      <c r="Y414">
        <v>44.57</v>
      </c>
      <c r="Z414">
        <v>59.44</v>
      </c>
      <c r="AA414">
        <v>61.22</v>
      </c>
      <c r="AB414">
        <v>28.09</v>
      </c>
      <c r="AC414">
        <v>35.64</v>
      </c>
      <c r="AD414">
        <v>61.94</v>
      </c>
      <c r="AE414">
        <v>0</v>
      </c>
    </row>
    <row r="415" spans="1:31" x14ac:dyDescent="0.25">
      <c r="A415" t="s">
        <v>429</v>
      </c>
      <c r="B415" t="s">
        <v>518</v>
      </c>
      <c r="C415" t="s">
        <v>521</v>
      </c>
      <c r="D415" t="s">
        <v>524</v>
      </c>
      <c r="E415" t="s">
        <v>528</v>
      </c>
      <c r="F415" t="s">
        <v>530</v>
      </c>
      <c r="G415">
        <v>36.200000000000003</v>
      </c>
      <c r="H415">
        <v>1</v>
      </c>
      <c r="I415">
        <v>0</v>
      </c>
      <c r="J415" t="s">
        <v>516</v>
      </c>
      <c r="K415">
        <v>0</v>
      </c>
      <c r="L415">
        <v>0</v>
      </c>
      <c r="M415">
        <v>0.5</v>
      </c>
      <c r="N415">
        <v>0.5</v>
      </c>
      <c r="O415">
        <v>-0.3010299956639812</v>
      </c>
      <c r="P415">
        <v>22</v>
      </c>
      <c r="Q415">
        <v>1</v>
      </c>
      <c r="R415">
        <v>0</v>
      </c>
      <c r="S415">
        <v>0</v>
      </c>
      <c r="T415">
        <v>72</v>
      </c>
      <c r="U415">
        <v>1</v>
      </c>
      <c r="V415">
        <v>0</v>
      </c>
      <c r="W415">
        <v>27.27</v>
      </c>
      <c r="X415">
        <v>42.79</v>
      </c>
      <c r="Y415">
        <v>11.6</v>
      </c>
      <c r="Z415">
        <v>6.59</v>
      </c>
      <c r="AA415">
        <v>39.619999999999997</v>
      </c>
      <c r="AB415">
        <v>29.15</v>
      </c>
      <c r="AC415">
        <v>44.17</v>
      </c>
      <c r="AD415">
        <v>23.39</v>
      </c>
      <c r="AE415">
        <v>0</v>
      </c>
    </row>
    <row r="416" spans="1:31" x14ac:dyDescent="0.25">
      <c r="A416" t="s">
        <v>430</v>
      </c>
      <c r="B416" t="s">
        <v>520</v>
      </c>
      <c r="C416" t="s">
        <v>522</v>
      </c>
      <c r="D416" t="s">
        <v>526</v>
      </c>
      <c r="E416" t="s">
        <v>527</v>
      </c>
      <c r="F416" t="s">
        <v>531</v>
      </c>
      <c r="G416">
        <v>39.57</v>
      </c>
      <c r="H416">
        <v>0</v>
      </c>
      <c r="I416">
        <v>0</v>
      </c>
      <c r="J416" t="s">
        <v>516</v>
      </c>
      <c r="K416">
        <v>1</v>
      </c>
      <c r="L416">
        <v>0.284736786602939</v>
      </c>
      <c r="M416">
        <v>0.57070712568050852</v>
      </c>
      <c r="N416">
        <v>0.57070712568050852</v>
      </c>
      <c r="O416">
        <v>-0.24358670494463713</v>
      </c>
      <c r="P416">
        <v>17</v>
      </c>
      <c r="Q416">
        <v>1</v>
      </c>
      <c r="R416">
        <v>0</v>
      </c>
      <c r="S416">
        <v>1</v>
      </c>
      <c r="T416">
        <v>79.569999999999993</v>
      </c>
      <c r="U416">
        <v>0</v>
      </c>
      <c r="V416">
        <v>0</v>
      </c>
      <c r="W416">
        <v>52.4</v>
      </c>
      <c r="X416">
        <v>52.07</v>
      </c>
      <c r="Y416">
        <v>32.82</v>
      </c>
      <c r="Z416">
        <v>52.17</v>
      </c>
      <c r="AA416">
        <v>58.5</v>
      </c>
      <c r="AB416">
        <v>46.31</v>
      </c>
      <c r="AC416">
        <v>45.39</v>
      </c>
      <c r="AD416">
        <v>45.46</v>
      </c>
      <c r="AE416">
        <v>0</v>
      </c>
    </row>
    <row r="417" spans="1:31" x14ac:dyDescent="0.25">
      <c r="A417" t="s">
        <v>431</v>
      </c>
      <c r="B417" t="s">
        <v>520</v>
      </c>
      <c r="C417" t="s">
        <v>523</v>
      </c>
      <c r="D417" t="s">
        <v>526</v>
      </c>
      <c r="E417" t="s">
        <v>528</v>
      </c>
      <c r="F417" t="s">
        <v>530</v>
      </c>
      <c r="G417">
        <v>55.74</v>
      </c>
      <c r="H417">
        <v>0</v>
      </c>
      <c r="I417">
        <v>1</v>
      </c>
      <c r="J417" t="s">
        <v>516</v>
      </c>
      <c r="K417">
        <v>0</v>
      </c>
      <c r="L417">
        <v>0.284736786602939</v>
      </c>
      <c r="M417">
        <v>0.57070712568050852</v>
      </c>
      <c r="N417">
        <v>0.42929287431949148</v>
      </c>
      <c r="O417">
        <v>-0.36724632016115744</v>
      </c>
      <c r="P417">
        <v>17</v>
      </c>
      <c r="Q417">
        <v>1</v>
      </c>
      <c r="R417">
        <v>0</v>
      </c>
      <c r="S417">
        <v>1</v>
      </c>
      <c r="T417">
        <v>42.5</v>
      </c>
      <c r="U417">
        <v>1</v>
      </c>
      <c r="V417">
        <v>0</v>
      </c>
      <c r="W417">
        <v>31.56</v>
      </c>
      <c r="X417">
        <v>47.21</v>
      </c>
      <c r="Y417">
        <v>34.07</v>
      </c>
      <c r="Z417">
        <v>46.31</v>
      </c>
      <c r="AA417">
        <v>44.31</v>
      </c>
      <c r="AB417">
        <v>33.51</v>
      </c>
      <c r="AC417">
        <v>32.35</v>
      </c>
      <c r="AD417">
        <v>53.06</v>
      </c>
      <c r="AE417">
        <v>0</v>
      </c>
    </row>
    <row r="418" spans="1:31" x14ac:dyDescent="0.25">
      <c r="A418" t="s">
        <v>432</v>
      </c>
      <c r="B418" t="s">
        <v>518</v>
      </c>
      <c r="C418" t="s">
        <v>522</v>
      </c>
      <c r="D418" t="s">
        <v>526</v>
      </c>
      <c r="E418" t="s">
        <v>528</v>
      </c>
      <c r="F418" t="s">
        <v>531</v>
      </c>
      <c r="G418">
        <v>55.35</v>
      </c>
      <c r="H418">
        <v>0</v>
      </c>
      <c r="I418">
        <v>0</v>
      </c>
      <c r="J418" t="s">
        <v>516</v>
      </c>
      <c r="K418">
        <v>1</v>
      </c>
      <c r="L418">
        <v>0.284736786602939</v>
      </c>
      <c r="M418">
        <v>0.57070712568050852</v>
      </c>
      <c r="N418">
        <v>0.57070712568050852</v>
      </c>
      <c r="O418">
        <v>-0.24358670494463713</v>
      </c>
      <c r="P418">
        <v>22</v>
      </c>
      <c r="Q418">
        <v>1</v>
      </c>
      <c r="R418">
        <v>0</v>
      </c>
      <c r="S418">
        <v>1</v>
      </c>
      <c r="T418">
        <v>83.29</v>
      </c>
      <c r="U418">
        <v>1</v>
      </c>
      <c r="V418">
        <v>0</v>
      </c>
      <c r="W418">
        <v>65.290000000000006</v>
      </c>
      <c r="X418">
        <v>49.42</v>
      </c>
      <c r="Y418">
        <v>50.81</v>
      </c>
      <c r="Z418">
        <v>58.68</v>
      </c>
      <c r="AA418">
        <v>64.53</v>
      </c>
      <c r="AB418">
        <v>61.19</v>
      </c>
      <c r="AC418">
        <v>59.83</v>
      </c>
      <c r="AD418">
        <v>52.2</v>
      </c>
      <c r="AE418">
        <v>0</v>
      </c>
    </row>
    <row r="419" spans="1:31" x14ac:dyDescent="0.25">
      <c r="A419" t="s">
        <v>433</v>
      </c>
      <c r="B419" t="s">
        <v>520</v>
      </c>
      <c r="C419" t="s">
        <v>522</v>
      </c>
      <c r="D419" t="s">
        <v>526</v>
      </c>
      <c r="E419" t="s">
        <v>528</v>
      </c>
      <c r="F419" t="s">
        <v>531</v>
      </c>
      <c r="G419">
        <v>50.81</v>
      </c>
      <c r="H419">
        <v>0</v>
      </c>
      <c r="I419">
        <v>0</v>
      </c>
      <c r="J419" t="s">
        <v>517</v>
      </c>
      <c r="K419">
        <v>1</v>
      </c>
      <c r="L419">
        <v>0.284736786602939</v>
      </c>
      <c r="M419">
        <v>0.57070712568050852</v>
      </c>
      <c r="N419">
        <v>0.57070712568050852</v>
      </c>
      <c r="O419">
        <v>-0.24358670494463713</v>
      </c>
      <c r="P419">
        <v>16</v>
      </c>
      <c r="Q419">
        <v>0</v>
      </c>
      <c r="R419">
        <v>0</v>
      </c>
      <c r="S419">
        <v>1</v>
      </c>
      <c r="T419">
        <v>43.72</v>
      </c>
      <c r="U419">
        <v>1</v>
      </c>
      <c r="V419">
        <v>0</v>
      </c>
      <c r="W419">
        <v>11.29</v>
      </c>
      <c r="X419">
        <v>47.98</v>
      </c>
      <c r="Y419">
        <v>48.76</v>
      </c>
      <c r="Z419">
        <v>63.16</v>
      </c>
      <c r="AA419">
        <v>46.88</v>
      </c>
      <c r="AB419">
        <v>53.23</v>
      </c>
      <c r="AC419">
        <v>50.57</v>
      </c>
      <c r="AD419">
        <v>66.06</v>
      </c>
      <c r="AE419">
        <v>0</v>
      </c>
    </row>
    <row r="420" spans="1:31" x14ac:dyDescent="0.25">
      <c r="A420" t="s">
        <v>434</v>
      </c>
      <c r="B420" t="s">
        <v>520</v>
      </c>
      <c r="C420" t="s">
        <v>521</v>
      </c>
      <c r="D420" t="s">
        <v>526</v>
      </c>
      <c r="E420" t="s">
        <v>527</v>
      </c>
      <c r="F420" t="s">
        <v>530</v>
      </c>
      <c r="G420">
        <v>46.62</v>
      </c>
      <c r="H420">
        <v>1</v>
      </c>
      <c r="I420">
        <v>0</v>
      </c>
      <c r="J420" t="s">
        <v>517</v>
      </c>
      <c r="K420">
        <v>0</v>
      </c>
      <c r="L420">
        <v>0.284736786602939</v>
      </c>
      <c r="M420">
        <v>0.57070712568050852</v>
      </c>
      <c r="N420">
        <v>0.42929287431949148</v>
      </c>
      <c r="O420">
        <v>-0.36724632016115744</v>
      </c>
      <c r="P420">
        <v>18</v>
      </c>
      <c r="Q420">
        <v>0</v>
      </c>
      <c r="R420">
        <v>0</v>
      </c>
      <c r="S420">
        <v>1</v>
      </c>
      <c r="T420">
        <v>68.099999999999994</v>
      </c>
      <c r="U420">
        <v>0</v>
      </c>
      <c r="V420">
        <v>0</v>
      </c>
      <c r="W420">
        <v>35.94</v>
      </c>
      <c r="X420">
        <v>31.48</v>
      </c>
      <c r="Y420">
        <v>20.32</v>
      </c>
      <c r="Z420">
        <v>40.24</v>
      </c>
      <c r="AA420">
        <v>36.44</v>
      </c>
      <c r="AB420">
        <v>62.94</v>
      </c>
      <c r="AC420">
        <v>38.96</v>
      </c>
      <c r="AD420">
        <v>25.22</v>
      </c>
      <c r="AE420">
        <v>0</v>
      </c>
    </row>
    <row r="421" spans="1:31" x14ac:dyDescent="0.25">
      <c r="A421" t="s">
        <v>435</v>
      </c>
      <c r="B421" t="s">
        <v>518</v>
      </c>
      <c r="C421" t="s">
        <v>522</v>
      </c>
      <c r="D421" t="s">
        <v>526</v>
      </c>
      <c r="E421" t="s">
        <v>527</v>
      </c>
      <c r="F421" t="s">
        <v>530</v>
      </c>
      <c r="G421">
        <v>47.02</v>
      </c>
      <c r="H421">
        <v>0</v>
      </c>
      <c r="I421">
        <v>0</v>
      </c>
      <c r="J421" t="s">
        <v>517</v>
      </c>
      <c r="K421">
        <v>0</v>
      </c>
      <c r="L421">
        <v>0.284736786602939</v>
      </c>
      <c r="M421">
        <v>0.57070712568050852</v>
      </c>
      <c r="N421">
        <v>0.42929287431949148</v>
      </c>
      <c r="O421">
        <v>-0.36724632016115744</v>
      </c>
      <c r="P421">
        <v>28</v>
      </c>
      <c r="Q421">
        <v>0</v>
      </c>
      <c r="R421">
        <v>0</v>
      </c>
      <c r="S421">
        <v>1</v>
      </c>
      <c r="T421">
        <v>89.66</v>
      </c>
      <c r="U421">
        <v>0</v>
      </c>
      <c r="V421">
        <v>0</v>
      </c>
      <c r="W421">
        <v>81.13</v>
      </c>
      <c r="X421">
        <v>48.15</v>
      </c>
      <c r="Y421">
        <v>41.92</v>
      </c>
      <c r="Z421">
        <v>48.64</v>
      </c>
      <c r="AA421">
        <v>57.11</v>
      </c>
      <c r="AB421">
        <v>43.43</v>
      </c>
      <c r="AC421">
        <v>44.62</v>
      </c>
      <c r="AD421">
        <v>40.44</v>
      </c>
      <c r="AE421">
        <v>0</v>
      </c>
    </row>
    <row r="422" spans="1:31" x14ac:dyDescent="0.25">
      <c r="A422" t="s">
        <v>436</v>
      </c>
      <c r="B422" t="s">
        <v>520</v>
      </c>
      <c r="C422" t="s">
        <v>521</v>
      </c>
      <c r="D422" t="s">
        <v>524</v>
      </c>
      <c r="E422" t="s">
        <v>528</v>
      </c>
      <c r="F422" t="s">
        <v>530</v>
      </c>
      <c r="G422">
        <v>21.98</v>
      </c>
      <c r="H422">
        <v>1</v>
      </c>
      <c r="I422">
        <v>0</v>
      </c>
      <c r="J422" t="s">
        <v>517</v>
      </c>
      <c r="K422">
        <v>0</v>
      </c>
      <c r="L422">
        <v>0</v>
      </c>
      <c r="M422">
        <v>0.5</v>
      </c>
      <c r="N422">
        <v>0.5</v>
      </c>
      <c r="O422">
        <v>-0.3010299956639812</v>
      </c>
      <c r="P422">
        <v>19</v>
      </c>
      <c r="Q422">
        <v>0</v>
      </c>
      <c r="R422">
        <v>0</v>
      </c>
      <c r="S422">
        <v>0</v>
      </c>
      <c r="T422">
        <v>67.069999999999993</v>
      </c>
      <c r="U422">
        <v>1</v>
      </c>
      <c r="V422">
        <v>0</v>
      </c>
      <c r="W422">
        <v>28.29</v>
      </c>
      <c r="X422">
        <v>30.9</v>
      </c>
      <c r="Y422">
        <v>16.11</v>
      </c>
      <c r="Z422">
        <v>35.92</v>
      </c>
      <c r="AA422">
        <v>5.12</v>
      </c>
      <c r="AB422">
        <v>12.91</v>
      </c>
      <c r="AC422">
        <v>35.67</v>
      </c>
      <c r="AD422">
        <v>31.47</v>
      </c>
      <c r="AE422">
        <v>0</v>
      </c>
    </row>
    <row r="423" spans="1:31" x14ac:dyDescent="0.25">
      <c r="A423" t="s">
        <v>437</v>
      </c>
      <c r="B423" t="s">
        <v>519</v>
      </c>
      <c r="C423" t="s">
        <v>523</v>
      </c>
      <c r="D423" t="s">
        <v>526</v>
      </c>
      <c r="E423" t="s">
        <v>528</v>
      </c>
      <c r="F423" t="s">
        <v>531</v>
      </c>
      <c r="G423">
        <v>63.21</v>
      </c>
      <c r="H423">
        <v>0</v>
      </c>
      <c r="I423">
        <v>1</v>
      </c>
      <c r="J423" t="s">
        <v>517</v>
      </c>
      <c r="K423">
        <v>1</v>
      </c>
      <c r="L423">
        <v>0.284736786602939</v>
      </c>
      <c r="M423">
        <v>0.57070712568050852</v>
      </c>
      <c r="N423">
        <v>0.57070712568050852</v>
      </c>
      <c r="O423">
        <v>-0.24358670494463713</v>
      </c>
      <c r="P423">
        <v>37</v>
      </c>
      <c r="Q423">
        <v>0</v>
      </c>
      <c r="R423">
        <v>0</v>
      </c>
      <c r="S423">
        <v>1</v>
      </c>
      <c r="T423">
        <v>48.95</v>
      </c>
      <c r="U423">
        <v>1</v>
      </c>
      <c r="V423">
        <v>0</v>
      </c>
      <c r="W423">
        <v>52.72</v>
      </c>
      <c r="X423">
        <v>49.29</v>
      </c>
      <c r="Y423">
        <v>74.56</v>
      </c>
      <c r="Z423">
        <v>38.159999999999997</v>
      </c>
      <c r="AA423">
        <v>57.62</v>
      </c>
      <c r="AB423">
        <v>61.04</v>
      </c>
      <c r="AC423">
        <v>42.53</v>
      </c>
      <c r="AD423">
        <v>63.21</v>
      </c>
      <c r="AE423">
        <v>0</v>
      </c>
    </row>
    <row r="424" spans="1:31" x14ac:dyDescent="0.25">
      <c r="A424" t="s">
        <v>438</v>
      </c>
      <c r="B424" t="s">
        <v>520</v>
      </c>
      <c r="C424" t="s">
        <v>521</v>
      </c>
      <c r="D424" t="s">
        <v>524</v>
      </c>
      <c r="E424" t="s">
        <v>528</v>
      </c>
      <c r="F424" t="s">
        <v>530</v>
      </c>
      <c r="G424">
        <v>43.08</v>
      </c>
      <c r="H424">
        <v>1</v>
      </c>
      <c r="I424">
        <v>0</v>
      </c>
      <c r="J424" t="s">
        <v>517</v>
      </c>
      <c r="K424">
        <v>0</v>
      </c>
      <c r="L424">
        <v>0</v>
      </c>
      <c r="M424">
        <v>0.5</v>
      </c>
      <c r="N424">
        <v>0.5</v>
      </c>
      <c r="O424">
        <v>-0.3010299956639812</v>
      </c>
      <c r="P424">
        <v>19</v>
      </c>
      <c r="Q424">
        <v>0</v>
      </c>
      <c r="R424">
        <v>0</v>
      </c>
      <c r="S424">
        <v>0</v>
      </c>
      <c r="T424">
        <v>99.1</v>
      </c>
      <c r="U424">
        <v>1</v>
      </c>
      <c r="V424">
        <v>0</v>
      </c>
      <c r="W424">
        <v>44.12</v>
      </c>
      <c r="X424">
        <v>20.170000000000002</v>
      </c>
      <c r="Y424">
        <v>49.16</v>
      </c>
      <c r="Z424">
        <v>18.670000000000002</v>
      </c>
      <c r="AA424">
        <v>9.52</v>
      </c>
      <c r="AB424">
        <v>27.13</v>
      </c>
      <c r="AC424">
        <v>30.09</v>
      </c>
      <c r="AD424">
        <v>26.75</v>
      </c>
      <c r="AE424">
        <v>0</v>
      </c>
    </row>
    <row r="425" spans="1:31" x14ac:dyDescent="0.25">
      <c r="A425" t="s">
        <v>439</v>
      </c>
      <c r="B425" t="s">
        <v>518</v>
      </c>
      <c r="C425" t="s">
        <v>523</v>
      </c>
      <c r="D425" t="s">
        <v>524</v>
      </c>
      <c r="E425" t="s">
        <v>527</v>
      </c>
      <c r="F425" t="s">
        <v>530</v>
      </c>
      <c r="G425">
        <v>50.58</v>
      </c>
      <c r="H425">
        <v>0</v>
      </c>
      <c r="I425">
        <v>1</v>
      </c>
      <c r="J425" t="s">
        <v>516</v>
      </c>
      <c r="K425">
        <v>0</v>
      </c>
      <c r="L425">
        <v>0</v>
      </c>
      <c r="M425">
        <v>0.5</v>
      </c>
      <c r="N425">
        <v>0.5</v>
      </c>
      <c r="O425">
        <v>-0.3010299956639812</v>
      </c>
      <c r="P425">
        <v>23</v>
      </c>
      <c r="Q425">
        <v>1</v>
      </c>
      <c r="R425">
        <v>0</v>
      </c>
      <c r="S425">
        <v>0</v>
      </c>
      <c r="T425">
        <v>93.36</v>
      </c>
      <c r="U425">
        <v>0</v>
      </c>
      <c r="V425">
        <v>0</v>
      </c>
      <c r="W425">
        <v>37.04</v>
      </c>
      <c r="X425">
        <v>46.15</v>
      </c>
      <c r="Y425">
        <v>21.64</v>
      </c>
      <c r="Z425">
        <v>31.84</v>
      </c>
      <c r="AA425">
        <v>42.68</v>
      </c>
      <c r="AB425">
        <v>24.57</v>
      </c>
      <c r="AC425">
        <v>30.15</v>
      </c>
      <c r="AD425">
        <v>35.76</v>
      </c>
      <c r="AE425">
        <v>0</v>
      </c>
    </row>
    <row r="426" spans="1:31" x14ac:dyDescent="0.25">
      <c r="A426" t="s">
        <v>440</v>
      </c>
      <c r="B426" t="s">
        <v>518</v>
      </c>
      <c r="C426" t="s">
        <v>521</v>
      </c>
      <c r="D426" t="s">
        <v>526</v>
      </c>
      <c r="E426" t="s">
        <v>528</v>
      </c>
      <c r="F426" t="s">
        <v>531</v>
      </c>
      <c r="G426">
        <v>28.63</v>
      </c>
      <c r="H426">
        <v>1</v>
      </c>
      <c r="I426">
        <v>0</v>
      </c>
      <c r="J426" t="s">
        <v>517</v>
      </c>
      <c r="K426">
        <v>1</v>
      </c>
      <c r="L426">
        <v>0.284736786602939</v>
      </c>
      <c r="M426">
        <v>0.57070712568050852</v>
      </c>
      <c r="N426">
        <v>0.57070712568050852</v>
      </c>
      <c r="O426">
        <v>-0.24358670494463713</v>
      </c>
      <c r="P426">
        <v>24</v>
      </c>
      <c r="Q426">
        <v>0</v>
      </c>
      <c r="R426">
        <v>0</v>
      </c>
      <c r="S426">
        <v>1</v>
      </c>
      <c r="T426">
        <v>86.28</v>
      </c>
      <c r="U426">
        <v>1</v>
      </c>
      <c r="V426">
        <v>0</v>
      </c>
      <c r="W426">
        <v>48.3</v>
      </c>
      <c r="X426">
        <v>50.9</v>
      </c>
      <c r="Y426">
        <v>58.13</v>
      </c>
      <c r="Z426">
        <v>38.340000000000003</v>
      </c>
      <c r="AA426">
        <v>33.08</v>
      </c>
      <c r="AB426">
        <v>53.83</v>
      </c>
      <c r="AC426">
        <v>33.04</v>
      </c>
      <c r="AD426">
        <v>32.979999999999997</v>
      </c>
      <c r="AE426">
        <v>0</v>
      </c>
    </row>
    <row r="427" spans="1:31" x14ac:dyDescent="0.25">
      <c r="A427" t="s">
        <v>441</v>
      </c>
      <c r="B427" t="s">
        <v>519</v>
      </c>
      <c r="C427" t="s">
        <v>522</v>
      </c>
      <c r="D427" t="s">
        <v>526</v>
      </c>
      <c r="E427" t="s">
        <v>527</v>
      </c>
      <c r="F427" t="s">
        <v>531</v>
      </c>
      <c r="G427">
        <v>34.72</v>
      </c>
      <c r="H427">
        <v>0</v>
      </c>
      <c r="I427">
        <v>0</v>
      </c>
      <c r="J427" t="s">
        <v>516</v>
      </c>
      <c r="K427">
        <v>1</v>
      </c>
      <c r="L427">
        <v>0.284736786602939</v>
      </c>
      <c r="M427">
        <v>0.57070712568050852</v>
      </c>
      <c r="N427">
        <v>0.57070712568050852</v>
      </c>
      <c r="O427">
        <v>-0.24358670494463713</v>
      </c>
      <c r="P427">
        <v>38</v>
      </c>
      <c r="Q427">
        <v>1</v>
      </c>
      <c r="R427">
        <v>0</v>
      </c>
      <c r="S427">
        <v>1</v>
      </c>
      <c r="T427">
        <v>64.69</v>
      </c>
      <c r="U427">
        <v>0</v>
      </c>
      <c r="V427">
        <v>0</v>
      </c>
      <c r="W427">
        <v>59.81</v>
      </c>
      <c r="X427">
        <v>52.18</v>
      </c>
      <c r="Y427">
        <v>48.23</v>
      </c>
      <c r="Z427">
        <v>64.78</v>
      </c>
      <c r="AA427">
        <v>65.040000000000006</v>
      </c>
      <c r="AB427">
        <v>65.290000000000006</v>
      </c>
      <c r="AC427">
        <v>54.34</v>
      </c>
      <c r="AD427">
        <v>47.03</v>
      </c>
      <c r="AE427">
        <v>0</v>
      </c>
    </row>
    <row r="428" spans="1:31" x14ac:dyDescent="0.25">
      <c r="A428" t="s">
        <v>442</v>
      </c>
      <c r="B428" t="s">
        <v>520</v>
      </c>
      <c r="C428" t="s">
        <v>521</v>
      </c>
      <c r="D428" t="s">
        <v>526</v>
      </c>
      <c r="E428" t="s">
        <v>527</v>
      </c>
      <c r="F428" t="s">
        <v>530</v>
      </c>
      <c r="G428">
        <v>46.32</v>
      </c>
      <c r="H428">
        <v>1</v>
      </c>
      <c r="I428">
        <v>0</v>
      </c>
      <c r="J428" t="s">
        <v>516</v>
      </c>
      <c r="K428">
        <v>0</v>
      </c>
      <c r="L428">
        <v>0.284736786602939</v>
      </c>
      <c r="M428">
        <v>0.57070712568050852</v>
      </c>
      <c r="N428">
        <v>0.42929287431949148</v>
      </c>
      <c r="O428">
        <v>-0.36724632016115744</v>
      </c>
      <c r="P428">
        <v>16</v>
      </c>
      <c r="Q428">
        <v>1</v>
      </c>
      <c r="R428">
        <v>0</v>
      </c>
      <c r="S428">
        <v>1</v>
      </c>
      <c r="T428">
        <v>51.03</v>
      </c>
      <c r="U428">
        <v>0</v>
      </c>
      <c r="V428">
        <v>0</v>
      </c>
      <c r="W428">
        <v>40.229999999999997</v>
      </c>
      <c r="X428">
        <v>35.14</v>
      </c>
      <c r="Y428">
        <v>20.29</v>
      </c>
      <c r="Z428">
        <v>55.42</v>
      </c>
      <c r="AA428">
        <v>27.93</v>
      </c>
      <c r="AB428">
        <v>37.200000000000003</v>
      </c>
      <c r="AC428">
        <v>38.65</v>
      </c>
      <c r="AD428">
        <v>56.5</v>
      </c>
      <c r="AE428">
        <v>0</v>
      </c>
    </row>
    <row r="429" spans="1:31" x14ac:dyDescent="0.25">
      <c r="A429" t="s">
        <v>443</v>
      </c>
      <c r="B429" t="s">
        <v>518</v>
      </c>
      <c r="C429" t="s">
        <v>521</v>
      </c>
      <c r="D429" t="s">
        <v>526</v>
      </c>
      <c r="E429" t="s">
        <v>529</v>
      </c>
      <c r="F429" t="s">
        <v>531</v>
      </c>
      <c r="G429">
        <v>64.61</v>
      </c>
      <c r="H429">
        <v>1</v>
      </c>
      <c r="I429">
        <v>0</v>
      </c>
      <c r="J429" t="s">
        <v>517</v>
      </c>
      <c r="K429">
        <v>1</v>
      </c>
      <c r="L429">
        <v>0.284736786602939</v>
      </c>
      <c r="M429">
        <v>0.57070712568050852</v>
      </c>
      <c r="N429">
        <v>0.57070712568050852</v>
      </c>
      <c r="O429">
        <v>-0.24358670494463713</v>
      </c>
      <c r="P429">
        <v>23</v>
      </c>
      <c r="Q429">
        <v>0</v>
      </c>
      <c r="R429">
        <v>0</v>
      </c>
      <c r="S429">
        <v>1</v>
      </c>
      <c r="T429">
        <v>96.48</v>
      </c>
      <c r="U429">
        <v>0</v>
      </c>
      <c r="V429">
        <v>1</v>
      </c>
      <c r="W429">
        <v>52.89</v>
      </c>
      <c r="X429">
        <v>66.09</v>
      </c>
      <c r="Y429">
        <v>61.79</v>
      </c>
      <c r="Z429">
        <v>54.1</v>
      </c>
      <c r="AA429">
        <v>49.79</v>
      </c>
      <c r="AB429">
        <v>50.31</v>
      </c>
      <c r="AC429">
        <v>48.09</v>
      </c>
      <c r="AD429">
        <v>61.55</v>
      </c>
      <c r="AE429">
        <v>0</v>
      </c>
    </row>
    <row r="430" spans="1:31" x14ac:dyDescent="0.25">
      <c r="A430" t="s">
        <v>444</v>
      </c>
      <c r="B430" t="s">
        <v>519</v>
      </c>
      <c r="C430" t="s">
        <v>523</v>
      </c>
      <c r="D430" t="s">
        <v>526</v>
      </c>
      <c r="E430" t="s">
        <v>527</v>
      </c>
      <c r="F430" t="s">
        <v>531</v>
      </c>
      <c r="G430">
        <v>39.799999999999997</v>
      </c>
      <c r="H430">
        <v>0</v>
      </c>
      <c r="I430">
        <v>1</v>
      </c>
      <c r="J430" t="s">
        <v>516</v>
      </c>
      <c r="K430">
        <v>1</v>
      </c>
      <c r="L430">
        <v>0.284736786602939</v>
      </c>
      <c r="M430">
        <v>0.57070712568050852</v>
      </c>
      <c r="N430">
        <v>0.57070712568050852</v>
      </c>
      <c r="O430">
        <v>-0.24358670494463713</v>
      </c>
      <c r="P430">
        <v>33</v>
      </c>
      <c r="Q430">
        <v>1</v>
      </c>
      <c r="R430">
        <v>0</v>
      </c>
      <c r="S430">
        <v>1</v>
      </c>
      <c r="T430">
        <v>71.94</v>
      </c>
      <c r="U430">
        <v>0</v>
      </c>
      <c r="V430">
        <v>0</v>
      </c>
      <c r="W430">
        <v>58.87</v>
      </c>
      <c r="X430">
        <v>50.77</v>
      </c>
      <c r="Y430">
        <v>44.74</v>
      </c>
      <c r="Z430">
        <v>61.29</v>
      </c>
      <c r="AA430">
        <v>58</v>
      </c>
      <c r="AB430">
        <v>53.07</v>
      </c>
      <c r="AC430">
        <v>55.26</v>
      </c>
      <c r="AD430">
        <v>44.25</v>
      </c>
      <c r="AE430">
        <v>0</v>
      </c>
    </row>
    <row r="431" spans="1:31" x14ac:dyDescent="0.25">
      <c r="A431" t="s">
        <v>445</v>
      </c>
      <c r="B431" t="s">
        <v>519</v>
      </c>
      <c r="C431" t="s">
        <v>522</v>
      </c>
      <c r="D431" t="s">
        <v>525</v>
      </c>
      <c r="E431" t="s">
        <v>528</v>
      </c>
      <c r="F431" t="s">
        <v>531</v>
      </c>
      <c r="G431">
        <v>67.150000000000006</v>
      </c>
      <c r="H431">
        <v>0</v>
      </c>
      <c r="I431">
        <v>0</v>
      </c>
      <c r="J431" t="s">
        <v>517</v>
      </c>
      <c r="K431">
        <v>1</v>
      </c>
      <c r="L431">
        <v>2.0074674701649928</v>
      </c>
      <c r="M431">
        <v>0.8815788876645434</v>
      </c>
      <c r="N431">
        <v>0.8815788876645434</v>
      </c>
      <c r="O431">
        <v>-5.4738818992039209E-2</v>
      </c>
      <c r="P431">
        <v>50</v>
      </c>
      <c r="Q431">
        <v>0</v>
      </c>
      <c r="R431">
        <v>1</v>
      </c>
      <c r="S431">
        <v>0</v>
      </c>
      <c r="T431">
        <v>91.14</v>
      </c>
      <c r="U431">
        <v>1</v>
      </c>
      <c r="V431">
        <v>0</v>
      </c>
      <c r="W431">
        <v>66.34</v>
      </c>
      <c r="X431">
        <v>89.43</v>
      </c>
      <c r="Y431">
        <v>62.42</v>
      </c>
      <c r="Z431">
        <v>76.23</v>
      </c>
      <c r="AA431">
        <v>61.95</v>
      </c>
      <c r="AB431">
        <v>77.58</v>
      </c>
      <c r="AC431">
        <v>73.459999999999994</v>
      </c>
      <c r="AD431">
        <v>58.88</v>
      </c>
      <c r="AE431">
        <v>1</v>
      </c>
    </row>
    <row r="432" spans="1:31" x14ac:dyDescent="0.25">
      <c r="A432" t="s">
        <v>446</v>
      </c>
      <c r="B432" t="s">
        <v>519</v>
      </c>
      <c r="C432" t="s">
        <v>521</v>
      </c>
      <c r="D432" t="s">
        <v>526</v>
      </c>
      <c r="E432" t="s">
        <v>529</v>
      </c>
      <c r="F432" t="s">
        <v>531</v>
      </c>
      <c r="G432">
        <v>64.25</v>
      </c>
      <c r="H432">
        <v>1</v>
      </c>
      <c r="I432">
        <v>0</v>
      </c>
      <c r="J432" t="s">
        <v>516</v>
      </c>
      <c r="K432">
        <v>1</v>
      </c>
      <c r="L432">
        <v>0.284736786602939</v>
      </c>
      <c r="M432">
        <v>0.57070712568050852</v>
      </c>
      <c r="N432">
        <v>0.57070712568050852</v>
      </c>
      <c r="O432">
        <v>-0.24358670494463713</v>
      </c>
      <c r="P432">
        <v>45</v>
      </c>
      <c r="Q432">
        <v>1</v>
      </c>
      <c r="R432">
        <v>0</v>
      </c>
      <c r="S432">
        <v>1</v>
      </c>
      <c r="T432">
        <v>60.53</v>
      </c>
      <c r="U432">
        <v>0</v>
      </c>
      <c r="V432">
        <v>1</v>
      </c>
      <c r="W432">
        <v>61.88</v>
      </c>
      <c r="X432">
        <v>56.42</v>
      </c>
      <c r="Y432">
        <v>67.55</v>
      </c>
      <c r="Z432">
        <v>71.7</v>
      </c>
      <c r="AA432">
        <v>48.17</v>
      </c>
      <c r="AB432">
        <v>79.55</v>
      </c>
      <c r="AC432">
        <v>69.150000000000006</v>
      </c>
      <c r="AD432">
        <v>70.19</v>
      </c>
      <c r="AE432">
        <v>0</v>
      </c>
    </row>
    <row r="433" spans="1:31" x14ac:dyDescent="0.25">
      <c r="A433" t="s">
        <v>447</v>
      </c>
      <c r="B433" t="s">
        <v>518</v>
      </c>
      <c r="C433" t="s">
        <v>522</v>
      </c>
      <c r="D433" t="s">
        <v>526</v>
      </c>
      <c r="E433" t="s">
        <v>527</v>
      </c>
      <c r="F433" t="s">
        <v>531</v>
      </c>
      <c r="G433">
        <v>56.71</v>
      </c>
      <c r="H433">
        <v>0</v>
      </c>
      <c r="I433">
        <v>0</v>
      </c>
      <c r="J433" t="s">
        <v>517</v>
      </c>
      <c r="K433">
        <v>1</v>
      </c>
      <c r="L433">
        <v>0.284736786602939</v>
      </c>
      <c r="M433">
        <v>0.57070712568050852</v>
      </c>
      <c r="N433">
        <v>0.57070712568050852</v>
      </c>
      <c r="O433">
        <v>-0.24358670494463713</v>
      </c>
      <c r="P433">
        <v>28</v>
      </c>
      <c r="Q433">
        <v>0</v>
      </c>
      <c r="R433">
        <v>0</v>
      </c>
      <c r="S433">
        <v>1</v>
      </c>
      <c r="T433">
        <v>60.12</v>
      </c>
      <c r="U433">
        <v>0</v>
      </c>
      <c r="V433">
        <v>0</v>
      </c>
      <c r="W433">
        <v>52.02</v>
      </c>
      <c r="X433">
        <v>49.54</v>
      </c>
      <c r="Y433">
        <v>60.3</v>
      </c>
      <c r="Z433">
        <v>42.16</v>
      </c>
      <c r="AA433">
        <v>54</v>
      </c>
      <c r="AB433">
        <v>52.48</v>
      </c>
      <c r="AC433">
        <v>44.94</v>
      </c>
      <c r="AD433">
        <v>49.55</v>
      </c>
      <c r="AE433">
        <v>0</v>
      </c>
    </row>
    <row r="434" spans="1:31" x14ac:dyDescent="0.25">
      <c r="A434" t="s">
        <v>448</v>
      </c>
      <c r="B434" t="s">
        <v>520</v>
      </c>
      <c r="C434" t="s">
        <v>521</v>
      </c>
      <c r="D434" t="s">
        <v>524</v>
      </c>
      <c r="E434" t="s">
        <v>527</v>
      </c>
      <c r="F434" t="s">
        <v>530</v>
      </c>
      <c r="G434">
        <v>31.82</v>
      </c>
      <c r="H434">
        <v>1</v>
      </c>
      <c r="I434">
        <v>0</v>
      </c>
      <c r="J434" t="s">
        <v>516</v>
      </c>
      <c r="K434">
        <v>0</v>
      </c>
      <c r="L434">
        <v>0</v>
      </c>
      <c r="M434">
        <v>0.5</v>
      </c>
      <c r="N434">
        <v>0.5</v>
      </c>
      <c r="O434">
        <v>-0.3010299956639812</v>
      </c>
      <c r="P434">
        <v>18</v>
      </c>
      <c r="Q434">
        <v>1</v>
      </c>
      <c r="R434">
        <v>0</v>
      </c>
      <c r="S434">
        <v>0</v>
      </c>
      <c r="T434">
        <v>99.13</v>
      </c>
      <c r="U434">
        <v>0</v>
      </c>
      <c r="V434">
        <v>0</v>
      </c>
      <c r="W434">
        <v>23.81</v>
      </c>
      <c r="X434">
        <v>39.81</v>
      </c>
      <c r="Y434">
        <v>27.81</v>
      </c>
      <c r="Z434">
        <v>48.88</v>
      </c>
      <c r="AA434">
        <v>22.96</v>
      </c>
      <c r="AB434">
        <v>49.02</v>
      </c>
      <c r="AC434">
        <v>33.07</v>
      </c>
      <c r="AD434">
        <v>42.29</v>
      </c>
      <c r="AE434">
        <v>0</v>
      </c>
    </row>
    <row r="435" spans="1:31" x14ac:dyDescent="0.25">
      <c r="A435" t="s">
        <v>449</v>
      </c>
      <c r="B435" t="s">
        <v>518</v>
      </c>
      <c r="C435" t="s">
        <v>521</v>
      </c>
      <c r="D435" t="s">
        <v>526</v>
      </c>
      <c r="E435" t="s">
        <v>529</v>
      </c>
      <c r="F435" t="s">
        <v>530</v>
      </c>
      <c r="G435">
        <v>44.51</v>
      </c>
      <c r="H435">
        <v>1</v>
      </c>
      <c r="I435">
        <v>0</v>
      </c>
      <c r="J435" t="s">
        <v>517</v>
      </c>
      <c r="K435">
        <v>0</v>
      </c>
      <c r="L435">
        <v>0.284736786602939</v>
      </c>
      <c r="M435">
        <v>0.57070712568050852</v>
      </c>
      <c r="N435">
        <v>0.42929287431949148</v>
      </c>
      <c r="O435">
        <v>-0.36724632016115744</v>
      </c>
      <c r="P435">
        <v>27</v>
      </c>
      <c r="Q435">
        <v>0</v>
      </c>
      <c r="R435">
        <v>0</v>
      </c>
      <c r="S435">
        <v>1</v>
      </c>
      <c r="T435">
        <v>71.31</v>
      </c>
      <c r="U435">
        <v>0</v>
      </c>
      <c r="V435">
        <v>1</v>
      </c>
      <c r="W435">
        <v>49.3</v>
      </c>
      <c r="X435">
        <v>43.79</v>
      </c>
      <c r="Y435">
        <v>43.11</v>
      </c>
      <c r="Z435">
        <v>66.89</v>
      </c>
      <c r="AA435">
        <v>47.42</v>
      </c>
      <c r="AB435">
        <v>36.19</v>
      </c>
      <c r="AC435">
        <v>43.13</v>
      </c>
      <c r="AD435">
        <v>52.83</v>
      </c>
      <c r="AE435">
        <v>0</v>
      </c>
    </row>
    <row r="436" spans="1:31" x14ac:dyDescent="0.25">
      <c r="A436" t="s">
        <v>450</v>
      </c>
      <c r="B436" t="s">
        <v>519</v>
      </c>
      <c r="C436" t="s">
        <v>522</v>
      </c>
      <c r="D436" t="s">
        <v>526</v>
      </c>
      <c r="E436" t="s">
        <v>527</v>
      </c>
      <c r="F436" t="s">
        <v>530</v>
      </c>
      <c r="G436">
        <v>60.43</v>
      </c>
      <c r="H436">
        <v>0</v>
      </c>
      <c r="I436">
        <v>0</v>
      </c>
      <c r="J436" t="s">
        <v>517</v>
      </c>
      <c r="K436">
        <v>0</v>
      </c>
      <c r="L436">
        <v>0.284736786602939</v>
      </c>
      <c r="M436">
        <v>0.57070712568050852</v>
      </c>
      <c r="N436">
        <v>0.42929287431949148</v>
      </c>
      <c r="O436">
        <v>-0.36724632016115744</v>
      </c>
      <c r="P436">
        <v>40</v>
      </c>
      <c r="Q436">
        <v>0</v>
      </c>
      <c r="R436">
        <v>0</v>
      </c>
      <c r="S436">
        <v>1</v>
      </c>
      <c r="T436">
        <v>48.44</v>
      </c>
      <c r="U436">
        <v>0</v>
      </c>
      <c r="V436">
        <v>0</v>
      </c>
      <c r="W436">
        <v>55.04</v>
      </c>
      <c r="X436">
        <v>61.13</v>
      </c>
      <c r="Y436">
        <v>47.99</v>
      </c>
      <c r="Z436">
        <v>64.52</v>
      </c>
      <c r="AA436">
        <v>59.93</v>
      </c>
      <c r="AB436">
        <v>55.53</v>
      </c>
      <c r="AC436">
        <v>50.65</v>
      </c>
      <c r="AD436">
        <v>52.15</v>
      </c>
      <c r="AE436">
        <v>0</v>
      </c>
    </row>
    <row r="437" spans="1:31" x14ac:dyDescent="0.25">
      <c r="A437" t="s">
        <v>451</v>
      </c>
      <c r="B437" t="s">
        <v>518</v>
      </c>
      <c r="C437" t="s">
        <v>521</v>
      </c>
      <c r="D437" t="s">
        <v>526</v>
      </c>
      <c r="E437" t="s">
        <v>527</v>
      </c>
      <c r="F437" t="s">
        <v>531</v>
      </c>
      <c r="G437">
        <v>54.17</v>
      </c>
      <c r="H437">
        <v>1</v>
      </c>
      <c r="I437">
        <v>0</v>
      </c>
      <c r="J437" t="s">
        <v>517</v>
      </c>
      <c r="K437">
        <v>1</v>
      </c>
      <c r="L437">
        <v>0.284736786602939</v>
      </c>
      <c r="M437">
        <v>0.57070712568050852</v>
      </c>
      <c r="N437">
        <v>0.57070712568050852</v>
      </c>
      <c r="O437">
        <v>-0.24358670494463713</v>
      </c>
      <c r="P437">
        <v>25</v>
      </c>
      <c r="Q437">
        <v>0</v>
      </c>
      <c r="R437">
        <v>0</v>
      </c>
      <c r="S437">
        <v>1</v>
      </c>
      <c r="T437">
        <v>53.18</v>
      </c>
      <c r="U437">
        <v>0</v>
      </c>
      <c r="V437">
        <v>0</v>
      </c>
      <c r="W437">
        <v>55.36</v>
      </c>
      <c r="X437">
        <v>41.84</v>
      </c>
      <c r="Y437">
        <v>39.659999999999997</v>
      </c>
      <c r="Z437">
        <v>47.38</v>
      </c>
      <c r="AA437">
        <v>44.26</v>
      </c>
      <c r="AB437">
        <v>43.08</v>
      </c>
      <c r="AC437">
        <v>44.53</v>
      </c>
      <c r="AD437">
        <v>47.98</v>
      </c>
      <c r="AE437">
        <v>0</v>
      </c>
    </row>
    <row r="438" spans="1:31" x14ac:dyDescent="0.25">
      <c r="A438" t="s">
        <v>452</v>
      </c>
      <c r="B438" t="s">
        <v>518</v>
      </c>
      <c r="C438" t="s">
        <v>522</v>
      </c>
      <c r="D438" t="s">
        <v>526</v>
      </c>
      <c r="E438" t="s">
        <v>529</v>
      </c>
      <c r="F438" t="s">
        <v>531</v>
      </c>
      <c r="G438">
        <v>43.54</v>
      </c>
      <c r="H438">
        <v>0</v>
      </c>
      <c r="I438">
        <v>0</v>
      </c>
      <c r="J438" t="s">
        <v>517</v>
      </c>
      <c r="K438">
        <v>1</v>
      </c>
      <c r="L438">
        <v>0.284736786602939</v>
      </c>
      <c r="M438">
        <v>0.57070712568050852</v>
      </c>
      <c r="N438">
        <v>0.57070712568050852</v>
      </c>
      <c r="O438">
        <v>-0.24358670494463713</v>
      </c>
      <c r="P438">
        <v>29</v>
      </c>
      <c r="Q438">
        <v>0</v>
      </c>
      <c r="R438">
        <v>0</v>
      </c>
      <c r="S438">
        <v>1</v>
      </c>
      <c r="T438">
        <v>68.92</v>
      </c>
      <c r="U438">
        <v>0</v>
      </c>
      <c r="V438">
        <v>1</v>
      </c>
      <c r="W438">
        <v>72.760000000000005</v>
      </c>
      <c r="X438">
        <v>57.54</v>
      </c>
      <c r="Y438">
        <v>58.52</v>
      </c>
      <c r="Z438">
        <v>41.79</v>
      </c>
      <c r="AA438">
        <v>53.26</v>
      </c>
      <c r="AB438">
        <v>47.89</v>
      </c>
      <c r="AC438">
        <v>49.39</v>
      </c>
      <c r="AD438">
        <v>43.59</v>
      </c>
      <c r="AE438">
        <v>0</v>
      </c>
    </row>
    <row r="439" spans="1:31" x14ac:dyDescent="0.25">
      <c r="A439" t="s">
        <v>453</v>
      </c>
      <c r="B439" t="s">
        <v>518</v>
      </c>
      <c r="C439" t="s">
        <v>521</v>
      </c>
      <c r="D439" t="s">
        <v>526</v>
      </c>
      <c r="E439" t="s">
        <v>528</v>
      </c>
      <c r="F439" t="s">
        <v>531</v>
      </c>
      <c r="G439">
        <v>52.92</v>
      </c>
      <c r="H439">
        <v>1</v>
      </c>
      <c r="I439">
        <v>0</v>
      </c>
      <c r="J439" t="s">
        <v>517</v>
      </c>
      <c r="K439">
        <v>1</v>
      </c>
      <c r="L439">
        <v>0.284736786602939</v>
      </c>
      <c r="M439">
        <v>0.57070712568050852</v>
      </c>
      <c r="N439">
        <v>0.57070712568050852</v>
      </c>
      <c r="O439">
        <v>-0.24358670494463713</v>
      </c>
      <c r="P439">
        <v>27</v>
      </c>
      <c r="Q439">
        <v>0</v>
      </c>
      <c r="R439">
        <v>0</v>
      </c>
      <c r="S439">
        <v>1</v>
      </c>
      <c r="T439">
        <v>42.55</v>
      </c>
      <c r="U439">
        <v>1</v>
      </c>
      <c r="V439">
        <v>0</v>
      </c>
      <c r="W439">
        <v>38.700000000000003</v>
      </c>
      <c r="X439">
        <v>78.34</v>
      </c>
      <c r="Y439">
        <v>47.27</v>
      </c>
      <c r="Z439">
        <v>65.22</v>
      </c>
      <c r="AA439">
        <v>48.16</v>
      </c>
      <c r="AB439">
        <v>51.37</v>
      </c>
      <c r="AC439">
        <v>43.03</v>
      </c>
      <c r="AD439">
        <v>46.95</v>
      </c>
      <c r="AE439">
        <v>0</v>
      </c>
    </row>
    <row r="440" spans="1:31" x14ac:dyDescent="0.25">
      <c r="A440" t="s">
        <v>454</v>
      </c>
      <c r="B440" t="s">
        <v>519</v>
      </c>
      <c r="C440" t="s">
        <v>523</v>
      </c>
      <c r="D440" t="s">
        <v>526</v>
      </c>
      <c r="E440" t="s">
        <v>528</v>
      </c>
      <c r="F440" t="s">
        <v>530</v>
      </c>
      <c r="G440">
        <v>53.7</v>
      </c>
      <c r="H440">
        <v>0</v>
      </c>
      <c r="I440">
        <v>1</v>
      </c>
      <c r="J440" t="s">
        <v>516</v>
      </c>
      <c r="K440">
        <v>0</v>
      </c>
      <c r="L440">
        <v>0.284736786602939</v>
      </c>
      <c r="M440">
        <v>0.57070712568050852</v>
      </c>
      <c r="N440">
        <v>0.42929287431949148</v>
      </c>
      <c r="O440">
        <v>-0.36724632016115744</v>
      </c>
      <c r="P440">
        <v>30</v>
      </c>
      <c r="Q440">
        <v>1</v>
      </c>
      <c r="R440">
        <v>0</v>
      </c>
      <c r="S440">
        <v>1</v>
      </c>
      <c r="T440">
        <v>67.75</v>
      </c>
      <c r="U440">
        <v>1</v>
      </c>
      <c r="V440">
        <v>0</v>
      </c>
      <c r="W440">
        <v>42.14</v>
      </c>
      <c r="X440">
        <v>48.29</v>
      </c>
      <c r="Y440">
        <v>64.91</v>
      </c>
      <c r="Z440">
        <v>54.88</v>
      </c>
      <c r="AA440">
        <v>56.66</v>
      </c>
      <c r="AB440">
        <v>61.44</v>
      </c>
      <c r="AC440">
        <v>45.95</v>
      </c>
      <c r="AD440">
        <v>52.81</v>
      </c>
      <c r="AE440">
        <v>0</v>
      </c>
    </row>
    <row r="441" spans="1:31" x14ac:dyDescent="0.25">
      <c r="A441" t="s">
        <v>455</v>
      </c>
      <c r="B441" t="s">
        <v>520</v>
      </c>
      <c r="C441" t="s">
        <v>522</v>
      </c>
      <c r="D441" t="s">
        <v>525</v>
      </c>
      <c r="E441" t="s">
        <v>527</v>
      </c>
      <c r="F441" t="s">
        <v>530</v>
      </c>
      <c r="G441">
        <v>53.42</v>
      </c>
      <c r="H441">
        <v>0</v>
      </c>
      <c r="I441">
        <v>0</v>
      </c>
      <c r="J441" t="s">
        <v>516</v>
      </c>
      <c r="K441">
        <v>0</v>
      </c>
      <c r="L441">
        <v>2.0074674701649928</v>
      </c>
      <c r="M441">
        <v>0.8815788876645434</v>
      </c>
      <c r="N441">
        <v>0.1184211123354566</v>
      </c>
      <c r="O441">
        <v>-0.926570863884976</v>
      </c>
      <c r="P441">
        <v>17</v>
      </c>
      <c r="Q441">
        <v>1</v>
      </c>
      <c r="R441">
        <v>1</v>
      </c>
      <c r="S441">
        <v>0</v>
      </c>
      <c r="T441">
        <v>65.14</v>
      </c>
      <c r="U441">
        <v>0</v>
      </c>
      <c r="V441">
        <v>0</v>
      </c>
      <c r="W441">
        <v>42.18</v>
      </c>
      <c r="X441">
        <v>58.67</v>
      </c>
      <c r="Y441">
        <v>60.94</v>
      </c>
      <c r="Z441">
        <v>64.92</v>
      </c>
      <c r="AA441">
        <v>51.15</v>
      </c>
      <c r="AB441">
        <v>49.69</v>
      </c>
      <c r="AC441">
        <v>60.19</v>
      </c>
      <c r="AD441">
        <v>64.959999999999994</v>
      </c>
      <c r="AE441">
        <v>1</v>
      </c>
    </row>
    <row r="442" spans="1:31" x14ac:dyDescent="0.25">
      <c r="A442" t="s">
        <v>456</v>
      </c>
      <c r="B442" t="s">
        <v>518</v>
      </c>
      <c r="C442" t="s">
        <v>521</v>
      </c>
      <c r="D442" t="s">
        <v>525</v>
      </c>
      <c r="E442" t="s">
        <v>529</v>
      </c>
      <c r="F442" t="s">
        <v>531</v>
      </c>
      <c r="G442">
        <v>57.51</v>
      </c>
      <c r="H442">
        <v>1</v>
      </c>
      <c r="I442">
        <v>0</v>
      </c>
      <c r="J442" t="s">
        <v>516</v>
      </c>
      <c r="K442">
        <v>1</v>
      </c>
      <c r="L442">
        <v>2.0074674701649928</v>
      </c>
      <c r="M442">
        <v>0.8815788876645434</v>
      </c>
      <c r="N442">
        <v>0.8815788876645434</v>
      </c>
      <c r="O442">
        <v>-5.4738818992039209E-2</v>
      </c>
      <c r="P442">
        <v>22</v>
      </c>
      <c r="Q442">
        <v>1</v>
      </c>
      <c r="R442">
        <v>1</v>
      </c>
      <c r="S442">
        <v>0</v>
      </c>
      <c r="T442">
        <v>86.76</v>
      </c>
      <c r="U442">
        <v>0</v>
      </c>
      <c r="V442">
        <v>1</v>
      </c>
      <c r="W442">
        <v>55.31</v>
      </c>
      <c r="X442">
        <v>73.33</v>
      </c>
      <c r="Y442">
        <v>63.45</v>
      </c>
      <c r="Z442">
        <v>65.33</v>
      </c>
      <c r="AA442">
        <v>44.13</v>
      </c>
      <c r="AB442">
        <v>66.77</v>
      </c>
      <c r="AC442">
        <v>66.97</v>
      </c>
      <c r="AD442">
        <v>47.37</v>
      </c>
      <c r="AE442">
        <v>1</v>
      </c>
    </row>
    <row r="443" spans="1:31" x14ac:dyDescent="0.25">
      <c r="A443" t="s">
        <v>457</v>
      </c>
      <c r="B443" t="s">
        <v>518</v>
      </c>
      <c r="C443" t="s">
        <v>521</v>
      </c>
      <c r="D443" t="s">
        <v>525</v>
      </c>
      <c r="E443" t="s">
        <v>527</v>
      </c>
      <c r="F443" t="s">
        <v>530</v>
      </c>
      <c r="G443">
        <v>59.68</v>
      </c>
      <c r="H443">
        <v>1</v>
      </c>
      <c r="I443">
        <v>0</v>
      </c>
      <c r="J443" t="s">
        <v>517</v>
      </c>
      <c r="K443">
        <v>0</v>
      </c>
      <c r="L443">
        <v>2.0074674701649928</v>
      </c>
      <c r="M443">
        <v>0.8815788876645434</v>
      </c>
      <c r="N443">
        <v>0.1184211123354566</v>
      </c>
      <c r="O443">
        <v>-0.926570863884976</v>
      </c>
      <c r="P443">
        <v>21</v>
      </c>
      <c r="Q443">
        <v>0</v>
      </c>
      <c r="R443">
        <v>1</v>
      </c>
      <c r="S443">
        <v>0</v>
      </c>
      <c r="T443">
        <v>61.3</v>
      </c>
      <c r="U443">
        <v>0</v>
      </c>
      <c r="V443">
        <v>0</v>
      </c>
      <c r="W443">
        <v>52.57</v>
      </c>
      <c r="X443">
        <v>47.98</v>
      </c>
      <c r="Y443">
        <v>50.87</v>
      </c>
      <c r="Z443">
        <v>49.91</v>
      </c>
      <c r="AA443">
        <v>40.21</v>
      </c>
      <c r="AB443">
        <v>70.95</v>
      </c>
      <c r="AC443">
        <v>56.42</v>
      </c>
      <c r="AD443">
        <v>53.3</v>
      </c>
      <c r="AE443">
        <v>1</v>
      </c>
    </row>
    <row r="444" spans="1:31" x14ac:dyDescent="0.25">
      <c r="A444" t="s">
        <v>458</v>
      </c>
      <c r="B444" t="s">
        <v>518</v>
      </c>
      <c r="C444" t="s">
        <v>523</v>
      </c>
      <c r="D444" t="s">
        <v>525</v>
      </c>
      <c r="E444" t="s">
        <v>528</v>
      </c>
      <c r="F444" t="s">
        <v>531</v>
      </c>
      <c r="G444">
        <v>67.260000000000005</v>
      </c>
      <c r="H444">
        <v>0</v>
      </c>
      <c r="I444">
        <v>1</v>
      </c>
      <c r="J444" t="s">
        <v>516</v>
      </c>
      <c r="K444">
        <v>1</v>
      </c>
      <c r="L444">
        <v>2.0074674701649928</v>
      </c>
      <c r="M444">
        <v>0.8815788876645434</v>
      </c>
      <c r="N444">
        <v>0.8815788876645434</v>
      </c>
      <c r="O444">
        <v>-5.4738818992039209E-2</v>
      </c>
      <c r="P444">
        <v>29</v>
      </c>
      <c r="Q444">
        <v>1</v>
      </c>
      <c r="R444">
        <v>1</v>
      </c>
      <c r="S444">
        <v>0</v>
      </c>
      <c r="T444">
        <v>98.95</v>
      </c>
      <c r="U444">
        <v>1</v>
      </c>
      <c r="V444">
        <v>0</v>
      </c>
      <c r="W444">
        <v>83.73</v>
      </c>
      <c r="X444">
        <v>65.08</v>
      </c>
      <c r="Y444">
        <v>56.88</v>
      </c>
      <c r="Z444">
        <v>57.38</v>
      </c>
      <c r="AA444">
        <v>69.17</v>
      </c>
      <c r="AB444">
        <v>55.97</v>
      </c>
      <c r="AC444">
        <v>64.209999999999994</v>
      </c>
      <c r="AD444">
        <v>78.72</v>
      </c>
      <c r="AE444">
        <v>1</v>
      </c>
    </row>
    <row r="445" spans="1:31" x14ac:dyDescent="0.25">
      <c r="A445" t="s">
        <v>459</v>
      </c>
      <c r="B445" t="s">
        <v>518</v>
      </c>
      <c r="C445" t="s">
        <v>522</v>
      </c>
      <c r="D445" t="s">
        <v>524</v>
      </c>
      <c r="E445" t="s">
        <v>527</v>
      </c>
      <c r="F445" t="s">
        <v>530</v>
      </c>
      <c r="G445">
        <v>29.3</v>
      </c>
      <c r="H445">
        <v>0</v>
      </c>
      <c r="I445">
        <v>0</v>
      </c>
      <c r="J445" t="s">
        <v>517</v>
      </c>
      <c r="K445">
        <v>0</v>
      </c>
      <c r="L445">
        <v>0</v>
      </c>
      <c r="M445">
        <v>0.5</v>
      </c>
      <c r="N445">
        <v>0.5</v>
      </c>
      <c r="O445">
        <v>-0.3010299956639812</v>
      </c>
      <c r="P445">
        <v>20</v>
      </c>
      <c r="Q445">
        <v>0</v>
      </c>
      <c r="R445">
        <v>0</v>
      </c>
      <c r="S445">
        <v>0</v>
      </c>
      <c r="T445">
        <v>50.85</v>
      </c>
      <c r="U445">
        <v>0</v>
      </c>
      <c r="V445">
        <v>0</v>
      </c>
      <c r="W445">
        <v>35.57</v>
      </c>
      <c r="X445">
        <v>24.39</v>
      </c>
      <c r="Y445">
        <v>20.78</v>
      </c>
      <c r="Z445">
        <v>44.12</v>
      </c>
      <c r="AA445">
        <v>38.07</v>
      </c>
      <c r="AB445">
        <v>38.25</v>
      </c>
      <c r="AC445">
        <v>28.63</v>
      </c>
      <c r="AD445">
        <v>52.16</v>
      </c>
      <c r="AE445">
        <v>0</v>
      </c>
    </row>
    <row r="446" spans="1:31" x14ac:dyDescent="0.25">
      <c r="A446" t="s">
        <v>460</v>
      </c>
      <c r="B446" t="s">
        <v>520</v>
      </c>
      <c r="C446" t="s">
        <v>521</v>
      </c>
      <c r="D446" t="s">
        <v>524</v>
      </c>
      <c r="E446" t="s">
        <v>529</v>
      </c>
      <c r="F446" t="s">
        <v>530</v>
      </c>
      <c r="G446">
        <v>9.61</v>
      </c>
      <c r="H446">
        <v>1</v>
      </c>
      <c r="I446">
        <v>0</v>
      </c>
      <c r="J446" t="s">
        <v>517</v>
      </c>
      <c r="K446">
        <v>0</v>
      </c>
      <c r="L446">
        <v>0</v>
      </c>
      <c r="M446">
        <v>0.5</v>
      </c>
      <c r="N446">
        <v>0.5</v>
      </c>
      <c r="O446">
        <v>-0.3010299956639812</v>
      </c>
      <c r="P446">
        <v>18</v>
      </c>
      <c r="Q446">
        <v>0</v>
      </c>
      <c r="R446">
        <v>0</v>
      </c>
      <c r="S446">
        <v>0</v>
      </c>
      <c r="T446">
        <v>75.459999999999994</v>
      </c>
      <c r="U446">
        <v>0</v>
      </c>
      <c r="V446">
        <v>1</v>
      </c>
      <c r="W446">
        <v>11.53</v>
      </c>
      <c r="X446">
        <v>58.55</v>
      </c>
      <c r="Y446">
        <v>30.19</v>
      </c>
      <c r="Z446">
        <v>37.08</v>
      </c>
      <c r="AA446">
        <v>18.59</v>
      </c>
      <c r="AB446">
        <v>14.13</v>
      </c>
      <c r="AC446">
        <v>32.21</v>
      </c>
      <c r="AD446">
        <v>22.59</v>
      </c>
      <c r="AE446">
        <v>0</v>
      </c>
    </row>
    <row r="447" spans="1:31" x14ac:dyDescent="0.25">
      <c r="A447" t="s">
        <v>461</v>
      </c>
      <c r="B447" t="s">
        <v>518</v>
      </c>
      <c r="C447" t="s">
        <v>523</v>
      </c>
      <c r="D447" t="s">
        <v>524</v>
      </c>
      <c r="E447" t="s">
        <v>527</v>
      </c>
      <c r="F447" t="s">
        <v>530</v>
      </c>
      <c r="G447">
        <v>32.99</v>
      </c>
      <c r="H447">
        <v>0</v>
      </c>
      <c r="I447">
        <v>1</v>
      </c>
      <c r="J447" t="s">
        <v>516</v>
      </c>
      <c r="K447">
        <v>0</v>
      </c>
      <c r="L447">
        <v>0</v>
      </c>
      <c r="M447">
        <v>0.5</v>
      </c>
      <c r="N447">
        <v>0.5</v>
      </c>
      <c r="O447">
        <v>-0.3010299956639812</v>
      </c>
      <c r="P447">
        <v>22</v>
      </c>
      <c r="Q447">
        <v>1</v>
      </c>
      <c r="R447">
        <v>0</v>
      </c>
      <c r="S447">
        <v>0</v>
      </c>
      <c r="T447">
        <v>45.38</v>
      </c>
      <c r="U447">
        <v>0</v>
      </c>
      <c r="V447">
        <v>0</v>
      </c>
      <c r="W447">
        <v>45.8</v>
      </c>
      <c r="X447">
        <v>51.67</v>
      </c>
      <c r="Y447">
        <v>53.29</v>
      </c>
      <c r="Z447">
        <v>44.71</v>
      </c>
      <c r="AA447">
        <v>44.95</v>
      </c>
      <c r="AB447">
        <v>42.3</v>
      </c>
      <c r="AC447">
        <v>34.9</v>
      </c>
      <c r="AD447">
        <v>54.36</v>
      </c>
      <c r="AE447">
        <v>0</v>
      </c>
    </row>
    <row r="448" spans="1:31" x14ac:dyDescent="0.25">
      <c r="A448" t="s">
        <v>462</v>
      </c>
      <c r="B448" t="s">
        <v>518</v>
      </c>
      <c r="C448" t="s">
        <v>521</v>
      </c>
      <c r="D448" t="s">
        <v>526</v>
      </c>
      <c r="E448" t="s">
        <v>528</v>
      </c>
      <c r="F448" t="s">
        <v>531</v>
      </c>
      <c r="G448">
        <v>60.58</v>
      </c>
      <c r="H448">
        <v>1</v>
      </c>
      <c r="I448">
        <v>0</v>
      </c>
      <c r="J448" t="s">
        <v>516</v>
      </c>
      <c r="K448">
        <v>1</v>
      </c>
      <c r="L448">
        <v>0.284736786602939</v>
      </c>
      <c r="M448">
        <v>0.57070712568050852</v>
      </c>
      <c r="N448">
        <v>0.57070712568050852</v>
      </c>
      <c r="O448">
        <v>-0.24358670494463713</v>
      </c>
      <c r="P448">
        <v>28</v>
      </c>
      <c r="Q448">
        <v>1</v>
      </c>
      <c r="R448">
        <v>0</v>
      </c>
      <c r="S448">
        <v>1</v>
      </c>
      <c r="T448">
        <v>84.03</v>
      </c>
      <c r="U448">
        <v>1</v>
      </c>
      <c r="V448">
        <v>0</v>
      </c>
      <c r="W448">
        <v>48.98</v>
      </c>
      <c r="X448">
        <v>55.14</v>
      </c>
      <c r="Y448">
        <v>58.42</v>
      </c>
      <c r="Z448">
        <v>31.33</v>
      </c>
      <c r="AA448">
        <v>58.38</v>
      </c>
      <c r="AB448">
        <v>62.03</v>
      </c>
      <c r="AC448">
        <v>63.12</v>
      </c>
      <c r="AD448">
        <v>50.03</v>
      </c>
      <c r="AE448">
        <v>0</v>
      </c>
    </row>
    <row r="449" spans="1:31" x14ac:dyDescent="0.25">
      <c r="A449" t="s">
        <v>463</v>
      </c>
      <c r="B449" t="s">
        <v>518</v>
      </c>
      <c r="C449" t="s">
        <v>522</v>
      </c>
      <c r="D449" t="s">
        <v>525</v>
      </c>
      <c r="E449" t="s">
        <v>527</v>
      </c>
      <c r="F449" t="s">
        <v>530</v>
      </c>
      <c r="G449">
        <v>68.260000000000005</v>
      </c>
      <c r="H449">
        <v>0</v>
      </c>
      <c r="I449">
        <v>0</v>
      </c>
      <c r="J449" t="s">
        <v>517</v>
      </c>
      <c r="K449">
        <v>0</v>
      </c>
      <c r="L449">
        <v>2.0074674701649928</v>
      </c>
      <c r="M449">
        <v>0.8815788876645434</v>
      </c>
      <c r="N449">
        <v>0.1184211123354566</v>
      </c>
      <c r="O449">
        <v>-0.926570863884976</v>
      </c>
      <c r="P449">
        <v>23</v>
      </c>
      <c r="Q449">
        <v>0</v>
      </c>
      <c r="R449">
        <v>1</v>
      </c>
      <c r="S449">
        <v>0</v>
      </c>
      <c r="T449">
        <v>99.69</v>
      </c>
      <c r="U449">
        <v>0</v>
      </c>
      <c r="V449">
        <v>0</v>
      </c>
      <c r="W449">
        <v>56.71</v>
      </c>
      <c r="X449">
        <v>53.34</v>
      </c>
      <c r="Y449">
        <v>67.27</v>
      </c>
      <c r="Z449">
        <v>58.42</v>
      </c>
      <c r="AA449">
        <v>65.59</v>
      </c>
      <c r="AB449">
        <v>47.34</v>
      </c>
      <c r="AC449">
        <v>60.68</v>
      </c>
      <c r="AD449">
        <v>54.47</v>
      </c>
      <c r="AE449">
        <v>1</v>
      </c>
    </row>
    <row r="450" spans="1:31" x14ac:dyDescent="0.25">
      <c r="A450" t="s">
        <v>464</v>
      </c>
      <c r="B450" t="s">
        <v>520</v>
      </c>
      <c r="C450" t="s">
        <v>521</v>
      </c>
      <c r="D450" t="s">
        <v>524</v>
      </c>
      <c r="E450" t="s">
        <v>527</v>
      </c>
      <c r="F450" t="s">
        <v>530</v>
      </c>
      <c r="G450">
        <v>12.01</v>
      </c>
      <c r="H450">
        <v>1</v>
      </c>
      <c r="I450">
        <v>0</v>
      </c>
      <c r="J450" t="s">
        <v>516</v>
      </c>
      <c r="K450">
        <v>0</v>
      </c>
      <c r="L450">
        <v>0</v>
      </c>
      <c r="M450">
        <v>0.5</v>
      </c>
      <c r="N450">
        <v>0.5</v>
      </c>
      <c r="O450">
        <v>-0.3010299956639812</v>
      </c>
      <c r="P450">
        <v>17</v>
      </c>
      <c r="Q450">
        <v>1</v>
      </c>
      <c r="R450">
        <v>0</v>
      </c>
      <c r="S450">
        <v>0</v>
      </c>
      <c r="T450">
        <v>89.15</v>
      </c>
      <c r="U450">
        <v>0</v>
      </c>
      <c r="V450">
        <v>0</v>
      </c>
      <c r="W450">
        <v>0.77</v>
      </c>
      <c r="X450">
        <v>26</v>
      </c>
      <c r="Y450">
        <v>0</v>
      </c>
      <c r="Z450">
        <v>34.85</v>
      </c>
      <c r="AA450">
        <v>18.46</v>
      </c>
      <c r="AB450">
        <v>15.07</v>
      </c>
      <c r="AC450">
        <v>36.950000000000003</v>
      </c>
      <c r="AD450">
        <v>25.2</v>
      </c>
      <c r="AE450">
        <v>0</v>
      </c>
    </row>
    <row r="451" spans="1:31" x14ac:dyDescent="0.25">
      <c r="A451" t="s">
        <v>465</v>
      </c>
      <c r="B451" t="s">
        <v>518</v>
      </c>
      <c r="C451" t="s">
        <v>521</v>
      </c>
      <c r="D451" t="s">
        <v>525</v>
      </c>
      <c r="E451" t="s">
        <v>528</v>
      </c>
      <c r="F451" t="s">
        <v>531</v>
      </c>
      <c r="G451">
        <v>62.92</v>
      </c>
      <c r="H451">
        <v>1</v>
      </c>
      <c r="I451">
        <v>0</v>
      </c>
      <c r="J451" t="s">
        <v>517</v>
      </c>
      <c r="K451">
        <v>1</v>
      </c>
      <c r="L451">
        <v>2.0074674701649928</v>
      </c>
      <c r="M451">
        <v>0.8815788876645434</v>
      </c>
      <c r="N451">
        <v>0.8815788876645434</v>
      </c>
      <c r="O451">
        <v>-5.4738818992039209E-2</v>
      </c>
      <c r="P451">
        <v>27</v>
      </c>
      <c r="Q451">
        <v>0</v>
      </c>
      <c r="R451">
        <v>1</v>
      </c>
      <c r="S451">
        <v>0</v>
      </c>
      <c r="T451">
        <v>73.34</v>
      </c>
      <c r="U451">
        <v>1</v>
      </c>
      <c r="V451">
        <v>0</v>
      </c>
      <c r="W451">
        <v>56.52</v>
      </c>
      <c r="X451">
        <v>50.42</v>
      </c>
      <c r="Y451">
        <v>75.88</v>
      </c>
      <c r="Z451">
        <v>59.25</v>
      </c>
      <c r="AA451">
        <v>80.760000000000005</v>
      </c>
      <c r="AB451">
        <v>76.61</v>
      </c>
      <c r="AC451">
        <v>57.19</v>
      </c>
      <c r="AD451">
        <v>68.13</v>
      </c>
      <c r="AE451">
        <v>1</v>
      </c>
    </row>
    <row r="452" spans="1:31" x14ac:dyDescent="0.25">
      <c r="A452" t="s">
        <v>466</v>
      </c>
      <c r="B452" t="s">
        <v>518</v>
      </c>
      <c r="C452" t="s">
        <v>521</v>
      </c>
      <c r="D452" t="s">
        <v>524</v>
      </c>
      <c r="E452" t="s">
        <v>527</v>
      </c>
      <c r="F452" t="s">
        <v>530</v>
      </c>
      <c r="G452">
        <v>42.97</v>
      </c>
      <c r="H452">
        <v>1</v>
      </c>
      <c r="I452">
        <v>0</v>
      </c>
      <c r="J452" t="s">
        <v>517</v>
      </c>
      <c r="K452">
        <v>0</v>
      </c>
      <c r="L452">
        <v>0</v>
      </c>
      <c r="M452">
        <v>0.5</v>
      </c>
      <c r="N452">
        <v>0.5</v>
      </c>
      <c r="O452">
        <v>-0.3010299956639812</v>
      </c>
      <c r="P452">
        <v>29</v>
      </c>
      <c r="Q452">
        <v>0</v>
      </c>
      <c r="R452">
        <v>0</v>
      </c>
      <c r="S452">
        <v>0</v>
      </c>
      <c r="T452">
        <v>69.08</v>
      </c>
      <c r="U452">
        <v>0</v>
      </c>
      <c r="V452">
        <v>0</v>
      </c>
      <c r="W452">
        <v>25.62</v>
      </c>
      <c r="X452">
        <v>33.11</v>
      </c>
      <c r="Y452">
        <v>46.67</v>
      </c>
      <c r="Z452">
        <v>7.95</v>
      </c>
      <c r="AA452">
        <v>43.27</v>
      </c>
      <c r="AB452">
        <v>34.69</v>
      </c>
      <c r="AC452">
        <v>44.89</v>
      </c>
      <c r="AD452">
        <v>11.78</v>
      </c>
      <c r="AE452">
        <v>0</v>
      </c>
    </row>
    <row r="453" spans="1:31" x14ac:dyDescent="0.25">
      <c r="A453" t="s">
        <v>467</v>
      </c>
      <c r="B453" t="s">
        <v>520</v>
      </c>
      <c r="C453" t="s">
        <v>521</v>
      </c>
      <c r="D453" t="s">
        <v>525</v>
      </c>
      <c r="E453" t="s">
        <v>528</v>
      </c>
      <c r="F453" t="s">
        <v>531</v>
      </c>
      <c r="G453">
        <v>39.78</v>
      </c>
      <c r="H453">
        <v>1</v>
      </c>
      <c r="I453">
        <v>0</v>
      </c>
      <c r="J453" t="s">
        <v>517</v>
      </c>
      <c r="K453">
        <v>1</v>
      </c>
      <c r="L453">
        <v>2.0074674701649928</v>
      </c>
      <c r="M453">
        <v>0.8815788876645434</v>
      </c>
      <c r="N453">
        <v>0.8815788876645434</v>
      </c>
      <c r="O453">
        <v>-5.4738818992039209E-2</v>
      </c>
      <c r="P453">
        <v>18</v>
      </c>
      <c r="Q453">
        <v>0</v>
      </c>
      <c r="R453">
        <v>1</v>
      </c>
      <c r="S453">
        <v>0</v>
      </c>
      <c r="T453">
        <v>90.1</v>
      </c>
      <c r="U453">
        <v>1</v>
      </c>
      <c r="V453">
        <v>0</v>
      </c>
      <c r="W453">
        <v>48.59</v>
      </c>
      <c r="X453">
        <v>53.16</v>
      </c>
      <c r="Y453">
        <v>50.34</v>
      </c>
      <c r="Z453">
        <v>59.52</v>
      </c>
      <c r="AA453">
        <v>73.41</v>
      </c>
      <c r="AB453">
        <v>76.77</v>
      </c>
      <c r="AC453">
        <v>41.26</v>
      </c>
      <c r="AD453">
        <v>65.290000000000006</v>
      </c>
      <c r="AE453">
        <v>1</v>
      </c>
    </row>
    <row r="454" spans="1:31" x14ac:dyDescent="0.25">
      <c r="A454" t="s">
        <v>468</v>
      </c>
      <c r="B454" t="s">
        <v>518</v>
      </c>
      <c r="C454" t="s">
        <v>523</v>
      </c>
      <c r="D454" t="s">
        <v>526</v>
      </c>
      <c r="E454" t="s">
        <v>527</v>
      </c>
      <c r="F454" t="s">
        <v>530</v>
      </c>
      <c r="G454">
        <v>60.18</v>
      </c>
      <c r="H454">
        <v>0</v>
      </c>
      <c r="I454">
        <v>1</v>
      </c>
      <c r="J454" t="s">
        <v>517</v>
      </c>
      <c r="K454">
        <v>0</v>
      </c>
      <c r="L454">
        <v>0.284736786602939</v>
      </c>
      <c r="M454">
        <v>0.57070712568050852</v>
      </c>
      <c r="N454">
        <v>0.42929287431949148</v>
      </c>
      <c r="O454">
        <v>-0.36724632016115744</v>
      </c>
      <c r="P454">
        <v>26</v>
      </c>
      <c r="Q454">
        <v>0</v>
      </c>
      <c r="R454">
        <v>0</v>
      </c>
      <c r="S454">
        <v>1</v>
      </c>
      <c r="T454">
        <v>96.16</v>
      </c>
      <c r="U454">
        <v>0</v>
      </c>
      <c r="V454">
        <v>0</v>
      </c>
      <c r="W454">
        <v>63.23</v>
      </c>
      <c r="X454">
        <v>31.67</v>
      </c>
      <c r="Y454">
        <v>51.69</v>
      </c>
      <c r="Z454">
        <v>47.3</v>
      </c>
      <c r="AA454">
        <v>40.82</v>
      </c>
      <c r="AB454">
        <v>54.57</v>
      </c>
      <c r="AC454">
        <v>38.36</v>
      </c>
      <c r="AD454">
        <v>55.9</v>
      </c>
      <c r="AE454">
        <v>0</v>
      </c>
    </row>
    <row r="455" spans="1:31" x14ac:dyDescent="0.25">
      <c r="A455" t="s">
        <v>469</v>
      </c>
      <c r="B455" t="s">
        <v>520</v>
      </c>
      <c r="C455" t="s">
        <v>523</v>
      </c>
      <c r="D455" t="s">
        <v>524</v>
      </c>
      <c r="E455" t="s">
        <v>528</v>
      </c>
      <c r="F455" t="s">
        <v>530</v>
      </c>
      <c r="G455">
        <v>16.260000000000002</v>
      </c>
      <c r="H455">
        <v>0</v>
      </c>
      <c r="I455">
        <v>1</v>
      </c>
      <c r="J455" t="s">
        <v>517</v>
      </c>
      <c r="K455">
        <v>0</v>
      </c>
      <c r="L455">
        <v>0</v>
      </c>
      <c r="M455">
        <v>0.5</v>
      </c>
      <c r="N455">
        <v>0.5</v>
      </c>
      <c r="O455">
        <v>-0.3010299956639812</v>
      </c>
      <c r="P455">
        <v>16</v>
      </c>
      <c r="Q455">
        <v>0</v>
      </c>
      <c r="R455">
        <v>0</v>
      </c>
      <c r="S455">
        <v>0</v>
      </c>
      <c r="T455">
        <v>99.35</v>
      </c>
      <c r="U455">
        <v>1</v>
      </c>
      <c r="V455">
        <v>0</v>
      </c>
      <c r="W455">
        <v>34.729999999999997</v>
      </c>
      <c r="X455">
        <v>30.08</v>
      </c>
      <c r="Y455">
        <v>38.520000000000003</v>
      </c>
      <c r="Z455">
        <v>1.7</v>
      </c>
      <c r="AA455">
        <v>46.03</v>
      </c>
      <c r="AB455">
        <v>11.41</v>
      </c>
      <c r="AC455">
        <v>16.18</v>
      </c>
      <c r="AD455">
        <v>15.65</v>
      </c>
      <c r="AE455">
        <v>0</v>
      </c>
    </row>
    <row r="456" spans="1:31" x14ac:dyDescent="0.25">
      <c r="A456" t="s">
        <v>470</v>
      </c>
      <c r="B456" t="s">
        <v>520</v>
      </c>
      <c r="C456" t="s">
        <v>522</v>
      </c>
      <c r="D456" t="s">
        <v>526</v>
      </c>
      <c r="E456" t="s">
        <v>527</v>
      </c>
      <c r="F456" t="s">
        <v>530</v>
      </c>
      <c r="G456">
        <v>35.340000000000003</v>
      </c>
      <c r="H456">
        <v>0</v>
      </c>
      <c r="I456">
        <v>0</v>
      </c>
      <c r="J456" t="s">
        <v>516</v>
      </c>
      <c r="K456">
        <v>0</v>
      </c>
      <c r="L456">
        <v>0.284736786602939</v>
      </c>
      <c r="M456">
        <v>0.57070712568050852</v>
      </c>
      <c r="N456">
        <v>0.42929287431949148</v>
      </c>
      <c r="O456">
        <v>-0.36724632016115744</v>
      </c>
      <c r="P456">
        <v>18</v>
      </c>
      <c r="Q456">
        <v>1</v>
      </c>
      <c r="R456">
        <v>0</v>
      </c>
      <c r="S456">
        <v>1</v>
      </c>
      <c r="T456">
        <v>63.79</v>
      </c>
      <c r="U456">
        <v>0</v>
      </c>
      <c r="V456">
        <v>0</v>
      </c>
      <c r="W456">
        <v>21.65</v>
      </c>
      <c r="X456">
        <v>36.200000000000003</v>
      </c>
      <c r="Y456">
        <v>39.49</v>
      </c>
      <c r="Z456">
        <v>55.21</v>
      </c>
      <c r="AA456">
        <v>51.64</v>
      </c>
      <c r="AB456">
        <v>27.72</v>
      </c>
      <c r="AC456">
        <v>42.84</v>
      </c>
      <c r="AD456">
        <v>37.770000000000003</v>
      </c>
      <c r="AE456">
        <v>0</v>
      </c>
    </row>
    <row r="457" spans="1:31" x14ac:dyDescent="0.25">
      <c r="A457" t="s">
        <v>471</v>
      </c>
      <c r="B457" t="s">
        <v>519</v>
      </c>
      <c r="C457" t="s">
        <v>523</v>
      </c>
      <c r="D457" t="s">
        <v>524</v>
      </c>
      <c r="E457" t="s">
        <v>528</v>
      </c>
      <c r="F457" t="s">
        <v>530</v>
      </c>
      <c r="G457">
        <v>37.340000000000003</v>
      </c>
      <c r="H457">
        <v>0</v>
      </c>
      <c r="I457">
        <v>1</v>
      </c>
      <c r="J457" t="s">
        <v>516</v>
      </c>
      <c r="K457">
        <v>0</v>
      </c>
      <c r="L457">
        <v>0</v>
      </c>
      <c r="M457">
        <v>0.5</v>
      </c>
      <c r="N457">
        <v>0.5</v>
      </c>
      <c r="O457">
        <v>-0.3010299956639812</v>
      </c>
      <c r="P457">
        <v>32</v>
      </c>
      <c r="Q457">
        <v>1</v>
      </c>
      <c r="R457">
        <v>0</v>
      </c>
      <c r="S457">
        <v>0</v>
      </c>
      <c r="T457">
        <v>99.46</v>
      </c>
      <c r="U457">
        <v>1</v>
      </c>
      <c r="V457">
        <v>0</v>
      </c>
      <c r="W457">
        <v>18.2</v>
      </c>
      <c r="X457">
        <v>51.34</v>
      </c>
      <c r="Y457">
        <v>48.86</v>
      </c>
      <c r="Z457">
        <v>59.19</v>
      </c>
      <c r="AA457">
        <v>37.71</v>
      </c>
      <c r="AB457">
        <v>40.31</v>
      </c>
      <c r="AC457">
        <v>42.39</v>
      </c>
      <c r="AD457">
        <v>47.32</v>
      </c>
      <c r="AE457">
        <v>0</v>
      </c>
    </row>
    <row r="458" spans="1:31" x14ac:dyDescent="0.25">
      <c r="A458" t="s">
        <v>472</v>
      </c>
      <c r="B458" t="s">
        <v>518</v>
      </c>
      <c r="C458" t="s">
        <v>523</v>
      </c>
      <c r="D458" t="s">
        <v>524</v>
      </c>
      <c r="E458" t="s">
        <v>527</v>
      </c>
      <c r="F458" t="s">
        <v>530</v>
      </c>
      <c r="G458">
        <v>23.16</v>
      </c>
      <c r="H458">
        <v>0</v>
      </c>
      <c r="I458">
        <v>1</v>
      </c>
      <c r="J458" t="s">
        <v>517</v>
      </c>
      <c r="K458">
        <v>0</v>
      </c>
      <c r="L458">
        <v>0</v>
      </c>
      <c r="M458">
        <v>0.5</v>
      </c>
      <c r="N458">
        <v>0.5</v>
      </c>
      <c r="O458">
        <v>-0.3010299956639812</v>
      </c>
      <c r="P458">
        <v>23</v>
      </c>
      <c r="Q458">
        <v>0</v>
      </c>
      <c r="R458">
        <v>0</v>
      </c>
      <c r="S458">
        <v>0</v>
      </c>
      <c r="T458">
        <v>49.36</v>
      </c>
      <c r="U458">
        <v>0</v>
      </c>
      <c r="V458">
        <v>0</v>
      </c>
      <c r="W458">
        <v>23.4</v>
      </c>
      <c r="X458">
        <v>35.4</v>
      </c>
      <c r="Y458">
        <v>36.56</v>
      </c>
      <c r="Z458">
        <v>34.01</v>
      </c>
      <c r="AA458">
        <v>23.55</v>
      </c>
      <c r="AB458">
        <v>32.32</v>
      </c>
      <c r="AC458">
        <v>40.380000000000003</v>
      </c>
      <c r="AD458">
        <v>44.82</v>
      </c>
      <c r="AE458">
        <v>0</v>
      </c>
    </row>
    <row r="459" spans="1:31" x14ac:dyDescent="0.25">
      <c r="A459" t="s">
        <v>473</v>
      </c>
      <c r="B459" t="s">
        <v>519</v>
      </c>
      <c r="C459" t="s">
        <v>522</v>
      </c>
      <c r="D459" t="s">
        <v>526</v>
      </c>
      <c r="E459" t="s">
        <v>528</v>
      </c>
      <c r="F459" t="s">
        <v>531</v>
      </c>
      <c r="G459">
        <v>42.09</v>
      </c>
      <c r="H459">
        <v>0</v>
      </c>
      <c r="I459">
        <v>0</v>
      </c>
      <c r="J459" t="s">
        <v>517</v>
      </c>
      <c r="K459">
        <v>1</v>
      </c>
      <c r="L459">
        <v>0.284736786602939</v>
      </c>
      <c r="M459">
        <v>0.57070712568050852</v>
      </c>
      <c r="N459">
        <v>0.57070712568050852</v>
      </c>
      <c r="O459">
        <v>-0.24358670494463713</v>
      </c>
      <c r="P459">
        <v>41</v>
      </c>
      <c r="Q459">
        <v>0</v>
      </c>
      <c r="R459">
        <v>0</v>
      </c>
      <c r="S459">
        <v>1</v>
      </c>
      <c r="T459">
        <v>55.21</v>
      </c>
      <c r="U459">
        <v>1</v>
      </c>
      <c r="V459">
        <v>0</v>
      </c>
      <c r="W459">
        <v>70.430000000000007</v>
      </c>
      <c r="X459">
        <v>42.46</v>
      </c>
      <c r="Y459">
        <v>65.91</v>
      </c>
      <c r="Z459">
        <v>49.31</v>
      </c>
      <c r="AA459">
        <v>52.26</v>
      </c>
      <c r="AB459">
        <v>46.15</v>
      </c>
      <c r="AC459">
        <v>60.69</v>
      </c>
      <c r="AD459">
        <v>45.87</v>
      </c>
      <c r="AE459">
        <v>0</v>
      </c>
    </row>
    <row r="460" spans="1:31" x14ac:dyDescent="0.25">
      <c r="A460" t="s">
        <v>474</v>
      </c>
      <c r="B460" t="s">
        <v>518</v>
      </c>
      <c r="C460" t="s">
        <v>523</v>
      </c>
      <c r="D460" t="s">
        <v>525</v>
      </c>
      <c r="E460" t="s">
        <v>527</v>
      </c>
      <c r="F460" t="s">
        <v>530</v>
      </c>
      <c r="G460">
        <v>68.72</v>
      </c>
      <c r="H460">
        <v>0</v>
      </c>
      <c r="I460">
        <v>1</v>
      </c>
      <c r="J460" t="s">
        <v>516</v>
      </c>
      <c r="K460">
        <v>0</v>
      </c>
      <c r="L460">
        <v>2.0074674701649928</v>
      </c>
      <c r="M460">
        <v>0.8815788876645434</v>
      </c>
      <c r="N460">
        <v>0.1184211123354566</v>
      </c>
      <c r="O460">
        <v>-0.926570863884976</v>
      </c>
      <c r="P460">
        <v>20</v>
      </c>
      <c r="Q460">
        <v>1</v>
      </c>
      <c r="R460">
        <v>1</v>
      </c>
      <c r="S460">
        <v>0</v>
      </c>
      <c r="T460">
        <v>45.34</v>
      </c>
      <c r="U460">
        <v>0</v>
      </c>
      <c r="V460">
        <v>0</v>
      </c>
      <c r="W460">
        <v>35.29</v>
      </c>
      <c r="X460">
        <v>53.05</v>
      </c>
      <c r="Y460">
        <v>52.81</v>
      </c>
      <c r="Z460">
        <v>69.56</v>
      </c>
      <c r="AA460">
        <v>36.869999999999997</v>
      </c>
      <c r="AB460">
        <v>78.400000000000006</v>
      </c>
      <c r="AC460">
        <v>66.55</v>
      </c>
      <c r="AD460">
        <v>86.9</v>
      </c>
      <c r="AE460">
        <v>1</v>
      </c>
    </row>
    <row r="461" spans="1:31" x14ac:dyDescent="0.25">
      <c r="A461" t="s">
        <v>475</v>
      </c>
      <c r="B461" t="s">
        <v>518</v>
      </c>
      <c r="C461" t="s">
        <v>523</v>
      </c>
      <c r="D461" t="s">
        <v>526</v>
      </c>
      <c r="E461" t="s">
        <v>527</v>
      </c>
      <c r="F461" t="s">
        <v>530</v>
      </c>
      <c r="G461">
        <v>49.48</v>
      </c>
      <c r="H461">
        <v>0</v>
      </c>
      <c r="I461">
        <v>1</v>
      </c>
      <c r="J461" t="s">
        <v>516</v>
      </c>
      <c r="K461">
        <v>0</v>
      </c>
      <c r="L461">
        <v>0.284736786602939</v>
      </c>
      <c r="M461">
        <v>0.57070712568050852</v>
      </c>
      <c r="N461">
        <v>0.42929287431949148</v>
      </c>
      <c r="O461">
        <v>-0.36724632016115744</v>
      </c>
      <c r="P461">
        <v>23</v>
      </c>
      <c r="Q461">
        <v>1</v>
      </c>
      <c r="R461">
        <v>0</v>
      </c>
      <c r="S461">
        <v>1</v>
      </c>
      <c r="T461">
        <v>56.3</v>
      </c>
      <c r="U461">
        <v>0</v>
      </c>
      <c r="V461">
        <v>0</v>
      </c>
      <c r="W461">
        <v>40.950000000000003</v>
      </c>
      <c r="X461">
        <v>55.86</v>
      </c>
      <c r="Y461">
        <v>68.069999999999993</v>
      </c>
      <c r="Z461">
        <v>47.11</v>
      </c>
      <c r="AA461">
        <v>33.68</v>
      </c>
      <c r="AB461">
        <v>44.6</v>
      </c>
      <c r="AC461">
        <v>36.549999999999997</v>
      </c>
      <c r="AD461">
        <v>45.48</v>
      </c>
      <c r="AE461">
        <v>0</v>
      </c>
    </row>
    <row r="462" spans="1:31" x14ac:dyDescent="0.25">
      <c r="A462" t="s">
        <v>476</v>
      </c>
      <c r="B462" t="s">
        <v>519</v>
      </c>
      <c r="C462" t="s">
        <v>522</v>
      </c>
      <c r="D462" t="s">
        <v>526</v>
      </c>
      <c r="E462" t="s">
        <v>528</v>
      </c>
      <c r="F462" t="s">
        <v>531</v>
      </c>
      <c r="G462">
        <v>57.86</v>
      </c>
      <c r="H462">
        <v>0</v>
      </c>
      <c r="I462">
        <v>0</v>
      </c>
      <c r="J462" t="s">
        <v>517</v>
      </c>
      <c r="K462">
        <v>1</v>
      </c>
      <c r="L462">
        <v>0.284736786602939</v>
      </c>
      <c r="M462">
        <v>0.57070712568050852</v>
      </c>
      <c r="N462">
        <v>0.57070712568050852</v>
      </c>
      <c r="O462">
        <v>-0.24358670494463713</v>
      </c>
      <c r="P462">
        <v>35</v>
      </c>
      <c r="Q462">
        <v>0</v>
      </c>
      <c r="R462">
        <v>0</v>
      </c>
      <c r="S462">
        <v>1</v>
      </c>
      <c r="T462">
        <v>86.08</v>
      </c>
      <c r="U462">
        <v>1</v>
      </c>
      <c r="V462">
        <v>0</v>
      </c>
      <c r="W462">
        <v>66.94</v>
      </c>
      <c r="X462">
        <v>54.73</v>
      </c>
      <c r="Y462">
        <v>60.41</v>
      </c>
      <c r="Z462">
        <v>55.38</v>
      </c>
      <c r="AA462">
        <v>47.07</v>
      </c>
      <c r="AB462">
        <v>48.57</v>
      </c>
      <c r="AC462">
        <v>57.74</v>
      </c>
      <c r="AD462">
        <v>53.04</v>
      </c>
      <c r="AE462">
        <v>0</v>
      </c>
    </row>
    <row r="463" spans="1:31" x14ac:dyDescent="0.25">
      <c r="A463" t="s">
        <v>477</v>
      </c>
      <c r="B463" t="s">
        <v>518</v>
      </c>
      <c r="C463" t="s">
        <v>522</v>
      </c>
      <c r="D463" t="s">
        <v>526</v>
      </c>
      <c r="E463" t="s">
        <v>527</v>
      </c>
      <c r="F463" t="s">
        <v>530</v>
      </c>
      <c r="G463">
        <v>36.92</v>
      </c>
      <c r="H463">
        <v>0</v>
      </c>
      <c r="I463">
        <v>0</v>
      </c>
      <c r="J463" t="s">
        <v>516</v>
      </c>
      <c r="K463">
        <v>0</v>
      </c>
      <c r="L463">
        <v>0.284736786602939</v>
      </c>
      <c r="M463">
        <v>0.57070712568050852</v>
      </c>
      <c r="N463">
        <v>0.42929287431949148</v>
      </c>
      <c r="O463">
        <v>-0.36724632016115744</v>
      </c>
      <c r="P463">
        <v>26</v>
      </c>
      <c r="Q463">
        <v>1</v>
      </c>
      <c r="R463">
        <v>0</v>
      </c>
      <c r="S463">
        <v>1</v>
      </c>
      <c r="T463">
        <v>91.18</v>
      </c>
      <c r="U463">
        <v>0</v>
      </c>
      <c r="V463">
        <v>0</v>
      </c>
      <c r="W463">
        <v>57.4</v>
      </c>
      <c r="X463">
        <v>52.07</v>
      </c>
      <c r="Y463">
        <v>24.28</v>
      </c>
      <c r="Z463">
        <v>54.49</v>
      </c>
      <c r="AA463">
        <v>54.32</v>
      </c>
      <c r="AB463">
        <v>39.04</v>
      </c>
      <c r="AC463">
        <v>61.08</v>
      </c>
      <c r="AD463">
        <v>26.71</v>
      </c>
      <c r="AE463">
        <v>0</v>
      </c>
    </row>
    <row r="464" spans="1:31" x14ac:dyDescent="0.25">
      <c r="A464" t="s">
        <v>478</v>
      </c>
      <c r="B464" t="s">
        <v>518</v>
      </c>
      <c r="C464" t="s">
        <v>522</v>
      </c>
      <c r="D464" t="s">
        <v>525</v>
      </c>
      <c r="E464" t="s">
        <v>527</v>
      </c>
      <c r="F464" t="s">
        <v>530</v>
      </c>
      <c r="G464">
        <v>48.93</v>
      </c>
      <c r="H464">
        <v>0</v>
      </c>
      <c r="I464">
        <v>0</v>
      </c>
      <c r="J464" t="s">
        <v>517</v>
      </c>
      <c r="K464">
        <v>0</v>
      </c>
      <c r="L464">
        <v>2.0074674701649928</v>
      </c>
      <c r="M464">
        <v>0.8815788876645434</v>
      </c>
      <c r="N464">
        <v>0.1184211123354566</v>
      </c>
      <c r="O464">
        <v>-0.926570863884976</v>
      </c>
      <c r="P464">
        <v>26</v>
      </c>
      <c r="Q464">
        <v>0</v>
      </c>
      <c r="R464">
        <v>1</v>
      </c>
      <c r="S464">
        <v>0</v>
      </c>
      <c r="T464">
        <v>86.73</v>
      </c>
      <c r="U464">
        <v>0</v>
      </c>
      <c r="V464">
        <v>0</v>
      </c>
      <c r="W464">
        <v>63.81</v>
      </c>
      <c r="X464">
        <v>50.93</v>
      </c>
      <c r="Y464">
        <v>53.62</v>
      </c>
      <c r="Z464">
        <v>65.36</v>
      </c>
      <c r="AA464">
        <v>79.739999999999995</v>
      </c>
      <c r="AB464">
        <v>41.35</v>
      </c>
      <c r="AC464">
        <v>67.22</v>
      </c>
      <c r="AD464">
        <v>57.49</v>
      </c>
      <c r="AE464">
        <v>1</v>
      </c>
    </row>
    <row r="465" spans="1:31" x14ac:dyDescent="0.25">
      <c r="A465" t="s">
        <v>479</v>
      </c>
      <c r="B465" t="s">
        <v>518</v>
      </c>
      <c r="C465" t="s">
        <v>521</v>
      </c>
      <c r="D465" t="s">
        <v>524</v>
      </c>
      <c r="E465" t="s">
        <v>527</v>
      </c>
      <c r="F465" t="s">
        <v>530</v>
      </c>
      <c r="G465">
        <v>25.67</v>
      </c>
      <c r="H465">
        <v>1</v>
      </c>
      <c r="I465">
        <v>0</v>
      </c>
      <c r="J465" t="s">
        <v>516</v>
      </c>
      <c r="K465">
        <v>0</v>
      </c>
      <c r="L465">
        <v>0</v>
      </c>
      <c r="M465">
        <v>0.5</v>
      </c>
      <c r="N465">
        <v>0.5</v>
      </c>
      <c r="O465">
        <v>-0.3010299956639812</v>
      </c>
      <c r="P465">
        <v>25</v>
      </c>
      <c r="Q465">
        <v>1</v>
      </c>
      <c r="R465">
        <v>0</v>
      </c>
      <c r="S465">
        <v>0</v>
      </c>
      <c r="T465">
        <v>77.86</v>
      </c>
      <c r="U465">
        <v>0</v>
      </c>
      <c r="V465">
        <v>0</v>
      </c>
      <c r="W465">
        <v>27.98</v>
      </c>
      <c r="X465">
        <v>44.37</v>
      </c>
      <c r="Y465">
        <v>55.13</v>
      </c>
      <c r="Z465">
        <v>41.63</v>
      </c>
      <c r="AA465">
        <v>37.93</v>
      </c>
      <c r="AB465">
        <v>41.09</v>
      </c>
      <c r="AC465">
        <v>50.72</v>
      </c>
      <c r="AD465">
        <v>55.34</v>
      </c>
      <c r="AE465">
        <v>0</v>
      </c>
    </row>
    <row r="466" spans="1:31" x14ac:dyDescent="0.25">
      <c r="A466" t="s">
        <v>480</v>
      </c>
      <c r="B466" t="s">
        <v>518</v>
      </c>
      <c r="C466" t="s">
        <v>521</v>
      </c>
      <c r="D466" t="s">
        <v>526</v>
      </c>
      <c r="E466" t="s">
        <v>528</v>
      </c>
      <c r="F466" t="s">
        <v>530</v>
      </c>
      <c r="G466">
        <v>55.92</v>
      </c>
      <c r="H466">
        <v>1</v>
      </c>
      <c r="I466">
        <v>0</v>
      </c>
      <c r="J466" t="s">
        <v>517</v>
      </c>
      <c r="K466">
        <v>0</v>
      </c>
      <c r="L466">
        <v>0.284736786602939</v>
      </c>
      <c r="M466">
        <v>0.57070712568050852</v>
      </c>
      <c r="N466">
        <v>0.42929287431949148</v>
      </c>
      <c r="O466">
        <v>-0.36724632016115744</v>
      </c>
      <c r="P466">
        <v>25</v>
      </c>
      <c r="Q466">
        <v>0</v>
      </c>
      <c r="R466">
        <v>0</v>
      </c>
      <c r="S466">
        <v>1</v>
      </c>
      <c r="T466">
        <v>70.84</v>
      </c>
      <c r="U466">
        <v>1</v>
      </c>
      <c r="V466">
        <v>0</v>
      </c>
      <c r="W466">
        <v>55.34</v>
      </c>
      <c r="X466">
        <v>43.07</v>
      </c>
      <c r="Y466">
        <v>49.09</v>
      </c>
      <c r="Z466">
        <v>45.56</v>
      </c>
      <c r="AA466">
        <v>46.03</v>
      </c>
      <c r="AB466">
        <v>53.11</v>
      </c>
      <c r="AC466">
        <v>71.239999999999995</v>
      </c>
      <c r="AD466">
        <v>44.53</v>
      </c>
      <c r="AE466">
        <v>0</v>
      </c>
    </row>
    <row r="467" spans="1:31" x14ac:dyDescent="0.25">
      <c r="A467" t="s">
        <v>481</v>
      </c>
      <c r="B467" t="s">
        <v>519</v>
      </c>
      <c r="C467" t="s">
        <v>522</v>
      </c>
      <c r="D467" t="s">
        <v>524</v>
      </c>
      <c r="E467" t="s">
        <v>529</v>
      </c>
      <c r="F467" t="s">
        <v>530</v>
      </c>
      <c r="G467">
        <v>26.5</v>
      </c>
      <c r="H467">
        <v>0</v>
      </c>
      <c r="I467">
        <v>0</v>
      </c>
      <c r="J467" t="s">
        <v>516</v>
      </c>
      <c r="K467">
        <v>0</v>
      </c>
      <c r="L467">
        <v>0</v>
      </c>
      <c r="M467">
        <v>0.5</v>
      </c>
      <c r="N467">
        <v>0.5</v>
      </c>
      <c r="O467">
        <v>-0.3010299956639812</v>
      </c>
      <c r="P467">
        <v>48</v>
      </c>
      <c r="Q467">
        <v>1</v>
      </c>
      <c r="R467">
        <v>0</v>
      </c>
      <c r="S467">
        <v>0</v>
      </c>
      <c r="T467">
        <v>82.52</v>
      </c>
      <c r="U467">
        <v>0</v>
      </c>
      <c r="V467">
        <v>1</v>
      </c>
      <c r="W467">
        <v>33.22</v>
      </c>
      <c r="X467">
        <v>50.41</v>
      </c>
      <c r="Y467">
        <v>50.07</v>
      </c>
      <c r="Z467">
        <v>50.14</v>
      </c>
      <c r="AA467">
        <v>23.58</v>
      </c>
      <c r="AB467">
        <v>39.89</v>
      </c>
      <c r="AC467">
        <v>33.67</v>
      </c>
      <c r="AD467">
        <v>46.41</v>
      </c>
      <c r="AE467">
        <v>0</v>
      </c>
    </row>
    <row r="468" spans="1:31" x14ac:dyDescent="0.25">
      <c r="A468" t="s">
        <v>482</v>
      </c>
      <c r="B468" t="s">
        <v>519</v>
      </c>
      <c r="C468" t="s">
        <v>522</v>
      </c>
      <c r="D468" t="s">
        <v>524</v>
      </c>
      <c r="E468" t="s">
        <v>528</v>
      </c>
      <c r="F468" t="s">
        <v>530</v>
      </c>
      <c r="G468">
        <v>38.97</v>
      </c>
      <c r="H468">
        <v>0</v>
      </c>
      <c r="I468">
        <v>0</v>
      </c>
      <c r="J468" t="s">
        <v>517</v>
      </c>
      <c r="K468">
        <v>0</v>
      </c>
      <c r="L468">
        <v>0</v>
      </c>
      <c r="M468">
        <v>0.5</v>
      </c>
      <c r="N468">
        <v>0.5</v>
      </c>
      <c r="O468">
        <v>-0.3010299956639812</v>
      </c>
      <c r="P468">
        <v>43</v>
      </c>
      <c r="Q468">
        <v>0</v>
      </c>
      <c r="R468">
        <v>0</v>
      </c>
      <c r="S468">
        <v>0</v>
      </c>
      <c r="T468">
        <v>63.45</v>
      </c>
      <c r="U468">
        <v>1</v>
      </c>
      <c r="V468">
        <v>0</v>
      </c>
      <c r="W468">
        <v>46.42</v>
      </c>
      <c r="X468">
        <v>47.32</v>
      </c>
      <c r="Y468">
        <v>44.75</v>
      </c>
      <c r="Z468">
        <v>35.04</v>
      </c>
      <c r="AA468">
        <v>27.97</v>
      </c>
      <c r="AB468">
        <v>18.86</v>
      </c>
      <c r="AC468">
        <v>49.24</v>
      </c>
      <c r="AD468">
        <v>47.85</v>
      </c>
      <c r="AE468">
        <v>0</v>
      </c>
    </row>
    <row r="469" spans="1:31" x14ac:dyDescent="0.25">
      <c r="A469" t="s">
        <v>483</v>
      </c>
      <c r="B469" t="s">
        <v>519</v>
      </c>
      <c r="C469" t="s">
        <v>522</v>
      </c>
      <c r="D469" t="s">
        <v>526</v>
      </c>
      <c r="E469" t="s">
        <v>527</v>
      </c>
      <c r="F469" t="s">
        <v>530</v>
      </c>
      <c r="G469">
        <v>54.96</v>
      </c>
      <c r="H469">
        <v>0</v>
      </c>
      <c r="I469">
        <v>0</v>
      </c>
      <c r="J469" t="s">
        <v>516</v>
      </c>
      <c r="K469">
        <v>0</v>
      </c>
      <c r="L469">
        <v>0.284736786602939</v>
      </c>
      <c r="M469">
        <v>0.57070712568050852</v>
      </c>
      <c r="N469">
        <v>0.42929287431949148</v>
      </c>
      <c r="O469">
        <v>-0.36724632016115744</v>
      </c>
      <c r="P469">
        <v>43</v>
      </c>
      <c r="Q469">
        <v>1</v>
      </c>
      <c r="R469">
        <v>0</v>
      </c>
      <c r="S469">
        <v>1</v>
      </c>
      <c r="T469">
        <v>90.48</v>
      </c>
      <c r="U469">
        <v>0</v>
      </c>
      <c r="V469">
        <v>0</v>
      </c>
      <c r="W469">
        <v>32.71</v>
      </c>
      <c r="X469">
        <v>58.06</v>
      </c>
      <c r="Y469">
        <v>60.91</v>
      </c>
      <c r="Z469">
        <v>58.26</v>
      </c>
      <c r="AA469">
        <v>45.54</v>
      </c>
      <c r="AB469">
        <v>66.099999999999994</v>
      </c>
      <c r="AC469">
        <v>46.71</v>
      </c>
      <c r="AD469">
        <v>51.85</v>
      </c>
      <c r="AE469">
        <v>0</v>
      </c>
    </row>
    <row r="470" spans="1:31" x14ac:dyDescent="0.25">
      <c r="A470" t="s">
        <v>484</v>
      </c>
      <c r="B470" t="s">
        <v>520</v>
      </c>
      <c r="C470" t="s">
        <v>521</v>
      </c>
      <c r="D470" t="s">
        <v>524</v>
      </c>
      <c r="E470" t="s">
        <v>529</v>
      </c>
      <c r="F470" t="s">
        <v>530</v>
      </c>
      <c r="G470">
        <v>23.06</v>
      </c>
      <c r="H470">
        <v>1</v>
      </c>
      <c r="I470">
        <v>0</v>
      </c>
      <c r="J470" t="s">
        <v>516</v>
      </c>
      <c r="K470">
        <v>0</v>
      </c>
      <c r="L470">
        <v>0</v>
      </c>
      <c r="M470">
        <v>0.5</v>
      </c>
      <c r="N470">
        <v>0.5</v>
      </c>
      <c r="O470">
        <v>-0.3010299956639812</v>
      </c>
      <c r="P470">
        <v>19</v>
      </c>
      <c r="Q470">
        <v>1</v>
      </c>
      <c r="R470">
        <v>0</v>
      </c>
      <c r="S470">
        <v>0</v>
      </c>
      <c r="T470">
        <v>80.63</v>
      </c>
      <c r="U470">
        <v>0</v>
      </c>
      <c r="V470">
        <v>1</v>
      </c>
      <c r="W470">
        <v>34.35</v>
      </c>
      <c r="X470">
        <v>31.76</v>
      </c>
      <c r="Y470">
        <v>29.74</v>
      </c>
      <c r="Z470">
        <v>41.2</v>
      </c>
      <c r="AA470">
        <v>39.19</v>
      </c>
      <c r="AB470">
        <v>17.739999999999998</v>
      </c>
      <c r="AC470">
        <v>1.74</v>
      </c>
      <c r="AD470">
        <v>7.69</v>
      </c>
      <c r="AE470">
        <v>0</v>
      </c>
    </row>
    <row r="471" spans="1:31" x14ac:dyDescent="0.25">
      <c r="A471" t="s">
        <v>485</v>
      </c>
      <c r="B471" t="s">
        <v>519</v>
      </c>
      <c r="C471" t="s">
        <v>521</v>
      </c>
      <c r="D471" t="s">
        <v>526</v>
      </c>
      <c r="E471" t="s">
        <v>527</v>
      </c>
      <c r="F471" t="s">
        <v>530</v>
      </c>
      <c r="G471">
        <v>56.13</v>
      </c>
      <c r="H471">
        <v>1</v>
      </c>
      <c r="I471">
        <v>0</v>
      </c>
      <c r="J471" t="s">
        <v>517</v>
      </c>
      <c r="K471">
        <v>0</v>
      </c>
      <c r="L471">
        <v>0.284736786602939</v>
      </c>
      <c r="M471">
        <v>0.57070712568050852</v>
      </c>
      <c r="N471">
        <v>0.42929287431949148</v>
      </c>
      <c r="O471">
        <v>-0.36724632016115744</v>
      </c>
      <c r="P471">
        <v>35</v>
      </c>
      <c r="Q471">
        <v>0</v>
      </c>
      <c r="R471">
        <v>0</v>
      </c>
      <c r="S471">
        <v>1</v>
      </c>
      <c r="T471">
        <v>81.87</v>
      </c>
      <c r="U471">
        <v>0</v>
      </c>
      <c r="V471">
        <v>0</v>
      </c>
      <c r="W471">
        <v>70.14</v>
      </c>
      <c r="X471">
        <v>52.03</v>
      </c>
      <c r="Y471">
        <v>55.28</v>
      </c>
      <c r="Z471">
        <v>71.81</v>
      </c>
      <c r="AA471">
        <v>43.07</v>
      </c>
      <c r="AB471">
        <v>62.83</v>
      </c>
      <c r="AC471">
        <v>58.33</v>
      </c>
      <c r="AD471">
        <v>59.14</v>
      </c>
      <c r="AE471">
        <v>0</v>
      </c>
    </row>
    <row r="472" spans="1:31" x14ac:dyDescent="0.25">
      <c r="A472" t="s">
        <v>486</v>
      </c>
      <c r="B472" t="s">
        <v>519</v>
      </c>
      <c r="C472" t="s">
        <v>523</v>
      </c>
      <c r="D472" t="s">
        <v>525</v>
      </c>
      <c r="E472" t="s">
        <v>527</v>
      </c>
      <c r="F472" t="s">
        <v>531</v>
      </c>
      <c r="G472">
        <v>61.93</v>
      </c>
      <c r="H472">
        <v>0</v>
      </c>
      <c r="I472">
        <v>1</v>
      </c>
      <c r="J472" t="s">
        <v>516</v>
      </c>
      <c r="K472">
        <v>1</v>
      </c>
      <c r="L472">
        <v>2.0074674701649928</v>
      </c>
      <c r="M472">
        <v>0.8815788876645434</v>
      </c>
      <c r="N472">
        <v>0.8815788876645434</v>
      </c>
      <c r="O472">
        <v>-5.4738818992039209E-2</v>
      </c>
      <c r="P472">
        <v>50</v>
      </c>
      <c r="Q472">
        <v>1</v>
      </c>
      <c r="R472">
        <v>1</v>
      </c>
      <c r="S472">
        <v>0</v>
      </c>
      <c r="T472">
        <v>72.16</v>
      </c>
      <c r="U472">
        <v>0</v>
      </c>
      <c r="V472">
        <v>0</v>
      </c>
      <c r="W472">
        <v>55.99</v>
      </c>
      <c r="X472">
        <v>74.48</v>
      </c>
      <c r="Y472">
        <v>65.150000000000006</v>
      </c>
      <c r="Z472">
        <v>80.42</v>
      </c>
      <c r="AA472">
        <v>75.25</v>
      </c>
      <c r="AB472">
        <v>53.37</v>
      </c>
      <c r="AC472">
        <v>45.42</v>
      </c>
      <c r="AD472">
        <v>67.36</v>
      </c>
      <c r="AE472">
        <v>1</v>
      </c>
    </row>
    <row r="473" spans="1:31" x14ac:dyDescent="0.25">
      <c r="A473" t="s">
        <v>487</v>
      </c>
      <c r="B473" t="s">
        <v>520</v>
      </c>
      <c r="C473" t="s">
        <v>523</v>
      </c>
      <c r="D473" t="s">
        <v>524</v>
      </c>
      <c r="E473" t="s">
        <v>527</v>
      </c>
      <c r="F473" t="s">
        <v>530</v>
      </c>
      <c r="G473">
        <v>14.18</v>
      </c>
      <c r="H473">
        <v>0</v>
      </c>
      <c r="I473">
        <v>1</v>
      </c>
      <c r="J473" t="s">
        <v>517</v>
      </c>
      <c r="K473">
        <v>0</v>
      </c>
      <c r="L473">
        <v>0</v>
      </c>
      <c r="M473">
        <v>0.5</v>
      </c>
      <c r="N473">
        <v>0.5</v>
      </c>
      <c r="O473">
        <v>-0.3010299956639812</v>
      </c>
      <c r="P473">
        <v>17</v>
      </c>
      <c r="Q473">
        <v>0</v>
      </c>
      <c r="R473">
        <v>0</v>
      </c>
      <c r="S473">
        <v>0</v>
      </c>
      <c r="T473">
        <v>93.11</v>
      </c>
      <c r="U473">
        <v>0</v>
      </c>
      <c r="V473">
        <v>0</v>
      </c>
      <c r="W473">
        <v>28.88</v>
      </c>
      <c r="X473">
        <v>12.24</v>
      </c>
      <c r="Y473">
        <v>25.07</v>
      </c>
      <c r="Z473">
        <v>28</v>
      </c>
      <c r="AA473">
        <v>7.63</v>
      </c>
      <c r="AB473">
        <v>42.84</v>
      </c>
      <c r="AC473">
        <v>18.39</v>
      </c>
      <c r="AD473">
        <v>28.98</v>
      </c>
      <c r="AE473">
        <v>0</v>
      </c>
    </row>
    <row r="474" spans="1:31" x14ac:dyDescent="0.25">
      <c r="A474" t="s">
        <v>488</v>
      </c>
      <c r="B474" t="s">
        <v>520</v>
      </c>
      <c r="C474" t="s">
        <v>522</v>
      </c>
      <c r="D474" t="s">
        <v>526</v>
      </c>
      <c r="E474" t="s">
        <v>527</v>
      </c>
      <c r="F474" t="s">
        <v>530</v>
      </c>
      <c r="G474">
        <v>49.17</v>
      </c>
      <c r="H474">
        <v>0</v>
      </c>
      <c r="I474">
        <v>0</v>
      </c>
      <c r="J474" t="s">
        <v>516</v>
      </c>
      <c r="K474">
        <v>0</v>
      </c>
      <c r="L474">
        <v>0.284736786602939</v>
      </c>
      <c r="M474">
        <v>0.57070712568050852</v>
      </c>
      <c r="N474">
        <v>0.42929287431949148</v>
      </c>
      <c r="O474">
        <v>-0.36724632016115744</v>
      </c>
      <c r="P474">
        <v>16</v>
      </c>
      <c r="Q474">
        <v>1</v>
      </c>
      <c r="R474">
        <v>0</v>
      </c>
      <c r="S474">
        <v>1</v>
      </c>
      <c r="T474">
        <v>55.12</v>
      </c>
      <c r="U474">
        <v>0</v>
      </c>
      <c r="V474">
        <v>0</v>
      </c>
      <c r="W474">
        <v>35.840000000000003</v>
      </c>
      <c r="X474">
        <v>37.51</v>
      </c>
      <c r="Y474">
        <v>24.11</v>
      </c>
      <c r="Z474">
        <v>40.92</v>
      </c>
      <c r="AA474">
        <v>30.17</v>
      </c>
      <c r="AB474">
        <v>49.46</v>
      </c>
      <c r="AC474">
        <v>26.2</v>
      </c>
      <c r="AD474">
        <v>49.38</v>
      </c>
      <c r="AE474">
        <v>0</v>
      </c>
    </row>
    <row r="475" spans="1:31" x14ac:dyDescent="0.25">
      <c r="A475" t="s">
        <v>489</v>
      </c>
      <c r="B475" t="s">
        <v>519</v>
      </c>
      <c r="C475" t="s">
        <v>521</v>
      </c>
      <c r="D475" t="s">
        <v>524</v>
      </c>
      <c r="E475" t="s">
        <v>529</v>
      </c>
      <c r="F475" t="s">
        <v>530</v>
      </c>
      <c r="G475">
        <v>36.65</v>
      </c>
      <c r="H475">
        <v>1</v>
      </c>
      <c r="I475">
        <v>0</v>
      </c>
      <c r="J475" t="s">
        <v>517</v>
      </c>
      <c r="K475">
        <v>0</v>
      </c>
      <c r="L475">
        <v>0</v>
      </c>
      <c r="M475">
        <v>0.5</v>
      </c>
      <c r="N475">
        <v>0.5</v>
      </c>
      <c r="O475">
        <v>-0.3010299956639812</v>
      </c>
      <c r="P475">
        <v>31</v>
      </c>
      <c r="Q475">
        <v>0</v>
      </c>
      <c r="R475">
        <v>0</v>
      </c>
      <c r="S475">
        <v>0</v>
      </c>
      <c r="T475">
        <v>62.87</v>
      </c>
      <c r="U475">
        <v>0</v>
      </c>
      <c r="V475">
        <v>1</v>
      </c>
      <c r="W475">
        <v>48.13</v>
      </c>
      <c r="X475">
        <v>40.14</v>
      </c>
      <c r="Y475">
        <v>53.49</v>
      </c>
      <c r="Z475">
        <v>44.38</v>
      </c>
      <c r="AA475">
        <v>35.799999999999997</v>
      </c>
      <c r="AB475">
        <v>70.7</v>
      </c>
      <c r="AC475">
        <v>26.8</v>
      </c>
      <c r="AD475">
        <v>41.04</v>
      </c>
      <c r="AE475">
        <v>0</v>
      </c>
    </row>
    <row r="476" spans="1:31" x14ac:dyDescent="0.25">
      <c r="A476" t="s">
        <v>490</v>
      </c>
      <c r="B476" t="s">
        <v>518</v>
      </c>
      <c r="C476" t="s">
        <v>521</v>
      </c>
      <c r="D476" t="s">
        <v>525</v>
      </c>
      <c r="E476" t="s">
        <v>528</v>
      </c>
      <c r="F476" t="s">
        <v>530</v>
      </c>
      <c r="G476">
        <v>66.47</v>
      </c>
      <c r="H476">
        <v>1</v>
      </c>
      <c r="I476">
        <v>0</v>
      </c>
      <c r="J476" t="s">
        <v>516</v>
      </c>
      <c r="K476">
        <v>0</v>
      </c>
      <c r="L476">
        <v>2.0074674701649928</v>
      </c>
      <c r="M476">
        <v>0.8815788876645434</v>
      </c>
      <c r="N476">
        <v>0.1184211123354566</v>
      </c>
      <c r="O476">
        <v>-0.926570863884976</v>
      </c>
      <c r="P476">
        <v>29</v>
      </c>
      <c r="Q476">
        <v>1</v>
      </c>
      <c r="R476">
        <v>1</v>
      </c>
      <c r="S476">
        <v>0</v>
      </c>
      <c r="T476">
        <v>86.66</v>
      </c>
      <c r="U476">
        <v>1</v>
      </c>
      <c r="V476">
        <v>0</v>
      </c>
      <c r="W476">
        <v>50.15</v>
      </c>
      <c r="X476">
        <v>51.88</v>
      </c>
      <c r="Y476">
        <v>48.52</v>
      </c>
      <c r="Z476">
        <v>55.85</v>
      </c>
      <c r="AA476">
        <v>70.56</v>
      </c>
      <c r="AB476">
        <v>42.1</v>
      </c>
      <c r="AC476">
        <v>58.8</v>
      </c>
      <c r="AD476">
        <v>53.44</v>
      </c>
      <c r="AE476">
        <v>1</v>
      </c>
    </row>
    <row r="477" spans="1:31" x14ac:dyDescent="0.25">
      <c r="A477" t="s">
        <v>491</v>
      </c>
      <c r="B477" t="s">
        <v>519</v>
      </c>
      <c r="C477" t="s">
        <v>521</v>
      </c>
      <c r="D477" t="s">
        <v>526</v>
      </c>
      <c r="E477" t="s">
        <v>529</v>
      </c>
      <c r="F477" t="s">
        <v>530</v>
      </c>
      <c r="G477">
        <v>67.510000000000005</v>
      </c>
      <c r="H477">
        <v>1</v>
      </c>
      <c r="I477">
        <v>0</v>
      </c>
      <c r="J477" t="s">
        <v>517</v>
      </c>
      <c r="K477">
        <v>0</v>
      </c>
      <c r="L477">
        <v>0.284736786602939</v>
      </c>
      <c r="M477">
        <v>0.57070712568050852</v>
      </c>
      <c r="N477">
        <v>0.42929287431949148</v>
      </c>
      <c r="O477">
        <v>-0.36724632016115744</v>
      </c>
      <c r="P477">
        <v>38</v>
      </c>
      <c r="Q477">
        <v>0</v>
      </c>
      <c r="R477">
        <v>0</v>
      </c>
      <c r="S477">
        <v>1</v>
      </c>
      <c r="T477">
        <v>69.56</v>
      </c>
      <c r="U477">
        <v>0</v>
      </c>
      <c r="V477">
        <v>1</v>
      </c>
      <c r="W477">
        <v>59.53</v>
      </c>
      <c r="X477">
        <v>73.16</v>
      </c>
      <c r="Y477">
        <v>52.18</v>
      </c>
      <c r="Z477">
        <v>65.91</v>
      </c>
      <c r="AA477">
        <v>57.8</v>
      </c>
      <c r="AB477">
        <v>29.16</v>
      </c>
      <c r="AC477">
        <v>60.15</v>
      </c>
      <c r="AD477">
        <v>63.63</v>
      </c>
      <c r="AE477">
        <v>0</v>
      </c>
    </row>
    <row r="478" spans="1:31" x14ac:dyDescent="0.25">
      <c r="A478" t="s">
        <v>492</v>
      </c>
      <c r="B478" t="s">
        <v>520</v>
      </c>
      <c r="C478" t="s">
        <v>522</v>
      </c>
      <c r="D478" t="s">
        <v>525</v>
      </c>
      <c r="E478" t="s">
        <v>527</v>
      </c>
      <c r="F478" t="s">
        <v>530</v>
      </c>
      <c r="G478">
        <v>51.58</v>
      </c>
      <c r="H478">
        <v>0</v>
      </c>
      <c r="I478">
        <v>0</v>
      </c>
      <c r="J478" t="s">
        <v>516</v>
      </c>
      <c r="K478">
        <v>0</v>
      </c>
      <c r="L478">
        <v>2.0074674701649928</v>
      </c>
      <c r="M478">
        <v>0.8815788876645434</v>
      </c>
      <c r="N478">
        <v>0.1184211123354566</v>
      </c>
      <c r="O478">
        <v>-0.926570863884976</v>
      </c>
      <c r="P478">
        <v>17</v>
      </c>
      <c r="Q478">
        <v>1</v>
      </c>
      <c r="R478">
        <v>1</v>
      </c>
      <c r="S478">
        <v>0</v>
      </c>
      <c r="T478">
        <v>93.35</v>
      </c>
      <c r="U478">
        <v>0</v>
      </c>
      <c r="V478">
        <v>0</v>
      </c>
      <c r="W478">
        <v>58.85</v>
      </c>
      <c r="X478">
        <v>69.42</v>
      </c>
      <c r="Y478">
        <v>50.49</v>
      </c>
      <c r="Z478">
        <v>36.270000000000003</v>
      </c>
      <c r="AA478">
        <v>58.92</v>
      </c>
      <c r="AB478">
        <v>12.38</v>
      </c>
      <c r="AC478">
        <v>52.17</v>
      </c>
      <c r="AD478">
        <v>60.7</v>
      </c>
      <c r="AE478">
        <v>1</v>
      </c>
    </row>
    <row r="479" spans="1:31" x14ac:dyDescent="0.25">
      <c r="A479" t="s">
        <v>493</v>
      </c>
      <c r="B479" t="s">
        <v>519</v>
      </c>
      <c r="C479" t="s">
        <v>523</v>
      </c>
      <c r="D479" t="s">
        <v>526</v>
      </c>
      <c r="E479" t="s">
        <v>527</v>
      </c>
      <c r="F479" t="s">
        <v>530</v>
      </c>
      <c r="G479">
        <v>59.93</v>
      </c>
      <c r="H479">
        <v>0</v>
      </c>
      <c r="I479">
        <v>1</v>
      </c>
      <c r="J479" t="s">
        <v>517</v>
      </c>
      <c r="K479">
        <v>0</v>
      </c>
      <c r="L479">
        <v>0.284736786602939</v>
      </c>
      <c r="M479">
        <v>0.57070712568050852</v>
      </c>
      <c r="N479">
        <v>0.42929287431949148</v>
      </c>
      <c r="O479">
        <v>-0.36724632016115744</v>
      </c>
      <c r="P479">
        <v>44</v>
      </c>
      <c r="Q479">
        <v>0</v>
      </c>
      <c r="R479">
        <v>0</v>
      </c>
      <c r="S479">
        <v>1</v>
      </c>
      <c r="T479">
        <v>60.78</v>
      </c>
      <c r="U479">
        <v>0</v>
      </c>
      <c r="V479">
        <v>0</v>
      </c>
      <c r="W479">
        <v>38.409999999999997</v>
      </c>
      <c r="X479">
        <v>66</v>
      </c>
      <c r="Y479">
        <v>63.76</v>
      </c>
      <c r="Z479">
        <v>45.21</v>
      </c>
      <c r="AA479">
        <v>43.77</v>
      </c>
      <c r="AB479">
        <v>59.24</v>
      </c>
      <c r="AC479">
        <v>64.88</v>
      </c>
      <c r="AD479">
        <v>49.52</v>
      </c>
      <c r="AE479">
        <v>0</v>
      </c>
    </row>
    <row r="480" spans="1:31" x14ac:dyDescent="0.25">
      <c r="A480" t="s">
        <v>494</v>
      </c>
      <c r="B480" t="s">
        <v>518</v>
      </c>
      <c r="C480" t="s">
        <v>522</v>
      </c>
      <c r="D480" t="s">
        <v>524</v>
      </c>
      <c r="E480" t="s">
        <v>527</v>
      </c>
      <c r="F480" t="s">
        <v>530</v>
      </c>
      <c r="G480">
        <v>2.63</v>
      </c>
      <c r="H480">
        <v>0</v>
      </c>
      <c r="I480">
        <v>0</v>
      </c>
      <c r="J480" t="s">
        <v>516</v>
      </c>
      <c r="K480">
        <v>0</v>
      </c>
      <c r="L480">
        <v>0</v>
      </c>
      <c r="M480">
        <v>0.5</v>
      </c>
      <c r="N480">
        <v>0.5</v>
      </c>
      <c r="O480">
        <v>-0.3010299956639812</v>
      </c>
      <c r="P480">
        <v>25</v>
      </c>
      <c r="Q480">
        <v>1</v>
      </c>
      <c r="R480">
        <v>0</v>
      </c>
      <c r="S480">
        <v>0</v>
      </c>
      <c r="T480">
        <v>62.16</v>
      </c>
      <c r="U480">
        <v>0</v>
      </c>
      <c r="V480">
        <v>0</v>
      </c>
      <c r="W480">
        <v>40.83</v>
      </c>
      <c r="X480">
        <v>51.34</v>
      </c>
      <c r="Y480">
        <v>41.99</v>
      </c>
      <c r="Z480">
        <v>25.14</v>
      </c>
      <c r="AA480">
        <v>32.880000000000003</v>
      </c>
      <c r="AB480">
        <v>26.09</v>
      </c>
      <c r="AC480">
        <v>56.12</v>
      </c>
      <c r="AD480">
        <v>41.85</v>
      </c>
      <c r="AE480">
        <v>0</v>
      </c>
    </row>
    <row r="481" spans="1:31" x14ac:dyDescent="0.25">
      <c r="A481" t="s">
        <v>495</v>
      </c>
      <c r="B481" t="s">
        <v>520</v>
      </c>
      <c r="C481" t="s">
        <v>523</v>
      </c>
      <c r="D481" t="s">
        <v>526</v>
      </c>
      <c r="E481" t="s">
        <v>527</v>
      </c>
      <c r="F481" t="s">
        <v>530</v>
      </c>
      <c r="G481">
        <v>53.02</v>
      </c>
      <c r="H481">
        <v>0</v>
      </c>
      <c r="I481">
        <v>1</v>
      </c>
      <c r="J481" t="s">
        <v>517</v>
      </c>
      <c r="K481">
        <v>0</v>
      </c>
      <c r="L481">
        <v>0.284736786602939</v>
      </c>
      <c r="M481">
        <v>0.57070712568050852</v>
      </c>
      <c r="N481">
        <v>0.42929287431949148</v>
      </c>
      <c r="O481">
        <v>-0.36724632016115744</v>
      </c>
      <c r="P481">
        <v>16</v>
      </c>
      <c r="Q481">
        <v>0</v>
      </c>
      <c r="R481">
        <v>0</v>
      </c>
      <c r="S481">
        <v>1</v>
      </c>
      <c r="T481">
        <v>93.32</v>
      </c>
      <c r="U481">
        <v>0</v>
      </c>
      <c r="V481">
        <v>0</v>
      </c>
      <c r="W481">
        <v>38.31</v>
      </c>
      <c r="X481">
        <v>65.61</v>
      </c>
      <c r="Y481">
        <v>48.15</v>
      </c>
      <c r="Z481">
        <v>30.51</v>
      </c>
      <c r="AA481">
        <v>26.95</v>
      </c>
      <c r="AB481">
        <v>33.97</v>
      </c>
      <c r="AC481">
        <v>32.299999999999997</v>
      </c>
      <c r="AD481">
        <v>48.89</v>
      </c>
      <c r="AE481">
        <v>0</v>
      </c>
    </row>
    <row r="482" spans="1:31" x14ac:dyDescent="0.25">
      <c r="A482" t="s">
        <v>496</v>
      </c>
      <c r="B482" t="s">
        <v>520</v>
      </c>
      <c r="C482" t="s">
        <v>523</v>
      </c>
      <c r="D482" t="s">
        <v>525</v>
      </c>
      <c r="E482" t="s">
        <v>527</v>
      </c>
      <c r="F482" t="s">
        <v>530</v>
      </c>
      <c r="G482">
        <v>55.98</v>
      </c>
      <c r="H482">
        <v>0</v>
      </c>
      <c r="I482">
        <v>1</v>
      </c>
      <c r="J482" t="s">
        <v>517</v>
      </c>
      <c r="K482">
        <v>0</v>
      </c>
      <c r="L482">
        <v>2.0074674701649928</v>
      </c>
      <c r="M482">
        <v>0.8815788876645434</v>
      </c>
      <c r="N482">
        <v>0.1184211123354566</v>
      </c>
      <c r="O482">
        <v>-0.926570863884976</v>
      </c>
      <c r="P482">
        <v>18</v>
      </c>
      <c r="Q482">
        <v>0</v>
      </c>
      <c r="R482">
        <v>1</v>
      </c>
      <c r="S482">
        <v>0</v>
      </c>
      <c r="T482">
        <v>67.86</v>
      </c>
      <c r="U482">
        <v>0</v>
      </c>
      <c r="V482">
        <v>0</v>
      </c>
      <c r="W482">
        <v>68.37</v>
      </c>
      <c r="X482">
        <v>34.18</v>
      </c>
      <c r="Y482">
        <v>55.2</v>
      </c>
      <c r="Z482">
        <v>24.17</v>
      </c>
      <c r="AA482">
        <v>43.47</v>
      </c>
      <c r="AB482">
        <v>47.19</v>
      </c>
      <c r="AC482">
        <v>41.32</v>
      </c>
      <c r="AD482">
        <v>45.36</v>
      </c>
      <c r="AE482">
        <v>1</v>
      </c>
    </row>
    <row r="483" spans="1:31" x14ac:dyDescent="0.25">
      <c r="A483" t="s">
        <v>497</v>
      </c>
      <c r="B483" t="s">
        <v>519</v>
      </c>
      <c r="C483" t="s">
        <v>522</v>
      </c>
      <c r="D483" t="s">
        <v>526</v>
      </c>
      <c r="E483" t="s">
        <v>528</v>
      </c>
      <c r="F483" t="s">
        <v>530</v>
      </c>
      <c r="G483">
        <v>35.82</v>
      </c>
      <c r="H483">
        <v>0</v>
      </c>
      <c r="I483">
        <v>0</v>
      </c>
      <c r="J483" t="s">
        <v>517</v>
      </c>
      <c r="K483">
        <v>0</v>
      </c>
      <c r="L483">
        <v>0.284736786602939</v>
      </c>
      <c r="M483">
        <v>0.57070712568050852</v>
      </c>
      <c r="N483">
        <v>0.42929287431949148</v>
      </c>
      <c r="O483">
        <v>-0.36724632016115744</v>
      </c>
      <c r="P483">
        <v>30</v>
      </c>
      <c r="Q483">
        <v>0</v>
      </c>
      <c r="R483">
        <v>0</v>
      </c>
      <c r="S483">
        <v>1</v>
      </c>
      <c r="T483">
        <v>70.97</v>
      </c>
      <c r="U483">
        <v>1</v>
      </c>
      <c r="V483">
        <v>0</v>
      </c>
      <c r="W483">
        <v>41.61</v>
      </c>
      <c r="X483">
        <v>64.05</v>
      </c>
      <c r="Y483">
        <v>52.98</v>
      </c>
      <c r="Z483">
        <v>51.74</v>
      </c>
      <c r="AA483">
        <v>58.42</v>
      </c>
      <c r="AB483">
        <v>56.87</v>
      </c>
      <c r="AC483">
        <v>43.84</v>
      </c>
      <c r="AD483">
        <v>48.09</v>
      </c>
      <c r="AE483">
        <v>0</v>
      </c>
    </row>
    <row r="484" spans="1:31" x14ac:dyDescent="0.25">
      <c r="A484" t="s">
        <v>498</v>
      </c>
      <c r="B484" t="s">
        <v>518</v>
      </c>
      <c r="C484" t="s">
        <v>523</v>
      </c>
      <c r="D484" t="s">
        <v>525</v>
      </c>
      <c r="E484" t="s">
        <v>527</v>
      </c>
      <c r="F484" t="s">
        <v>531</v>
      </c>
      <c r="G484">
        <v>69.23</v>
      </c>
      <c r="H484">
        <v>0</v>
      </c>
      <c r="I484">
        <v>1</v>
      </c>
      <c r="J484" t="s">
        <v>516</v>
      </c>
      <c r="K484">
        <v>1</v>
      </c>
      <c r="L484">
        <v>2.0074674701649928</v>
      </c>
      <c r="M484">
        <v>0.8815788876645434</v>
      </c>
      <c r="N484">
        <v>0.8815788876645434</v>
      </c>
      <c r="O484">
        <v>-5.4738818992039209E-2</v>
      </c>
      <c r="P484">
        <v>25</v>
      </c>
      <c r="Q484">
        <v>1</v>
      </c>
      <c r="R484">
        <v>1</v>
      </c>
      <c r="S484">
        <v>0</v>
      </c>
      <c r="T484">
        <v>59.97</v>
      </c>
      <c r="U484">
        <v>0</v>
      </c>
      <c r="V484">
        <v>0</v>
      </c>
      <c r="W484">
        <v>58.89</v>
      </c>
      <c r="X484">
        <v>52.91</v>
      </c>
      <c r="Y484">
        <v>62.15</v>
      </c>
      <c r="Z484">
        <v>52.3</v>
      </c>
      <c r="AA484">
        <v>65.81</v>
      </c>
      <c r="AB484">
        <v>52.09</v>
      </c>
      <c r="AC484">
        <v>76.31</v>
      </c>
      <c r="AD484">
        <v>70.510000000000005</v>
      </c>
      <c r="AE484">
        <v>1</v>
      </c>
    </row>
    <row r="485" spans="1:31" x14ac:dyDescent="0.25">
      <c r="A485" t="s">
        <v>499</v>
      </c>
      <c r="B485" t="s">
        <v>518</v>
      </c>
      <c r="C485" t="s">
        <v>523</v>
      </c>
      <c r="D485" t="s">
        <v>525</v>
      </c>
      <c r="E485" t="s">
        <v>529</v>
      </c>
      <c r="F485" t="s">
        <v>530</v>
      </c>
      <c r="G485">
        <v>57.13</v>
      </c>
      <c r="H485">
        <v>0</v>
      </c>
      <c r="I485">
        <v>1</v>
      </c>
      <c r="J485" t="s">
        <v>517</v>
      </c>
      <c r="K485">
        <v>0</v>
      </c>
      <c r="L485">
        <v>2.0074674701649928</v>
      </c>
      <c r="M485">
        <v>0.8815788876645434</v>
      </c>
      <c r="N485">
        <v>0.1184211123354566</v>
      </c>
      <c r="O485">
        <v>-0.926570863884976</v>
      </c>
      <c r="P485">
        <v>22</v>
      </c>
      <c r="Q485">
        <v>0</v>
      </c>
      <c r="R485">
        <v>1</v>
      </c>
      <c r="S485">
        <v>0</v>
      </c>
      <c r="T485">
        <v>56.6</v>
      </c>
      <c r="U485">
        <v>0</v>
      </c>
      <c r="V485">
        <v>1</v>
      </c>
      <c r="W485">
        <v>57.81</v>
      </c>
      <c r="X485">
        <v>53.28</v>
      </c>
      <c r="Y485">
        <v>67.5</v>
      </c>
      <c r="Z485">
        <v>60.22</v>
      </c>
      <c r="AA485">
        <v>53.56</v>
      </c>
      <c r="AB485">
        <v>65.319999999999993</v>
      </c>
      <c r="AC485">
        <v>65.02</v>
      </c>
      <c r="AD485">
        <v>45.98</v>
      </c>
      <c r="AE485">
        <v>1</v>
      </c>
    </row>
    <row r="486" spans="1:31" x14ac:dyDescent="0.25">
      <c r="A486" t="s">
        <v>500</v>
      </c>
      <c r="B486" t="s">
        <v>518</v>
      </c>
      <c r="C486" t="s">
        <v>521</v>
      </c>
      <c r="D486" t="s">
        <v>524</v>
      </c>
      <c r="E486" t="s">
        <v>527</v>
      </c>
      <c r="F486" t="s">
        <v>530</v>
      </c>
      <c r="G486">
        <v>43.09</v>
      </c>
      <c r="H486">
        <v>1</v>
      </c>
      <c r="I486">
        <v>0</v>
      </c>
      <c r="J486" t="s">
        <v>516</v>
      </c>
      <c r="K486">
        <v>0</v>
      </c>
      <c r="L486">
        <v>0</v>
      </c>
      <c r="M486">
        <v>0.5</v>
      </c>
      <c r="N486">
        <v>0.5</v>
      </c>
      <c r="O486">
        <v>-0.3010299956639812</v>
      </c>
      <c r="P486">
        <v>29</v>
      </c>
      <c r="Q486">
        <v>1</v>
      </c>
      <c r="R486">
        <v>0</v>
      </c>
      <c r="S486">
        <v>0</v>
      </c>
      <c r="T486">
        <v>79.36</v>
      </c>
      <c r="U486">
        <v>0</v>
      </c>
      <c r="V486">
        <v>0</v>
      </c>
      <c r="W486">
        <v>52.89</v>
      </c>
      <c r="X486">
        <v>55.12</v>
      </c>
      <c r="Y486">
        <v>28.74</v>
      </c>
      <c r="Z486">
        <v>45.53</v>
      </c>
      <c r="AA486">
        <v>46.77</v>
      </c>
      <c r="AB486">
        <v>33.51</v>
      </c>
      <c r="AC486">
        <v>29.73</v>
      </c>
      <c r="AD486">
        <v>48.18</v>
      </c>
      <c r="AE486">
        <v>0</v>
      </c>
    </row>
    <row r="487" spans="1:31" x14ac:dyDescent="0.25">
      <c r="A487" t="s">
        <v>501</v>
      </c>
      <c r="B487" t="s">
        <v>519</v>
      </c>
      <c r="C487" t="s">
        <v>523</v>
      </c>
      <c r="D487" t="s">
        <v>524</v>
      </c>
      <c r="E487" t="s">
        <v>527</v>
      </c>
      <c r="F487" t="s">
        <v>530</v>
      </c>
      <c r="G487">
        <v>27.49</v>
      </c>
      <c r="H487">
        <v>0</v>
      </c>
      <c r="I487">
        <v>1</v>
      </c>
      <c r="J487" t="s">
        <v>517</v>
      </c>
      <c r="K487">
        <v>0</v>
      </c>
      <c r="L487">
        <v>0</v>
      </c>
      <c r="M487">
        <v>0.5</v>
      </c>
      <c r="N487">
        <v>0.5</v>
      </c>
      <c r="O487">
        <v>-0.3010299956639812</v>
      </c>
      <c r="P487">
        <v>33</v>
      </c>
      <c r="Q487">
        <v>0</v>
      </c>
      <c r="R487">
        <v>0</v>
      </c>
      <c r="S487">
        <v>0</v>
      </c>
      <c r="T487">
        <v>47.19</v>
      </c>
      <c r="U487">
        <v>0</v>
      </c>
      <c r="V487">
        <v>0</v>
      </c>
      <c r="W487">
        <v>34.58</v>
      </c>
      <c r="X487">
        <v>71.040000000000006</v>
      </c>
      <c r="Y487">
        <v>51.89</v>
      </c>
      <c r="Z487">
        <v>43.86</v>
      </c>
      <c r="AA487">
        <v>30.47</v>
      </c>
      <c r="AB487">
        <v>60.28</v>
      </c>
      <c r="AC487">
        <v>62.46</v>
      </c>
      <c r="AD487">
        <v>39.53</v>
      </c>
      <c r="AE487">
        <v>0</v>
      </c>
    </row>
    <row r="488" spans="1:31" x14ac:dyDescent="0.25">
      <c r="A488" t="s">
        <v>502</v>
      </c>
      <c r="B488" t="s">
        <v>518</v>
      </c>
      <c r="C488" t="s">
        <v>522</v>
      </c>
      <c r="D488" t="s">
        <v>526</v>
      </c>
      <c r="E488" t="s">
        <v>529</v>
      </c>
      <c r="F488" t="s">
        <v>530</v>
      </c>
      <c r="G488">
        <v>30.91</v>
      </c>
      <c r="H488">
        <v>0</v>
      </c>
      <c r="I488">
        <v>0</v>
      </c>
      <c r="J488" t="s">
        <v>516</v>
      </c>
      <c r="K488">
        <v>0</v>
      </c>
      <c r="L488">
        <v>0.284736786602939</v>
      </c>
      <c r="M488">
        <v>0.57070712568050852</v>
      </c>
      <c r="N488">
        <v>0.42929287431949148</v>
      </c>
      <c r="O488">
        <v>-0.36724632016115744</v>
      </c>
      <c r="P488">
        <v>28</v>
      </c>
      <c r="Q488">
        <v>1</v>
      </c>
      <c r="R488">
        <v>0</v>
      </c>
      <c r="S488">
        <v>1</v>
      </c>
      <c r="T488">
        <v>92.76</v>
      </c>
      <c r="U488">
        <v>0</v>
      </c>
      <c r="V488">
        <v>1</v>
      </c>
      <c r="W488">
        <v>48.12</v>
      </c>
      <c r="X488">
        <v>50.11</v>
      </c>
      <c r="Y488">
        <v>51.04</v>
      </c>
      <c r="Z488">
        <v>55.55</v>
      </c>
      <c r="AA488">
        <v>54.59</v>
      </c>
      <c r="AB488">
        <v>47.23</v>
      </c>
      <c r="AC488">
        <v>45.75</v>
      </c>
      <c r="AD488">
        <v>38.79</v>
      </c>
      <c r="AE488">
        <v>0</v>
      </c>
    </row>
    <row r="489" spans="1:31" x14ac:dyDescent="0.25">
      <c r="A489" t="s">
        <v>503</v>
      </c>
      <c r="B489" t="s">
        <v>519</v>
      </c>
      <c r="C489" t="s">
        <v>522</v>
      </c>
      <c r="D489" t="s">
        <v>526</v>
      </c>
      <c r="E489" t="s">
        <v>527</v>
      </c>
      <c r="F489" t="s">
        <v>530</v>
      </c>
      <c r="G489">
        <v>46.66</v>
      </c>
      <c r="H489">
        <v>0</v>
      </c>
      <c r="I489">
        <v>0</v>
      </c>
      <c r="J489" t="s">
        <v>517</v>
      </c>
      <c r="K489">
        <v>0</v>
      </c>
      <c r="L489">
        <v>0.284736786602939</v>
      </c>
      <c r="M489">
        <v>0.57070712568050852</v>
      </c>
      <c r="N489">
        <v>0.42929287431949148</v>
      </c>
      <c r="O489">
        <v>-0.36724632016115744</v>
      </c>
      <c r="P489">
        <v>34</v>
      </c>
      <c r="Q489">
        <v>0</v>
      </c>
      <c r="R489">
        <v>0</v>
      </c>
      <c r="S489">
        <v>1</v>
      </c>
      <c r="T489">
        <v>86.75</v>
      </c>
      <c r="U489">
        <v>0</v>
      </c>
      <c r="V489">
        <v>0</v>
      </c>
      <c r="W489">
        <v>57.72</v>
      </c>
      <c r="X489">
        <v>48.17</v>
      </c>
      <c r="Y489">
        <v>43.97</v>
      </c>
      <c r="Z489">
        <v>44.23</v>
      </c>
      <c r="AA489">
        <v>64.52</v>
      </c>
      <c r="AB489">
        <v>40.700000000000003</v>
      </c>
      <c r="AC489">
        <v>51.02</v>
      </c>
      <c r="AD489">
        <v>51.26</v>
      </c>
      <c r="AE489">
        <v>0</v>
      </c>
    </row>
    <row r="490" spans="1:31" x14ac:dyDescent="0.25">
      <c r="A490" t="s">
        <v>504</v>
      </c>
      <c r="B490" t="s">
        <v>518</v>
      </c>
      <c r="C490" t="s">
        <v>523</v>
      </c>
      <c r="D490" t="s">
        <v>525</v>
      </c>
      <c r="E490" t="s">
        <v>527</v>
      </c>
      <c r="F490" t="s">
        <v>530</v>
      </c>
      <c r="G490">
        <v>50.58</v>
      </c>
      <c r="H490">
        <v>0</v>
      </c>
      <c r="I490">
        <v>1</v>
      </c>
      <c r="J490" t="s">
        <v>516</v>
      </c>
      <c r="K490">
        <v>0</v>
      </c>
      <c r="L490">
        <v>2.0074674701649928</v>
      </c>
      <c r="M490">
        <v>0.8815788876645434</v>
      </c>
      <c r="N490">
        <v>0.1184211123354566</v>
      </c>
      <c r="O490">
        <v>-0.926570863884976</v>
      </c>
      <c r="P490">
        <v>25</v>
      </c>
      <c r="Q490">
        <v>1</v>
      </c>
      <c r="R490">
        <v>1</v>
      </c>
      <c r="S490">
        <v>0</v>
      </c>
      <c r="T490">
        <v>51.44</v>
      </c>
      <c r="U490">
        <v>0</v>
      </c>
      <c r="V490">
        <v>0</v>
      </c>
      <c r="W490">
        <v>67.930000000000007</v>
      </c>
      <c r="X490">
        <v>60.08</v>
      </c>
      <c r="Y490">
        <v>65.430000000000007</v>
      </c>
      <c r="Z490">
        <v>49.17</v>
      </c>
      <c r="AA490">
        <v>48.55</v>
      </c>
      <c r="AB490">
        <v>33.17</v>
      </c>
      <c r="AC490">
        <v>64.47</v>
      </c>
      <c r="AD490">
        <v>41.29</v>
      </c>
      <c r="AE490">
        <v>1</v>
      </c>
    </row>
    <row r="491" spans="1:31" x14ac:dyDescent="0.25">
      <c r="A491" t="s">
        <v>505</v>
      </c>
      <c r="B491" t="s">
        <v>518</v>
      </c>
      <c r="C491" t="s">
        <v>521</v>
      </c>
      <c r="D491" t="s">
        <v>525</v>
      </c>
      <c r="E491" t="s">
        <v>527</v>
      </c>
      <c r="F491" t="s">
        <v>531</v>
      </c>
      <c r="G491">
        <v>61.46</v>
      </c>
      <c r="H491">
        <v>1</v>
      </c>
      <c r="I491">
        <v>0</v>
      </c>
      <c r="J491" t="s">
        <v>516</v>
      </c>
      <c r="K491">
        <v>1</v>
      </c>
      <c r="L491">
        <v>2.0074674701649928</v>
      </c>
      <c r="M491">
        <v>0.8815788876645434</v>
      </c>
      <c r="N491">
        <v>0.8815788876645434</v>
      </c>
      <c r="O491">
        <v>-5.4738818992039209E-2</v>
      </c>
      <c r="P491">
        <v>27</v>
      </c>
      <c r="Q491">
        <v>1</v>
      </c>
      <c r="R491">
        <v>1</v>
      </c>
      <c r="S491">
        <v>0</v>
      </c>
      <c r="T491">
        <v>81.64</v>
      </c>
      <c r="U491">
        <v>0</v>
      </c>
      <c r="V491">
        <v>0</v>
      </c>
      <c r="W491">
        <v>75.58</v>
      </c>
      <c r="X491">
        <v>55.34</v>
      </c>
      <c r="Y491">
        <v>73.45</v>
      </c>
      <c r="Z491">
        <v>80.7</v>
      </c>
      <c r="AA491">
        <v>57.89</v>
      </c>
      <c r="AB491">
        <v>84.05</v>
      </c>
      <c r="AC491">
        <v>59.97</v>
      </c>
      <c r="AD491">
        <v>77.400000000000006</v>
      </c>
      <c r="AE491">
        <v>1</v>
      </c>
    </row>
    <row r="492" spans="1:31" x14ac:dyDescent="0.25">
      <c r="A492" t="s">
        <v>506</v>
      </c>
      <c r="B492" t="s">
        <v>518</v>
      </c>
      <c r="C492" t="s">
        <v>521</v>
      </c>
      <c r="D492" t="s">
        <v>526</v>
      </c>
      <c r="E492" t="s">
        <v>528</v>
      </c>
      <c r="F492" t="s">
        <v>530</v>
      </c>
      <c r="G492">
        <v>61.87</v>
      </c>
      <c r="H492">
        <v>1</v>
      </c>
      <c r="I492">
        <v>0</v>
      </c>
      <c r="J492" t="s">
        <v>517</v>
      </c>
      <c r="K492">
        <v>0</v>
      </c>
      <c r="L492">
        <v>0.284736786602939</v>
      </c>
      <c r="M492">
        <v>0.57070712568050852</v>
      </c>
      <c r="N492">
        <v>0.42929287431949148</v>
      </c>
      <c r="O492">
        <v>-0.36724632016115744</v>
      </c>
      <c r="P492">
        <v>27</v>
      </c>
      <c r="Q492">
        <v>0</v>
      </c>
      <c r="R492">
        <v>0</v>
      </c>
      <c r="S492">
        <v>1</v>
      </c>
      <c r="T492">
        <v>76.16</v>
      </c>
      <c r="U492">
        <v>1</v>
      </c>
      <c r="V492">
        <v>0</v>
      </c>
      <c r="W492">
        <v>70.849999999999994</v>
      </c>
      <c r="X492">
        <v>42.04</v>
      </c>
      <c r="Y492">
        <v>60.08</v>
      </c>
      <c r="Z492">
        <v>49.64</v>
      </c>
      <c r="AA492">
        <v>57.07</v>
      </c>
      <c r="AB492">
        <v>52.98</v>
      </c>
      <c r="AC492">
        <v>50.43</v>
      </c>
      <c r="AD492">
        <v>55.54</v>
      </c>
      <c r="AE492">
        <v>0</v>
      </c>
    </row>
    <row r="493" spans="1:31" x14ac:dyDescent="0.25">
      <c r="A493" t="s">
        <v>507</v>
      </c>
      <c r="B493" t="s">
        <v>518</v>
      </c>
      <c r="C493" t="s">
        <v>523</v>
      </c>
      <c r="D493" t="s">
        <v>524</v>
      </c>
      <c r="E493" t="s">
        <v>527</v>
      </c>
      <c r="F493" t="s">
        <v>530</v>
      </c>
      <c r="G493">
        <v>31.16</v>
      </c>
      <c r="H493">
        <v>0</v>
      </c>
      <c r="I493">
        <v>1</v>
      </c>
      <c r="J493" t="s">
        <v>516</v>
      </c>
      <c r="K493">
        <v>0</v>
      </c>
      <c r="L493">
        <v>0</v>
      </c>
      <c r="M493">
        <v>0.5</v>
      </c>
      <c r="N493">
        <v>0.5</v>
      </c>
      <c r="O493">
        <v>-0.3010299956639812</v>
      </c>
      <c r="P493">
        <v>27</v>
      </c>
      <c r="Q493">
        <v>1</v>
      </c>
      <c r="R493">
        <v>0</v>
      </c>
      <c r="S493">
        <v>0</v>
      </c>
      <c r="T493">
        <v>51.07</v>
      </c>
      <c r="U493">
        <v>0</v>
      </c>
      <c r="V493">
        <v>0</v>
      </c>
      <c r="W493">
        <v>2.5299999999999998</v>
      </c>
      <c r="X493">
        <v>64.13</v>
      </c>
      <c r="Y493">
        <v>36.79</v>
      </c>
      <c r="Z493">
        <v>14.78</v>
      </c>
      <c r="AA493">
        <v>38.49</v>
      </c>
      <c r="AB493">
        <v>11.62</v>
      </c>
      <c r="AC493">
        <v>41.04</v>
      </c>
      <c r="AD493">
        <v>41.81</v>
      </c>
      <c r="AE493">
        <v>0</v>
      </c>
    </row>
    <row r="494" spans="1:31" x14ac:dyDescent="0.25">
      <c r="A494" t="s">
        <v>508</v>
      </c>
      <c r="B494" t="s">
        <v>519</v>
      </c>
      <c r="C494" t="s">
        <v>523</v>
      </c>
      <c r="D494" t="s">
        <v>525</v>
      </c>
      <c r="E494" t="s">
        <v>527</v>
      </c>
      <c r="F494" t="s">
        <v>531</v>
      </c>
      <c r="G494">
        <v>56.99</v>
      </c>
      <c r="H494">
        <v>0</v>
      </c>
      <c r="I494">
        <v>1</v>
      </c>
      <c r="J494" t="s">
        <v>516</v>
      </c>
      <c r="K494">
        <v>1</v>
      </c>
      <c r="L494">
        <v>2.0074674701649928</v>
      </c>
      <c r="M494">
        <v>0.8815788876645434</v>
      </c>
      <c r="N494">
        <v>0.8815788876645434</v>
      </c>
      <c r="O494">
        <v>-5.4738818992039209E-2</v>
      </c>
      <c r="P494">
        <v>35</v>
      </c>
      <c r="Q494">
        <v>1</v>
      </c>
      <c r="R494">
        <v>1</v>
      </c>
      <c r="S494">
        <v>0</v>
      </c>
      <c r="T494">
        <v>56.39</v>
      </c>
      <c r="U494">
        <v>0</v>
      </c>
      <c r="V494">
        <v>0</v>
      </c>
      <c r="W494">
        <v>48.75</v>
      </c>
      <c r="X494">
        <v>67.349999999999994</v>
      </c>
      <c r="Y494">
        <v>77.59</v>
      </c>
      <c r="Z494">
        <v>31.99</v>
      </c>
      <c r="AA494">
        <v>70.64</v>
      </c>
      <c r="AB494">
        <v>65.45</v>
      </c>
      <c r="AC494">
        <v>72.83</v>
      </c>
      <c r="AD494">
        <v>60.87</v>
      </c>
      <c r="AE494">
        <v>1</v>
      </c>
    </row>
    <row r="495" spans="1:31" x14ac:dyDescent="0.25">
      <c r="A495" t="s">
        <v>509</v>
      </c>
      <c r="B495" t="s">
        <v>518</v>
      </c>
      <c r="C495" t="s">
        <v>522</v>
      </c>
      <c r="D495" t="s">
        <v>524</v>
      </c>
      <c r="E495" t="s">
        <v>529</v>
      </c>
      <c r="F495" t="s">
        <v>530</v>
      </c>
      <c r="G495">
        <v>53.88</v>
      </c>
      <c r="H495">
        <v>0</v>
      </c>
      <c r="I495">
        <v>0</v>
      </c>
      <c r="J495" t="s">
        <v>517</v>
      </c>
      <c r="K495">
        <v>0</v>
      </c>
      <c r="L495">
        <v>0</v>
      </c>
      <c r="M495">
        <v>0.5</v>
      </c>
      <c r="N495">
        <v>0.5</v>
      </c>
      <c r="O495">
        <v>-0.3010299956639812</v>
      </c>
      <c r="P495">
        <v>29</v>
      </c>
      <c r="Q495">
        <v>0</v>
      </c>
      <c r="R495">
        <v>0</v>
      </c>
      <c r="S495">
        <v>0</v>
      </c>
      <c r="T495">
        <v>64.540000000000006</v>
      </c>
      <c r="U495">
        <v>0</v>
      </c>
      <c r="V495">
        <v>1</v>
      </c>
      <c r="W495">
        <v>15.74</v>
      </c>
      <c r="X495">
        <v>30.73</v>
      </c>
      <c r="Y495">
        <v>55.92</v>
      </c>
      <c r="Z495">
        <v>40.42</v>
      </c>
      <c r="AA495">
        <v>32.72</v>
      </c>
      <c r="AB495">
        <v>38.08</v>
      </c>
      <c r="AC495">
        <v>54.1</v>
      </c>
      <c r="AD495">
        <v>37.67</v>
      </c>
      <c r="AE495">
        <v>0</v>
      </c>
    </row>
    <row r="496" spans="1:31" x14ac:dyDescent="0.25">
      <c r="A496" t="s">
        <v>510</v>
      </c>
      <c r="B496" t="s">
        <v>518</v>
      </c>
      <c r="C496" t="s">
        <v>523</v>
      </c>
      <c r="D496" t="s">
        <v>525</v>
      </c>
      <c r="E496" t="s">
        <v>527</v>
      </c>
      <c r="F496" t="s">
        <v>530</v>
      </c>
      <c r="G496">
        <v>59.18</v>
      </c>
      <c r="H496">
        <v>0</v>
      </c>
      <c r="I496">
        <v>1</v>
      </c>
      <c r="J496" t="s">
        <v>516</v>
      </c>
      <c r="K496">
        <v>0</v>
      </c>
      <c r="L496">
        <v>2.0074674701649928</v>
      </c>
      <c r="M496">
        <v>0.8815788876645434</v>
      </c>
      <c r="N496">
        <v>0.1184211123354566</v>
      </c>
      <c r="O496">
        <v>-0.926570863884976</v>
      </c>
      <c r="P496">
        <v>20</v>
      </c>
      <c r="Q496">
        <v>1</v>
      </c>
      <c r="R496">
        <v>1</v>
      </c>
      <c r="S496">
        <v>0</v>
      </c>
      <c r="T496">
        <v>81.95</v>
      </c>
      <c r="U496">
        <v>0</v>
      </c>
      <c r="V496">
        <v>0</v>
      </c>
      <c r="W496">
        <v>50.9</v>
      </c>
      <c r="X496">
        <v>72.260000000000005</v>
      </c>
      <c r="Y496">
        <v>26.76</v>
      </c>
      <c r="Z496">
        <v>46.69</v>
      </c>
      <c r="AA496">
        <v>65.319999999999993</v>
      </c>
      <c r="AB496">
        <v>74.06</v>
      </c>
      <c r="AC496">
        <v>78.27</v>
      </c>
      <c r="AD496">
        <v>46.48</v>
      </c>
      <c r="AE496">
        <v>1</v>
      </c>
    </row>
    <row r="497" spans="1:31" x14ac:dyDescent="0.25">
      <c r="A497" t="s">
        <v>511</v>
      </c>
      <c r="B497" t="s">
        <v>519</v>
      </c>
      <c r="C497" t="s">
        <v>521</v>
      </c>
      <c r="D497" t="s">
        <v>526</v>
      </c>
      <c r="E497" t="s">
        <v>527</v>
      </c>
      <c r="F497" t="s">
        <v>530</v>
      </c>
      <c r="G497">
        <v>54.83</v>
      </c>
      <c r="H497">
        <v>1</v>
      </c>
      <c r="I497">
        <v>0</v>
      </c>
      <c r="J497" t="s">
        <v>516</v>
      </c>
      <c r="K497">
        <v>0</v>
      </c>
      <c r="L497">
        <v>0.284736786602939</v>
      </c>
      <c r="M497">
        <v>0.57070712568050852</v>
      </c>
      <c r="N497">
        <v>0.42929287431949148</v>
      </c>
      <c r="O497">
        <v>-0.36724632016115744</v>
      </c>
      <c r="P497">
        <v>48</v>
      </c>
      <c r="Q497">
        <v>1</v>
      </c>
      <c r="R497">
        <v>0</v>
      </c>
      <c r="S497">
        <v>1</v>
      </c>
      <c r="T497">
        <v>78.319999999999993</v>
      </c>
      <c r="U497">
        <v>0</v>
      </c>
      <c r="V497">
        <v>0</v>
      </c>
      <c r="W497">
        <v>49.1</v>
      </c>
      <c r="X497">
        <v>51.93</v>
      </c>
      <c r="Y497">
        <v>64.52</v>
      </c>
      <c r="Z497">
        <v>47.79</v>
      </c>
      <c r="AA497">
        <v>45.01</v>
      </c>
      <c r="AB497">
        <v>59.57</v>
      </c>
      <c r="AC497">
        <v>42.94</v>
      </c>
      <c r="AD497">
        <v>52.17</v>
      </c>
      <c r="AE497">
        <v>0</v>
      </c>
    </row>
    <row r="498" spans="1:31" x14ac:dyDescent="0.25">
      <c r="A498" t="s">
        <v>512</v>
      </c>
      <c r="B498" t="s">
        <v>518</v>
      </c>
      <c r="C498" t="s">
        <v>523</v>
      </c>
      <c r="D498" t="s">
        <v>526</v>
      </c>
      <c r="E498" t="s">
        <v>527</v>
      </c>
      <c r="F498" t="s">
        <v>530</v>
      </c>
      <c r="G498">
        <v>42.22</v>
      </c>
      <c r="H498">
        <v>0</v>
      </c>
      <c r="I498">
        <v>1</v>
      </c>
      <c r="J498" t="s">
        <v>516</v>
      </c>
      <c r="K498">
        <v>0</v>
      </c>
      <c r="L498">
        <v>0.284736786602939</v>
      </c>
      <c r="M498">
        <v>0.57070712568050852</v>
      </c>
      <c r="N498">
        <v>0.42929287431949148</v>
      </c>
      <c r="O498">
        <v>-0.36724632016115744</v>
      </c>
      <c r="P498">
        <v>20</v>
      </c>
      <c r="Q498">
        <v>1</v>
      </c>
      <c r="R498">
        <v>0</v>
      </c>
      <c r="S498">
        <v>1</v>
      </c>
      <c r="T498">
        <v>71.930000000000007</v>
      </c>
      <c r="U498">
        <v>0</v>
      </c>
      <c r="V498">
        <v>0</v>
      </c>
      <c r="W498">
        <v>50.68</v>
      </c>
      <c r="X498">
        <v>34.65</v>
      </c>
      <c r="Y498">
        <v>67.459999999999994</v>
      </c>
      <c r="Z498">
        <v>63.35</v>
      </c>
      <c r="AA498">
        <v>48.32</v>
      </c>
      <c r="AB498">
        <v>45.02</v>
      </c>
      <c r="AC498">
        <v>40.9</v>
      </c>
      <c r="AD498">
        <v>56.48</v>
      </c>
      <c r="AE498">
        <v>0</v>
      </c>
    </row>
    <row r="499" spans="1:31" x14ac:dyDescent="0.25">
      <c r="A499" t="s">
        <v>513</v>
      </c>
      <c r="B499" t="s">
        <v>518</v>
      </c>
      <c r="C499" t="s">
        <v>522</v>
      </c>
      <c r="D499" t="s">
        <v>524</v>
      </c>
      <c r="E499" t="s">
        <v>528</v>
      </c>
      <c r="F499" t="s">
        <v>530</v>
      </c>
      <c r="G499">
        <v>70.27</v>
      </c>
      <c r="H499">
        <v>0</v>
      </c>
      <c r="I499">
        <v>0</v>
      </c>
      <c r="J499" t="s">
        <v>517</v>
      </c>
      <c r="K499">
        <v>0</v>
      </c>
      <c r="L499">
        <v>0</v>
      </c>
      <c r="M499">
        <v>0.5</v>
      </c>
      <c r="N499">
        <v>0.5</v>
      </c>
      <c r="O499">
        <v>-0.3010299956639812</v>
      </c>
      <c r="P499">
        <v>25</v>
      </c>
      <c r="Q499">
        <v>0</v>
      </c>
      <c r="R499">
        <v>0</v>
      </c>
      <c r="S499">
        <v>0</v>
      </c>
      <c r="T499">
        <v>86.1</v>
      </c>
      <c r="U499">
        <v>1</v>
      </c>
      <c r="V499">
        <v>0</v>
      </c>
      <c r="W499">
        <v>33.43</v>
      </c>
      <c r="X499">
        <v>34.380000000000003</v>
      </c>
      <c r="Y499">
        <v>35.28</v>
      </c>
      <c r="Z499">
        <v>31.18</v>
      </c>
      <c r="AA499">
        <v>31.09</v>
      </c>
      <c r="AB499">
        <v>37.32</v>
      </c>
      <c r="AC499">
        <v>35.79</v>
      </c>
      <c r="AD499">
        <v>44.86</v>
      </c>
      <c r="AE499">
        <v>0</v>
      </c>
    </row>
    <row r="500" spans="1:31" x14ac:dyDescent="0.25">
      <c r="A500" t="s">
        <v>514</v>
      </c>
      <c r="B500" t="s">
        <v>519</v>
      </c>
      <c r="C500" t="s">
        <v>522</v>
      </c>
      <c r="D500" t="s">
        <v>526</v>
      </c>
      <c r="E500" t="s">
        <v>527</v>
      </c>
      <c r="F500" t="s">
        <v>530</v>
      </c>
      <c r="G500">
        <v>51.41</v>
      </c>
      <c r="H500">
        <v>0</v>
      </c>
      <c r="I500">
        <v>0</v>
      </c>
      <c r="J500" t="s">
        <v>516</v>
      </c>
      <c r="K500">
        <v>0</v>
      </c>
      <c r="L500">
        <v>0.284736786602939</v>
      </c>
      <c r="M500">
        <v>0.57070712568050852</v>
      </c>
      <c r="N500">
        <v>0.42929287431949148</v>
      </c>
      <c r="O500">
        <v>-0.36724632016115744</v>
      </c>
      <c r="P500">
        <v>35</v>
      </c>
      <c r="Q500">
        <v>1</v>
      </c>
      <c r="R500">
        <v>0</v>
      </c>
      <c r="S500">
        <v>1</v>
      </c>
      <c r="T500">
        <v>85.48</v>
      </c>
      <c r="U500">
        <v>0</v>
      </c>
      <c r="V500">
        <v>0</v>
      </c>
      <c r="W500">
        <v>50.07</v>
      </c>
      <c r="X500">
        <v>64.319999999999993</v>
      </c>
      <c r="Y500">
        <v>40.68</v>
      </c>
      <c r="Z500">
        <v>49.6</v>
      </c>
      <c r="AA500">
        <v>62.72</v>
      </c>
      <c r="AB500">
        <v>36.53</v>
      </c>
      <c r="AC500">
        <v>60.77</v>
      </c>
      <c r="AD500">
        <v>57.59</v>
      </c>
      <c r="AE500">
        <v>0</v>
      </c>
    </row>
    <row r="501" spans="1:31" x14ac:dyDescent="0.25">
      <c r="A501" t="s">
        <v>515</v>
      </c>
      <c r="B501" t="s">
        <v>518</v>
      </c>
      <c r="C501" t="s">
        <v>522</v>
      </c>
      <c r="D501" t="s">
        <v>526</v>
      </c>
      <c r="E501" t="s">
        <v>527</v>
      </c>
      <c r="F501" t="s">
        <v>530</v>
      </c>
      <c r="G501">
        <v>67.98</v>
      </c>
      <c r="H501">
        <v>0</v>
      </c>
      <c r="I501">
        <v>0</v>
      </c>
      <c r="J501" t="s">
        <v>517</v>
      </c>
      <c r="K501">
        <v>0</v>
      </c>
      <c r="L501">
        <v>0.284736786602939</v>
      </c>
      <c r="M501">
        <v>0.57070712568050852</v>
      </c>
      <c r="N501">
        <v>0.42929287431949148</v>
      </c>
      <c r="O501">
        <v>-0.36724632016115744</v>
      </c>
      <c r="P501">
        <v>26</v>
      </c>
      <c r="Q501">
        <v>0</v>
      </c>
      <c r="R501">
        <v>0</v>
      </c>
      <c r="S501">
        <v>1</v>
      </c>
      <c r="T501">
        <v>77.069999999999993</v>
      </c>
      <c r="U501">
        <v>0</v>
      </c>
      <c r="V501">
        <v>0</v>
      </c>
      <c r="W501">
        <v>47.38</v>
      </c>
      <c r="X501">
        <v>44.9</v>
      </c>
      <c r="Y501">
        <v>44.44</v>
      </c>
      <c r="Z501">
        <v>55.87</v>
      </c>
      <c r="AA501">
        <v>54.5</v>
      </c>
      <c r="AB501">
        <v>53.95</v>
      </c>
      <c r="AC501">
        <v>47.17</v>
      </c>
      <c r="AD501">
        <v>52.28</v>
      </c>
      <c r="AE501">
        <v>0</v>
      </c>
    </row>
  </sheetData>
  <autoFilter ref="A1:AE501" xr:uid="{BED7A9D7-E90B-4F11-A161-B789D2AF955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30650-55CB-4429-90BC-B96CB138FE47}">
  <dimension ref="A1:P277"/>
  <sheetViews>
    <sheetView topLeftCell="A7" zoomScale="87" zoomScaleNormal="87" workbookViewId="0">
      <selection activeCell="E15" sqref="E15"/>
    </sheetView>
  </sheetViews>
  <sheetFormatPr defaultRowHeight="15" x14ac:dyDescent="0.25"/>
  <cols>
    <col min="1" max="1" width="23.140625" bestFit="1" customWidth="1"/>
    <col min="2" max="4" width="10.85546875" customWidth="1"/>
    <col min="5" max="5" width="54.85546875" bestFit="1" customWidth="1"/>
    <col min="6" max="6" width="16.28515625" bestFit="1" customWidth="1"/>
    <col min="7" max="7" width="21.140625" bestFit="1" customWidth="1"/>
    <col min="8" max="8" width="9.140625" bestFit="1" customWidth="1"/>
    <col min="9" max="9" width="11.28515625" bestFit="1" customWidth="1"/>
    <col min="10" max="10" width="9.7109375" bestFit="1" customWidth="1"/>
    <col min="11" max="11" width="104.42578125" bestFit="1" customWidth="1"/>
    <col min="12" max="12" width="12" bestFit="1" customWidth="1"/>
    <col min="13" max="13" width="6.85546875" bestFit="1" customWidth="1"/>
    <col min="14" max="14" width="11.28515625" bestFit="1" customWidth="1"/>
  </cols>
  <sheetData>
    <row r="1" spans="1:16" x14ac:dyDescent="0.25">
      <c r="A1" s="3" t="s">
        <v>624</v>
      </c>
      <c r="B1" s="4">
        <f>COUNTIF('Main BI'!K1:K500,1)/COUNT('Main BI'!K1:K500)</f>
        <v>0.49899799599198397</v>
      </c>
      <c r="F1" s="7" t="s">
        <v>544</v>
      </c>
      <c r="G1" s="7" t="s">
        <v>598</v>
      </c>
      <c r="K1" s="35" t="s">
        <v>639</v>
      </c>
      <c r="L1" s="35"/>
      <c r="M1" s="35"/>
      <c r="N1" s="35"/>
    </row>
    <row r="2" spans="1:16" x14ac:dyDescent="0.25">
      <c r="A2" s="36" t="s">
        <v>627</v>
      </c>
      <c r="B2" s="37"/>
      <c r="F2" s="7" t="s">
        <v>542</v>
      </c>
      <c r="G2" t="s">
        <v>530</v>
      </c>
      <c r="H2" t="s">
        <v>531</v>
      </c>
      <c r="I2" t="s">
        <v>543</v>
      </c>
      <c r="K2" s="3"/>
      <c r="L2" s="3" t="s">
        <v>636</v>
      </c>
      <c r="M2" s="3" t="s">
        <v>637</v>
      </c>
      <c r="N2" s="3" t="s">
        <v>569</v>
      </c>
    </row>
    <row r="3" spans="1:16" x14ac:dyDescent="0.25">
      <c r="A3" s="3" t="s">
        <v>625</v>
      </c>
      <c r="B3" s="4">
        <f>COUNTIFS('Main BI'!J2:J501,"Male",'Main BI'!K2:K501,1)/COUNTIF('Main BI'!J2:J501,"Male")</f>
        <v>0.50819672131147542</v>
      </c>
      <c r="F3" s="8" t="s">
        <v>517</v>
      </c>
      <c r="G3">
        <v>131</v>
      </c>
      <c r="H3">
        <v>125</v>
      </c>
      <c r="I3">
        <v>256</v>
      </c>
      <c r="K3" s="3" t="s">
        <v>516</v>
      </c>
      <c r="L3" s="3">
        <f>H4</f>
        <v>124</v>
      </c>
      <c r="M3" s="3">
        <f>G4</f>
        <v>120</v>
      </c>
      <c r="N3" s="3">
        <f>L3+M3</f>
        <v>244</v>
      </c>
    </row>
    <row r="4" spans="1:16" x14ac:dyDescent="0.25">
      <c r="A4" s="3" t="s">
        <v>626</v>
      </c>
      <c r="B4" s="4">
        <f>COUNTIFS('Main BI'!J2:J501,"Female",'Main BI'!K2:K501,1)/COUNTIF('Main BI'!J2:J501,"Female")</f>
        <v>0.48828125</v>
      </c>
      <c r="F4" s="8" t="s">
        <v>516</v>
      </c>
      <c r="G4">
        <v>120</v>
      </c>
      <c r="H4">
        <v>124</v>
      </c>
      <c r="I4">
        <v>244</v>
      </c>
      <c r="K4" s="3" t="s">
        <v>517</v>
      </c>
      <c r="L4" s="3">
        <f>H3</f>
        <v>125</v>
      </c>
      <c r="M4" s="3">
        <f>G3</f>
        <v>131</v>
      </c>
      <c r="N4" s="3">
        <f>M4+L4</f>
        <v>256</v>
      </c>
    </row>
    <row r="5" spans="1:16" x14ac:dyDescent="0.25">
      <c r="F5" s="8" t="s">
        <v>543</v>
      </c>
      <c r="G5">
        <v>251</v>
      </c>
      <c r="H5">
        <v>249</v>
      </c>
      <c r="I5">
        <v>500</v>
      </c>
      <c r="K5" s="3" t="s">
        <v>569</v>
      </c>
      <c r="L5" s="3">
        <f>L3+L4</f>
        <v>249</v>
      </c>
      <c r="M5" s="3">
        <f>M4+M3</f>
        <v>251</v>
      </c>
      <c r="N5" s="3">
        <f>N4+N3</f>
        <v>500</v>
      </c>
    </row>
    <row r="6" spans="1:16" x14ac:dyDescent="0.25">
      <c r="A6" s="35" t="s">
        <v>628</v>
      </c>
      <c r="B6" s="35"/>
    </row>
    <row r="7" spans="1:16" x14ac:dyDescent="0.25">
      <c r="A7" s="3" t="s">
        <v>629</v>
      </c>
      <c r="B7" s="4">
        <f>COUNTIFS('Main BI'!B2:B501,"Young Adult",'Main BI'!K2:K501,1)/COUNTIF('Main BI'!B2:B501,"Young Adult")</f>
        <v>0.55601659751037347</v>
      </c>
      <c r="K7" s="35" t="s">
        <v>649</v>
      </c>
      <c r="L7" s="35"/>
    </row>
    <row r="8" spans="1:16" x14ac:dyDescent="0.25">
      <c r="A8" s="3" t="s">
        <v>630</v>
      </c>
      <c r="B8" s="4">
        <f>COUNTIFS('Main BI'!B2:B501,"Middle Age",'Main BI'!K2:K501,1)/COUNTIF('Main BI'!B2:B501,"Middle Age")</f>
        <v>0.54421768707482998</v>
      </c>
      <c r="F8" s="35" t="s">
        <v>638</v>
      </c>
      <c r="G8" s="35"/>
      <c r="H8" s="35"/>
      <c r="I8" s="35"/>
      <c r="K8" s="3" t="s">
        <v>640</v>
      </c>
      <c r="L8" s="3">
        <f>(L3-G10)^2/G10</f>
        <v>5.0942655869379135E-2</v>
      </c>
    </row>
    <row r="9" spans="1:16" x14ac:dyDescent="0.25">
      <c r="A9" s="3" t="s">
        <v>631</v>
      </c>
      <c r="B9" s="4">
        <f>COUNTIFS('Main BI'!B2:B501,"Teenager",'Main BI'!K2:K501,1)/COUNTIF('Main BI'!B2:B501,"Teenager")</f>
        <v>0.3125</v>
      </c>
      <c r="F9" s="3"/>
      <c r="G9" s="3" t="s">
        <v>636</v>
      </c>
      <c r="H9" s="3" t="s">
        <v>637</v>
      </c>
      <c r="I9" s="3" t="s">
        <v>569</v>
      </c>
      <c r="K9" s="3" t="s">
        <v>641</v>
      </c>
      <c r="L9" s="3">
        <f>(M3-H10)^2/H10</f>
        <v>5.0536738292730699E-2</v>
      </c>
    </row>
    <row r="10" spans="1:16" x14ac:dyDescent="0.25">
      <c r="F10" s="3" t="s">
        <v>516</v>
      </c>
      <c r="G10" s="3">
        <f>(I4*H5)/I5</f>
        <v>121.512</v>
      </c>
      <c r="H10" s="3">
        <f>(I4*G5)/I5</f>
        <v>122.488</v>
      </c>
      <c r="I10" s="3">
        <f>H10+G10</f>
        <v>244</v>
      </c>
      <c r="K10" s="3" t="s">
        <v>642</v>
      </c>
      <c r="L10" s="3">
        <f>(L4-G11)^2/L4</f>
        <v>4.9521151999999978E-2</v>
      </c>
    </row>
    <row r="11" spans="1:16" x14ac:dyDescent="0.25">
      <c r="A11" s="35" t="s">
        <v>632</v>
      </c>
      <c r="B11" s="35"/>
      <c r="F11" s="3" t="s">
        <v>517</v>
      </c>
      <c r="G11" s="3">
        <f>(I3*H5)/I5</f>
        <v>127.488</v>
      </c>
      <c r="H11" s="3">
        <f>(I3*G5)/I5</f>
        <v>128.512</v>
      </c>
      <c r="I11" s="3">
        <f>H11+G11</f>
        <v>256</v>
      </c>
      <c r="K11" s="3" t="s">
        <v>643</v>
      </c>
      <c r="L11" s="3">
        <f>(M4-H11)^2/H11</f>
        <v>4.8167828685258943E-2</v>
      </c>
      <c r="P11" t="s">
        <v>645</v>
      </c>
    </row>
    <row r="12" spans="1:16" x14ac:dyDescent="0.25">
      <c r="A12" s="3" t="s">
        <v>633</v>
      </c>
      <c r="B12" s="4">
        <f>COUNTIFS('Main BI'!D2:D501,"Advanced",'Main BI'!K2:K501,1)/COUNTIF('Main BI'!D2:D501,"Advanced")</f>
        <v>0.88157894736842102</v>
      </c>
      <c r="F12" s="3" t="s">
        <v>569</v>
      </c>
      <c r="G12" s="3">
        <f>(G10+G11)</f>
        <v>249</v>
      </c>
      <c r="H12" s="3">
        <f>H10+H11</f>
        <v>251</v>
      </c>
      <c r="I12" s="3">
        <f>I10+I11</f>
        <v>500</v>
      </c>
      <c r="K12" s="3" t="s">
        <v>646</v>
      </c>
      <c r="L12" s="3">
        <f>L8+L9+L10+L11</f>
        <v>0.19916837484736877</v>
      </c>
    </row>
    <row r="13" spans="1:16" x14ac:dyDescent="0.25">
      <c r="A13" s="3" t="s">
        <v>634</v>
      </c>
      <c r="B13" s="4">
        <f>COUNTIFS('Main BI'!D2:D501,"Basic",'Main BI'!K2:K501,1)/COUNTIF('Main BI'!D2:D501,"Basic")</f>
        <v>0.57070707070707072</v>
      </c>
      <c r="K13" s="3" t="s">
        <v>644</v>
      </c>
      <c r="L13" s="3">
        <f>(2-1)*(2-1)</f>
        <v>1</v>
      </c>
    </row>
    <row r="14" spans="1:16" x14ac:dyDescent="0.25">
      <c r="A14" s="3" t="s">
        <v>635</v>
      </c>
      <c r="B14" s="4">
        <f>COUNTIFS('Main BI'!D2:D501,"None",'Main BI'!K2:K501,1)/COUNTIF('Main BI'!D2:D501,"None")</f>
        <v>1.3333333333333334E-2</v>
      </c>
      <c r="K14" s="3" t="s">
        <v>647</v>
      </c>
      <c r="L14" s="6">
        <f>_xlfn.CHISQ.DIST.RT(L12,L13)</f>
        <v>0.65539294885985244</v>
      </c>
    </row>
    <row r="15" spans="1:16" x14ac:dyDescent="0.25">
      <c r="K15" s="3" t="s">
        <v>648</v>
      </c>
      <c r="L15" s="6">
        <f>_xlfn.CHISQ.DIST(L12,L13,TRUE)</f>
        <v>0.34460705114014756</v>
      </c>
    </row>
    <row r="16" spans="1:16" x14ac:dyDescent="0.25">
      <c r="A16" s="35" t="s">
        <v>668</v>
      </c>
      <c r="B16" s="35"/>
    </row>
    <row r="17" spans="1:15" x14ac:dyDescent="0.25">
      <c r="A17" s="3" t="s">
        <v>669</v>
      </c>
      <c r="B17" s="4">
        <f>COUNTIFS('Main BI'!C2:C501,"Black",'Main BI'!K2:K501,1)/COUNTIF('Main BI'!C2:C501,"Black")</f>
        <v>0.5</v>
      </c>
    </row>
    <row r="18" spans="1:15" x14ac:dyDescent="0.25">
      <c r="A18" s="3" t="s">
        <v>670</v>
      </c>
      <c r="B18" s="4">
        <f>COUNTIFS('Main BI'!C2:C501,"White",'Main BI'!K2:K501,1)/COUNTIF('Main BI'!C2:C501,"White")</f>
        <v>0.48484848484848486</v>
      </c>
      <c r="F18" s="35" t="s">
        <v>639</v>
      </c>
      <c r="G18" s="35"/>
      <c r="H18" s="35"/>
      <c r="I18" s="35"/>
      <c r="K18" s="35" t="s">
        <v>638</v>
      </c>
      <c r="L18" s="35"/>
      <c r="M18" s="35"/>
      <c r="N18" s="35"/>
    </row>
    <row r="19" spans="1:15" x14ac:dyDescent="0.25">
      <c r="A19" s="3" t="s">
        <v>671</v>
      </c>
      <c r="B19" s="4">
        <f>COUNTIFS('Main BI'!C2:C501,"Other",'Main BI'!K2:K501,1)/COUNTIF('Main BI'!C2:C501,"Other")</f>
        <v>0.50877192982456143</v>
      </c>
      <c r="F19" s="3"/>
      <c r="G19" s="3" t="s">
        <v>636</v>
      </c>
      <c r="H19" s="3" t="s">
        <v>637</v>
      </c>
      <c r="I19" s="3" t="s">
        <v>569</v>
      </c>
      <c r="K19" s="3"/>
      <c r="L19" s="3" t="s">
        <v>636</v>
      </c>
      <c r="M19" s="3" t="s">
        <v>637</v>
      </c>
      <c r="N19" s="3" t="s">
        <v>569</v>
      </c>
    </row>
    <row r="20" spans="1:15" x14ac:dyDescent="0.25">
      <c r="F20" s="3" t="s">
        <v>525</v>
      </c>
      <c r="G20" s="3">
        <f>COUNTIFS('Main BI'!D2:D501,"Advanced",'Main BI'!K2:K501,1)</f>
        <v>134</v>
      </c>
      <c r="H20" s="3">
        <f>COUNTIFS('Main BI'!D2:D501,"Advanced",'Main BI'!K2:K501,0)</f>
        <v>18</v>
      </c>
      <c r="I20" s="3">
        <f>G20+H20</f>
        <v>152</v>
      </c>
      <c r="K20" s="3" t="s">
        <v>525</v>
      </c>
      <c r="L20" s="3">
        <f>(I20*G23)/I23</f>
        <v>75.695999999999998</v>
      </c>
      <c r="M20" s="3">
        <f>(I20*H23)/I23</f>
        <v>76.304000000000002</v>
      </c>
      <c r="N20" s="3">
        <f>L20+M20</f>
        <v>152</v>
      </c>
    </row>
    <row r="21" spans="1:15" x14ac:dyDescent="0.25">
      <c r="F21" s="3" t="s">
        <v>526</v>
      </c>
      <c r="G21" s="3">
        <f>COUNTIFS('Main BI'!D2:D501,"Basic",'Main BI'!K2:K501,1)</f>
        <v>113</v>
      </c>
      <c r="H21" s="3">
        <f>COUNTIFS('Main BI'!D2:D501,"Basic",'Main BI'!K2:K501,0)</f>
        <v>85</v>
      </c>
      <c r="I21" s="3">
        <f>G21+H21</f>
        <v>198</v>
      </c>
      <c r="K21" s="3" t="s">
        <v>526</v>
      </c>
      <c r="L21" s="3">
        <f>(I21*G23)/I23</f>
        <v>98.603999999999999</v>
      </c>
      <c r="M21" s="3">
        <f>(I21*H23)/I23</f>
        <v>99.396000000000001</v>
      </c>
      <c r="N21" s="3">
        <f>L21+M21</f>
        <v>198</v>
      </c>
    </row>
    <row r="22" spans="1:15" x14ac:dyDescent="0.25">
      <c r="F22" s="3" t="s">
        <v>524</v>
      </c>
      <c r="G22" s="3">
        <f>COUNTIFS('Main BI'!D2:D501,"None",'Main BI'!K2:K501,1)</f>
        <v>2</v>
      </c>
      <c r="H22" s="3">
        <f>COUNTIFS('Main BI'!D2:D501,"None",'Main BI'!K2:K501,0)</f>
        <v>148</v>
      </c>
      <c r="I22" s="3">
        <f>G22+H22</f>
        <v>150</v>
      </c>
      <c r="K22" s="3" t="s">
        <v>524</v>
      </c>
      <c r="L22" s="3">
        <f>(I22*G23)/I23</f>
        <v>74.7</v>
      </c>
      <c r="M22" s="3">
        <f>(I22*H23)/I23</f>
        <v>75.3</v>
      </c>
      <c r="N22" s="3">
        <f>L22+M22</f>
        <v>150</v>
      </c>
    </row>
    <row r="23" spans="1:15" x14ac:dyDescent="0.25">
      <c r="F23" s="3" t="s">
        <v>569</v>
      </c>
      <c r="G23" s="3">
        <f>G20+G21+G22</f>
        <v>249</v>
      </c>
      <c r="H23" s="3">
        <f>H20+H21+H22</f>
        <v>251</v>
      </c>
      <c r="I23" s="3">
        <f>I20+I21+I22</f>
        <v>500</v>
      </c>
      <c r="K23" s="3" t="s">
        <v>569</v>
      </c>
      <c r="L23" s="3">
        <f>L20+L21+L22</f>
        <v>249</v>
      </c>
      <c r="M23" s="3">
        <f>M20+M21+M22</f>
        <v>251</v>
      </c>
      <c r="N23" s="3">
        <f>N20+N21+N22</f>
        <v>500</v>
      </c>
    </row>
    <row r="25" spans="1:15" x14ac:dyDescent="0.25">
      <c r="K25" s="35" t="s">
        <v>650</v>
      </c>
      <c r="L25" s="35"/>
    </row>
    <row r="26" spans="1:15" x14ac:dyDescent="0.25">
      <c r="B26" t="s">
        <v>658</v>
      </c>
      <c r="C26" t="s">
        <v>659</v>
      </c>
      <c r="K26" s="3" t="s">
        <v>651</v>
      </c>
      <c r="L26" s="3">
        <f>(G20-L20)^2/L20</f>
        <v>44.908005918410488</v>
      </c>
      <c r="O26" t="s">
        <v>657</v>
      </c>
    </row>
    <row r="27" spans="1:15" x14ac:dyDescent="0.25">
      <c r="B27">
        <v>39</v>
      </c>
      <c r="C27">
        <v>23</v>
      </c>
      <c r="E27" t="s">
        <v>660</v>
      </c>
      <c r="F27" s="16">
        <f>TTEST(B27:B275,C27:C277,2,3)</f>
        <v>5.1795423833383711E-3</v>
      </c>
      <c r="G27" s="31" t="s">
        <v>667</v>
      </c>
      <c r="K27" s="3" t="s">
        <v>652</v>
      </c>
      <c r="L27" s="3">
        <f>(H20-M20)^2/M20</f>
        <v>44.550173201929127</v>
      </c>
    </row>
    <row r="28" spans="1:15" x14ac:dyDescent="0.25">
      <c r="B28">
        <v>19</v>
      </c>
      <c r="C28">
        <v>26</v>
      </c>
      <c r="E28" t="s">
        <v>661</v>
      </c>
      <c r="F28" s="16">
        <f>AVERAGE(B27:B275)</f>
        <v>28.710843373493976</v>
      </c>
      <c r="K28" s="3" t="s">
        <v>653</v>
      </c>
      <c r="L28" s="3">
        <f>(G21-L21)^2/L21</f>
        <v>2.1017891363433532</v>
      </c>
    </row>
    <row r="29" spans="1:15" x14ac:dyDescent="0.25">
      <c r="B29">
        <v>21</v>
      </c>
      <c r="C29">
        <v>24</v>
      </c>
      <c r="E29" t="s">
        <v>662</v>
      </c>
      <c r="F29" s="16">
        <f>AVERAGE(C27:C277)</f>
        <v>26.342629482071715</v>
      </c>
      <c r="K29" s="3" t="s">
        <v>654</v>
      </c>
      <c r="L29" s="3">
        <f>(H21-M21)^2/M21</f>
        <v>2.085041812547789</v>
      </c>
    </row>
    <row r="30" spans="1:15" x14ac:dyDescent="0.25">
      <c r="B30">
        <v>46</v>
      </c>
      <c r="C30">
        <v>26</v>
      </c>
      <c r="E30" t="s">
        <v>663</v>
      </c>
      <c r="K30" s="3" t="s">
        <v>655</v>
      </c>
      <c r="L30" s="3">
        <f>(G22-L22)^2/L22</f>
        <v>70.753547523427045</v>
      </c>
    </row>
    <row r="31" spans="1:15" x14ac:dyDescent="0.25">
      <c r="B31">
        <v>21</v>
      </c>
      <c r="C31">
        <v>16</v>
      </c>
      <c r="K31" s="3" t="s">
        <v>656</v>
      </c>
      <c r="L31" s="3">
        <f>(H22-M22)^2/M22</f>
        <v>70.189774236387791</v>
      </c>
    </row>
    <row r="32" spans="1:15" x14ac:dyDescent="0.25">
      <c r="B32">
        <v>16</v>
      </c>
      <c r="C32">
        <v>42</v>
      </c>
      <c r="E32" t="s">
        <v>665</v>
      </c>
      <c r="F32">
        <f>CORREL('Main BI'!K2:K501,'Main BI'!P2:P501)</f>
        <v>0.1248887361256609</v>
      </c>
      <c r="G32" s="31" t="s">
        <v>666</v>
      </c>
      <c r="K32" s="3" t="s">
        <v>646</v>
      </c>
      <c r="L32" s="3">
        <f>L26+L27+L28+L29+L30+L31</f>
        <v>234.58833182904561</v>
      </c>
    </row>
    <row r="33" spans="2:12" x14ac:dyDescent="0.25">
      <c r="B33">
        <v>29</v>
      </c>
      <c r="C33">
        <v>22</v>
      </c>
      <c r="K33" s="3" t="s">
        <v>644</v>
      </c>
      <c r="L33" s="3">
        <f>(3-1)*(2-1)</f>
        <v>2</v>
      </c>
    </row>
    <row r="34" spans="2:12" x14ac:dyDescent="0.25">
      <c r="B34">
        <v>40</v>
      </c>
      <c r="C34">
        <v>24</v>
      </c>
      <c r="K34" s="3" t="s">
        <v>647</v>
      </c>
      <c r="L34" s="30">
        <f>_xlfn.CHISQ.DIST.RT(L32,L33)</f>
        <v>1.1476011740510017E-51</v>
      </c>
    </row>
    <row r="35" spans="2:12" x14ac:dyDescent="0.25">
      <c r="B35">
        <v>21</v>
      </c>
      <c r="C35">
        <v>29</v>
      </c>
      <c r="K35" s="3" t="s">
        <v>648</v>
      </c>
      <c r="L35" s="6">
        <f>_xlfn.CHISQ.DIST(L32,L33,TRUE)</f>
        <v>1</v>
      </c>
    </row>
    <row r="36" spans="2:12" x14ac:dyDescent="0.25">
      <c r="B36">
        <v>38</v>
      </c>
      <c r="C36">
        <v>36</v>
      </c>
    </row>
    <row r="37" spans="2:12" x14ac:dyDescent="0.25">
      <c r="B37">
        <v>32</v>
      </c>
      <c r="C37">
        <v>22</v>
      </c>
    </row>
    <row r="38" spans="2:12" x14ac:dyDescent="0.25">
      <c r="B38">
        <v>23</v>
      </c>
      <c r="C38">
        <v>41</v>
      </c>
      <c r="E38" s="7" t="s">
        <v>672</v>
      </c>
      <c r="F38" s="7" t="s">
        <v>598</v>
      </c>
    </row>
    <row r="39" spans="2:12" x14ac:dyDescent="0.25">
      <c r="B39">
        <v>23</v>
      </c>
      <c r="C39">
        <v>18</v>
      </c>
      <c r="E39" s="7" t="s">
        <v>542</v>
      </c>
      <c r="F39" t="s">
        <v>525</v>
      </c>
      <c r="G39" t="s">
        <v>526</v>
      </c>
      <c r="H39" t="s">
        <v>524</v>
      </c>
      <c r="I39" t="s">
        <v>543</v>
      </c>
    </row>
    <row r="40" spans="2:12" x14ac:dyDescent="0.25">
      <c r="B40">
        <v>50</v>
      </c>
      <c r="C40">
        <v>17</v>
      </c>
      <c r="E40" s="8" t="s">
        <v>517</v>
      </c>
      <c r="F40" s="34">
        <v>0.28514056224899598</v>
      </c>
      <c r="G40" s="32">
        <v>0.21686746987951808</v>
      </c>
      <c r="H40" s="33">
        <v>0</v>
      </c>
      <c r="I40" s="32">
        <v>0.50200803212851408</v>
      </c>
    </row>
    <row r="41" spans="2:12" x14ac:dyDescent="0.25">
      <c r="B41">
        <v>40</v>
      </c>
      <c r="C41">
        <v>20</v>
      </c>
      <c r="E41" s="8" t="s">
        <v>516</v>
      </c>
      <c r="F41" s="32">
        <v>0.25301204819277107</v>
      </c>
      <c r="G41" s="32">
        <v>0.23694779116465864</v>
      </c>
      <c r="H41" s="32">
        <v>8.0321285140562242E-3</v>
      </c>
      <c r="I41" s="32">
        <v>0.49799196787148592</v>
      </c>
    </row>
    <row r="42" spans="2:12" x14ac:dyDescent="0.25">
      <c r="B42">
        <v>31</v>
      </c>
      <c r="C42">
        <v>16</v>
      </c>
      <c r="E42" s="8" t="s">
        <v>543</v>
      </c>
      <c r="F42" s="32">
        <v>0.5381526104417671</v>
      </c>
      <c r="G42" s="32">
        <v>0.45381526104417669</v>
      </c>
      <c r="H42" s="32">
        <v>8.0321285140562242E-3</v>
      </c>
      <c r="I42" s="32">
        <v>1</v>
      </c>
    </row>
    <row r="43" spans="2:12" x14ac:dyDescent="0.25">
      <c r="B43">
        <v>38</v>
      </c>
      <c r="C43">
        <v>38</v>
      </c>
    </row>
    <row r="44" spans="2:12" x14ac:dyDescent="0.25">
      <c r="B44">
        <v>49</v>
      </c>
      <c r="C44">
        <v>26</v>
      </c>
    </row>
    <row r="45" spans="2:12" x14ac:dyDescent="0.25">
      <c r="B45">
        <v>47</v>
      </c>
      <c r="C45">
        <v>30</v>
      </c>
      <c r="I45" t="s">
        <v>664</v>
      </c>
    </row>
    <row r="46" spans="2:12" x14ac:dyDescent="0.25">
      <c r="B46">
        <v>21</v>
      </c>
      <c r="C46">
        <v>22</v>
      </c>
    </row>
    <row r="47" spans="2:12" x14ac:dyDescent="0.25">
      <c r="B47">
        <v>20</v>
      </c>
      <c r="C47">
        <v>16</v>
      </c>
    </row>
    <row r="48" spans="2:12" x14ac:dyDescent="0.25">
      <c r="B48">
        <v>22</v>
      </c>
      <c r="C48">
        <v>26</v>
      </c>
    </row>
    <row r="49" spans="2:3" x14ac:dyDescent="0.25">
      <c r="B49">
        <v>27</v>
      </c>
      <c r="C49">
        <v>23</v>
      </c>
    </row>
    <row r="50" spans="2:3" x14ac:dyDescent="0.25">
      <c r="B50">
        <v>23</v>
      </c>
      <c r="C50">
        <v>16</v>
      </c>
    </row>
    <row r="51" spans="2:3" x14ac:dyDescent="0.25">
      <c r="B51">
        <v>29</v>
      </c>
      <c r="C51">
        <v>19</v>
      </c>
    </row>
    <row r="52" spans="2:3" x14ac:dyDescent="0.25">
      <c r="B52">
        <v>17</v>
      </c>
      <c r="C52">
        <v>30</v>
      </c>
    </row>
    <row r="53" spans="2:3" x14ac:dyDescent="0.25">
      <c r="B53">
        <v>19</v>
      </c>
      <c r="C53">
        <v>26</v>
      </c>
    </row>
    <row r="54" spans="2:3" x14ac:dyDescent="0.25">
      <c r="B54">
        <v>29</v>
      </c>
      <c r="C54">
        <v>47</v>
      </c>
    </row>
    <row r="55" spans="2:3" x14ac:dyDescent="0.25">
      <c r="B55">
        <v>29</v>
      </c>
      <c r="C55">
        <v>18</v>
      </c>
    </row>
    <row r="56" spans="2:3" x14ac:dyDescent="0.25">
      <c r="B56">
        <v>17</v>
      </c>
      <c r="C56">
        <v>18</v>
      </c>
    </row>
    <row r="57" spans="2:3" x14ac:dyDescent="0.25">
      <c r="B57">
        <v>23</v>
      </c>
      <c r="C57">
        <v>18</v>
      </c>
    </row>
    <row r="58" spans="2:3" x14ac:dyDescent="0.25">
      <c r="B58">
        <v>27</v>
      </c>
      <c r="C58">
        <v>50</v>
      </c>
    </row>
    <row r="59" spans="2:3" x14ac:dyDescent="0.25">
      <c r="B59">
        <v>24</v>
      </c>
      <c r="C59">
        <v>17</v>
      </c>
    </row>
    <row r="60" spans="2:3" x14ac:dyDescent="0.25">
      <c r="B60">
        <v>33</v>
      </c>
      <c r="C60">
        <v>21</v>
      </c>
    </row>
    <row r="61" spans="2:3" x14ac:dyDescent="0.25">
      <c r="B61">
        <v>41</v>
      </c>
      <c r="C61">
        <v>18</v>
      </c>
    </row>
    <row r="62" spans="2:3" x14ac:dyDescent="0.25">
      <c r="B62">
        <v>21</v>
      </c>
      <c r="C62">
        <v>24</v>
      </c>
    </row>
    <row r="63" spans="2:3" x14ac:dyDescent="0.25">
      <c r="B63">
        <v>47</v>
      </c>
      <c r="C63">
        <v>18</v>
      </c>
    </row>
    <row r="64" spans="2:3" x14ac:dyDescent="0.25">
      <c r="B64">
        <v>20</v>
      </c>
      <c r="C64">
        <v>29</v>
      </c>
    </row>
    <row r="65" spans="2:3" x14ac:dyDescent="0.25">
      <c r="B65">
        <v>49</v>
      </c>
      <c r="C65">
        <v>28</v>
      </c>
    </row>
    <row r="66" spans="2:3" x14ac:dyDescent="0.25">
      <c r="B66">
        <v>20</v>
      </c>
      <c r="C66">
        <v>16</v>
      </c>
    </row>
    <row r="67" spans="2:3" x14ac:dyDescent="0.25">
      <c r="B67">
        <v>19</v>
      </c>
      <c r="C67">
        <v>19</v>
      </c>
    </row>
    <row r="68" spans="2:3" x14ac:dyDescent="0.25">
      <c r="B68">
        <v>18</v>
      </c>
      <c r="C68">
        <v>27</v>
      </c>
    </row>
    <row r="69" spans="2:3" x14ac:dyDescent="0.25">
      <c r="B69">
        <v>20</v>
      </c>
      <c r="C69">
        <v>25</v>
      </c>
    </row>
    <row r="70" spans="2:3" x14ac:dyDescent="0.25">
      <c r="B70">
        <v>27</v>
      </c>
      <c r="C70">
        <v>45</v>
      </c>
    </row>
    <row r="71" spans="2:3" x14ac:dyDescent="0.25">
      <c r="B71">
        <v>34</v>
      </c>
      <c r="C71">
        <v>36</v>
      </c>
    </row>
    <row r="72" spans="2:3" x14ac:dyDescent="0.25">
      <c r="B72">
        <v>27</v>
      </c>
      <c r="C72">
        <v>16</v>
      </c>
    </row>
    <row r="73" spans="2:3" x14ac:dyDescent="0.25">
      <c r="B73">
        <v>27</v>
      </c>
      <c r="C73">
        <v>17</v>
      </c>
    </row>
    <row r="74" spans="2:3" x14ac:dyDescent="0.25">
      <c r="B74">
        <v>32</v>
      </c>
      <c r="C74">
        <v>17</v>
      </c>
    </row>
    <row r="75" spans="2:3" x14ac:dyDescent="0.25">
      <c r="B75">
        <v>29</v>
      </c>
      <c r="C75">
        <v>16</v>
      </c>
    </row>
    <row r="76" spans="2:3" x14ac:dyDescent="0.25">
      <c r="B76">
        <v>26</v>
      </c>
      <c r="C76">
        <v>17</v>
      </c>
    </row>
    <row r="77" spans="2:3" x14ac:dyDescent="0.25">
      <c r="B77">
        <v>24</v>
      </c>
      <c r="C77">
        <v>28</v>
      </c>
    </row>
    <row r="78" spans="2:3" x14ac:dyDescent="0.25">
      <c r="B78">
        <v>20</v>
      </c>
      <c r="C78">
        <v>27</v>
      </c>
    </row>
    <row r="79" spans="2:3" x14ac:dyDescent="0.25">
      <c r="B79">
        <v>24</v>
      </c>
      <c r="C79">
        <v>20</v>
      </c>
    </row>
    <row r="80" spans="2:3" x14ac:dyDescent="0.25">
      <c r="B80">
        <v>32</v>
      </c>
      <c r="C80">
        <v>38</v>
      </c>
    </row>
    <row r="81" spans="2:3" x14ac:dyDescent="0.25">
      <c r="B81">
        <v>17</v>
      </c>
      <c r="C81">
        <v>27</v>
      </c>
    </row>
    <row r="82" spans="2:3" x14ac:dyDescent="0.25">
      <c r="B82">
        <v>30</v>
      </c>
      <c r="C82">
        <v>33</v>
      </c>
    </row>
    <row r="83" spans="2:3" x14ac:dyDescent="0.25">
      <c r="B83">
        <v>27</v>
      </c>
      <c r="C83">
        <v>35</v>
      </c>
    </row>
    <row r="84" spans="2:3" x14ac:dyDescent="0.25">
      <c r="B84">
        <v>25</v>
      </c>
      <c r="C84">
        <v>39</v>
      </c>
    </row>
    <row r="85" spans="2:3" x14ac:dyDescent="0.25">
      <c r="B85">
        <v>20</v>
      </c>
      <c r="C85">
        <v>34</v>
      </c>
    </row>
    <row r="86" spans="2:3" x14ac:dyDescent="0.25">
      <c r="B86">
        <v>29</v>
      </c>
      <c r="C86">
        <v>19</v>
      </c>
    </row>
    <row r="87" spans="2:3" x14ac:dyDescent="0.25">
      <c r="B87">
        <v>20</v>
      </c>
      <c r="C87">
        <v>18</v>
      </c>
    </row>
    <row r="88" spans="2:3" x14ac:dyDescent="0.25">
      <c r="B88">
        <v>21</v>
      </c>
      <c r="C88">
        <v>41</v>
      </c>
    </row>
    <row r="89" spans="2:3" x14ac:dyDescent="0.25">
      <c r="B89">
        <v>33</v>
      </c>
      <c r="C89">
        <v>39</v>
      </c>
    </row>
    <row r="90" spans="2:3" x14ac:dyDescent="0.25">
      <c r="B90">
        <v>27</v>
      </c>
      <c r="C90">
        <v>28</v>
      </c>
    </row>
    <row r="91" spans="2:3" x14ac:dyDescent="0.25">
      <c r="B91">
        <v>20</v>
      </c>
      <c r="C91">
        <v>21</v>
      </c>
    </row>
    <row r="92" spans="2:3" x14ac:dyDescent="0.25">
      <c r="B92">
        <v>16</v>
      </c>
      <c r="C92">
        <v>20</v>
      </c>
    </row>
    <row r="93" spans="2:3" x14ac:dyDescent="0.25">
      <c r="B93">
        <v>43</v>
      </c>
      <c r="C93">
        <v>24</v>
      </c>
    </row>
    <row r="94" spans="2:3" x14ac:dyDescent="0.25">
      <c r="B94">
        <v>22</v>
      </c>
      <c r="C94">
        <v>50</v>
      </c>
    </row>
    <row r="95" spans="2:3" x14ac:dyDescent="0.25">
      <c r="B95">
        <v>24</v>
      </c>
      <c r="C95">
        <v>16</v>
      </c>
    </row>
    <row r="96" spans="2:3" x14ac:dyDescent="0.25">
      <c r="B96">
        <v>27</v>
      </c>
      <c r="C96">
        <v>21</v>
      </c>
    </row>
    <row r="97" spans="2:3" x14ac:dyDescent="0.25">
      <c r="B97">
        <v>22</v>
      </c>
      <c r="C97">
        <v>21</v>
      </c>
    </row>
    <row r="98" spans="2:3" x14ac:dyDescent="0.25">
      <c r="B98">
        <v>24</v>
      </c>
      <c r="C98">
        <v>43</v>
      </c>
    </row>
    <row r="99" spans="2:3" x14ac:dyDescent="0.25">
      <c r="B99">
        <v>33</v>
      </c>
      <c r="C99">
        <v>17</v>
      </c>
    </row>
    <row r="100" spans="2:3" x14ac:dyDescent="0.25">
      <c r="B100">
        <v>17</v>
      </c>
      <c r="C100">
        <v>28</v>
      </c>
    </row>
    <row r="101" spans="2:3" x14ac:dyDescent="0.25">
      <c r="B101">
        <v>26</v>
      </c>
      <c r="C101">
        <v>17</v>
      </c>
    </row>
    <row r="102" spans="2:3" x14ac:dyDescent="0.25">
      <c r="B102">
        <v>29</v>
      </c>
      <c r="C102">
        <v>17</v>
      </c>
    </row>
    <row r="103" spans="2:3" x14ac:dyDescent="0.25">
      <c r="B103">
        <v>43</v>
      </c>
      <c r="C103">
        <v>17</v>
      </c>
    </row>
    <row r="104" spans="2:3" x14ac:dyDescent="0.25">
      <c r="B104">
        <v>16</v>
      </c>
      <c r="C104">
        <v>38</v>
      </c>
    </row>
    <row r="105" spans="2:3" x14ac:dyDescent="0.25">
      <c r="B105">
        <v>43</v>
      </c>
      <c r="C105">
        <v>18</v>
      </c>
    </row>
    <row r="106" spans="2:3" x14ac:dyDescent="0.25">
      <c r="B106">
        <v>19</v>
      </c>
      <c r="C106">
        <v>17</v>
      </c>
    </row>
    <row r="107" spans="2:3" x14ac:dyDescent="0.25">
      <c r="B107">
        <v>38</v>
      </c>
      <c r="C107">
        <v>29</v>
      </c>
    </row>
    <row r="108" spans="2:3" x14ac:dyDescent="0.25">
      <c r="B108">
        <v>45</v>
      </c>
      <c r="C108">
        <v>41</v>
      </c>
    </row>
    <row r="109" spans="2:3" x14ac:dyDescent="0.25">
      <c r="B109">
        <v>47</v>
      </c>
      <c r="C109">
        <v>38</v>
      </c>
    </row>
    <row r="110" spans="2:3" x14ac:dyDescent="0.25">
      <c r="B110">
        <v>25</v>
      </c>
      <c r="C110">
        <v>16</v>
      </c>
    </row>
    <row r="111" spans="2:3" x14ac:dyDescent="0.25">
      <c r="B111">
        <v>16</v>
      </c>
      <c r="C111">
        <v>30</v>
      </c>
    </row>
    <row r="112" spans="2:3" x14ac:dyDescent="0.25">
      <c r="B112">
        <v>48</v>
      </c>
      <c r="C112">
        <v>29</v>
      </c>
    </row>
    <row r="113" spans="2:3" x14ac:dyDescent="0.25">
      <c r="B113">
        <v>30</v>
      </c>
      <c r="C113">
        <v>17</v>
      </c>
    </row>
    <row r="114" spans="2:3" x14ac:dyDescent="0.25">
      <c r="B114">
        <v>23</v>
      </c>
      <c r="C114">
        <v>18</v>
      </c>
    </row>
    <row r="115" spans="2:3" x14ac:dyDescent="0.25">
      <c r="B115">
        <v>40</v>
      </c>
      <c r="C115">
        <v>17</v>
      </c>
    </row>
    <row r="116" spans="2:3" x14ac:dyDescent="0.25">
      <c r="B116">
        <v>20</v>
      </c>
      <c r="C116">
        <v>16</v>
      </c>
    </row>
    <row r="117" spans="2:3" x14ac:dyDescent="0.25">
      <c r="B117">
        <v>21</v>
      </c>
      <c r="C117">
        <v>48</v>
      </c>
    </row>
    <row r="118" spans="2:3" x14ac:dyDescent="0.25">
      <c r="B118">
        <v>48</v>
      </c>
      <c r="C118">
        <v>20</v>
      </c>
    </row>
    <row r="119" spans="2:3" x14ac:dyDescent="0.25">
      <c r="B119">
        <v>17</v>
      </c>
      <c r="C119">
        <v>32</v>
      </c>
    </row>
    <row r="120" spans="2:3" x14ac:dyDescent="0.25">
      <c r="B120">
        <v>21</v>
      </c>
      <c r="C120">
        <v>22</v>
      </c>
    </row>
    <row r="121" spans="2:3" x14ac:dyDescent="0.25">
      <c r="B121">
        <v>33</v>
      </c>
      <c r="C121">
        <v>26</v>
      </c>
    </row>
    <row r="122" spans="2:3" x14ac:dyDescent="0.25">
      <c r="B122">
        <v>25</v>
      </c>
      <c r="C122">
        <v>46</v>
      </c>
    </row>
    <row r="123" spans="2:3" x14ac:dyDescent="0.25">
      <c r="B123">
        <v>49</v>
      </c>
      <c r="C123">
        <v>29</v>
      </c>
    </row>
    <row r="124" spans="2:3" x14ac:dyDescent="0.25">
      <c r="B124">
        <v>28</v>
      </c>
      <c r="C124">
        <v>39</v>
      </c>
    </row>
    <row r="125" spans="2:3" x14ac:dyDescent="0.25">
      <c r="B125">
        <v>43</v>
      </c>
      <c r="C125">
        <v>16</v>
      </c>
    </row>
    <row r="126" spans="2:3" x14ac:dyDescent="0.25">
      <c r="B126">
        <v>23</v>
      </c>
      <c r="C126">
        <v>34</v>
      </c>
    </row>
    <row r="127" spans="2:3" x14ac:dyDescent="0.25">
      <c r="B127">
        <v>24</v>
      </c>
      <c r="C127">
        <v>18</v>
      </c>
    </row>
    <row r="128" spans="2:3" x14ac:dyDescent="0.25">
      <c r="B128">
        <v>29</v>
      </c>
      <c r="C128">
        <v>32</v>
      </c>
    </row>
    <row r="129" spans="2:3" x14ac:dyDescent="0.25">
      <c r="B129">
        <v>42</v>
      </c>
      <c r="C129">
        <v>38</v>
      </c>
    </row>
    <row r="130" spans="2:3" x14ac:dyDescent="0.25">
      <c r="B130">
        <v>42</v>
      </c>
      <c r="C130">
        <v>18</v>
      </c>
    </row>
    <row r="131" spans="2:3" x14ac:dyDescent="0.25">
      <c r="B131">
        <v>25</v>
      </c>
      <c r="C131">
        <v>26</v>
      </c>
    </row>
    <row r="132" spans="2:3" x14ac:dyDescent="0.25">
      <c r="B132">
        <v>16</v>
      </c>
      <c r="C132">
        <v>26</v>
      </c>
    </row>
    <row r="133" spans="2:3" x14ac:dyDescent="0.25">
      <c r="B133">
        <v>20</v>
      </c>
      <c r="C133">
        <v>28</v>
      </c>
    </row>
    <row r="134" spans="2:3" x14ac:dyDescent="0.25">
      <c r="B134">
        <v>17</v>
      </c>
      <c r="C134">
        <v>28</v>
      </c>
    </row>
    <row r="135" spans="2:3" x14ac:dyDescent="0.25">
      <c r="B135">
        <v>39</v>
      </c>
      <c r="C135">
        <v>27</v>
      </c>
    </row>
    <row r="136" spans="2:3" x14ac:dyDescent="0.25">
      <c r="B136">
        <v>44</v>
      </c>
      <c r="C136">
        <v>18</v>
      </c>
    </row>
    <row r="137" spans="2:3" x14ac:dyDescent="0.25">
      <c r="B137">
        <v>34</v>
      </c>
      <c r="C137">
        <v>26</v>
      </c>
    </row>
    <row r="138" spans="2:3" x14ac:dyDescent="0.25">
      <c r="B138">
        <v>47</v>
      </c>
      <c r="C138">
        <v>16</v>
      </c>
    </row>
    <row r="139" spans="2:3" x14ac:dyDescent="0.25">
      <c r="B139">
        <v>22</v>
      </c>
      <c r="C139">
        <v>33</v>
      </c>
    </row>
    <row r="140" spans="2:3" x14ac:dyDescent="0.25">
      <c r="B140">
        <v>31</v>
      </c>
      <c r="C140">
        <v>48</v>
      </c>
    </row>
    <row r="141" spans="2:3" x14ac:dyDescent="0.25">
      <c r="B141">
        <v>45</v>
      </c>
      <c r="C141">
        <v>27</v>
      </c>
    </row>
    <row r="142" spans="2:3" x14ac:dyDescent="0.25">
      <c r="B142">
        <v>21</v>
      </c>
      <c r="C142">
        <v>22</v>
      </c>
    </row>
    <row r="143" spans="2:3" x14ac:dyDescent="0.25">
      <c r="B143">
        <v>40</v>
      </c>
      <c r="C143">
        <v>37</v>
      </c>
    </row>
    <row r="144" spans="2:3" x14ac:dyDescent="0.25">
      <c r="B144">
        <v>25</v>
      </c>
      <c r="C144">
        <v>19</v>
      </c>
    </row>
    <row r="145" spans="2:3" x14ac:dyDescent="0.25">
      <c r="B145">
        <v>20</v>
      </c>
      <c r="C145">
        <v>48</v>
      </c>
    </row>
    <row r="146" spans="2:3" x14ac:dyDescent="0.25">
      <c r="B146">
        <v>19</v>
      </c>
      <c r="C146">
        <v>27</v>
      </c>
    </row>
    <row r="147" spans="2:3" x14ac:dyDescent="0.25">
      <c r="B147">
        <v>29</v>
      </c>
      <c r="C147">
        <v>34</v>
      </c>
    </row>
    <row r="148" spans="2:3" x14ac:dyDescent="0.25">
      <c r="B148">
        <v>23</v>
      </c>
      <c r="C148">
        <v>18</v>
      </c>
    </row>
    <row r="149" spans="2:3" x14ac:dyDescent="0.25">
      <c r="B149">
        <v>22</v>
      </c>
      <c r="C149">
        <v>27</v>
      </c>
    </row>
    <row r="150" spans="2:3" x14ac:dyDescent="0.25">
      <c r="B150">
        <v>46</v>
      </c>
      <c r="C150">
        <v>39</v>
      </c>
    </row>
    <row r="151" spans="2:3" x14ac:dyDescent="0.25">
      <c r="B151">
        <v>24</v>
      </c>
      <c r="C151">
        <v>37</v>
      </c>
    </row>
    <row r="152" spans="2:3" x14ac:dyDescent="0.25">
      <c r="B152">
        <v>23</v>
      </c>
      <c r="C152">
        <v>18</v>
      </c>
    </row>
    <row r="153" spans="2:3" x14ac:dyDescent="0.25">
      <c r="B153">
        <v>24</v>
      </c>
      <c r="C153">
        <v>27</v>
      </c>
    </row>
    <row r="154" spans="2:3" x14ac:dyDescent="0.25">
      <c r="B154">
        <v>48</v>
      </c>
      <c r="C154">
        <v>25</v>
      </c>
    </row>
    <row r="155" spans="2:3" x14ac:dyDescent="0.25">
      <c r="B155">
        <v>18</v>
      </c>
      <c r="C155">
        <v>44</v>
      </c>
    </row>
    <row r="156" spans="2:3" x14ac:dyDescent="0.25">
      <c r="B156">
        <v>22</v>
      </c>
      <c r="C156">
        <v>35</v>
      </c>
    </row>
    <row r="157" spans="2:3" x14ac:dyDescent="0.25">
      <c r="B157">
        <v>42</v>
      </c>
      <c r="C157">
        <v>38</v>
      </c>
    </row>
    <row r="158" spans="2:3" x14ac:dyDescent="0.25">
      <c r="B158">
        <v>35</v>
      </c>
      <c r="C158">
        <v>23</v>
      </c>
    </row>
    <row r="159" spans="2:3" x14ac:dyDescent="0.25">
      <c r="B159">
        <v>28</v>
      </c>
      <c r="C159">
        <v>18</v>
      </c>
    </row>
    <row r="160" spans="2:3" x14ac:dyDescent="0.25">
      <c r="B160">
        <v>22</v>
      </c>
      <c r="C160">
        <v>25</v>
      </c>
    </row>
    <row r="161" spans="2:3" x14ac:dyDescent="0.25">
      <c r="B161">
        <v>26</v>
      </c>
      <c r="C161">
        <v>23</v>
      </c>
    </row>
    <row r="162" spans="2:3" x14ac:dyDescent="0.25">
      <c r="B162">
        <v>24</v>
      </c>
      <c r="C162">
        <v>27</v>
      </c>
    </row>
    <row r="163" spans="2:3" x14ac:dyDescent="0.25">
      <c r="B163">
        <v>26</v>
      </c>
      <c r="C163">
        <v>33</v>
      </c>
    </row>
    <row r="164" spans="2:3" x14ac:dyDescent="0.25">
      <c r="B164">
        <v>27</v>
      </c>
      <c r="C164">
        <v>50</v>
      </c>
    </row>
    <row r="165" spans="2:3" x14ac:dyDescent="0.25">
      <c r="B165">
        <v>50</v>
      </c>
      <c r="C165">
        <v>42</v>
      </c>
    </row>
    <row r="166" spans="2:3" x14ac:dyDescent="0.25">
      <c r="B166">
        <v>46</v>
      </c>
      <c r="C166">
        <v>19</v>
      </c>
    </row>
    <row r="167" spans="2:3" x14ac:dyDescent="0.25">
      <c r="B167">
        <v>49</v>
      </c>
      <c r="C167">
        <v>21</v>
      </c>
    </row>
    <row r="168" spans="2:3" x14ac:dyDescent="0.25">
      <c r="B168">
        <v>26</v>
      </c>
      <c r="C168">
        <v>33</v>
      </c>
    </row>
    <row r="169" spans="2:3" x14ac:dyDescent="0.25">
      <c r="B169">
        <v>46</v>
      </c>
      <c r="C169">
        <v>20</v>
      </c>
    </row>
    <row r="170" spans="2:3" x14ac:dyDescent="0.25">
      <c r="B170">
        <v>18</v>
      </c>
      <c r="C170">
        <v>19</v>
      </c>
    </row>
    <row r="171" spans="2:3" x14ac:dyDescent="0.25">
      <c r="B171">
        <v>33</v>
      </c>
      <c r="C171">
        <v>25</v>
      </c>
    </row>
    <row r="172" spans="2:3" x14ac:dyDescent="0.25">
      <c r="B172">
        <v>48</v>
      </c>
      <c r="C172">
        <v>28</v>
      </c>
    </row>
    <row r="173" spans="2:3" x14ac:dyDescent="0.25">
      <c r="B173">
        <v>49</v>
      </c>
      <c r="C173">
        <v>29</v>
      </c>
    </row>
    <row r="174" spans="2:3" x14ac:dyDescent="0.25">
      <c r="B174">
        <v>28</v>
      </c>
      <c r="C174">
        <v>41</v>
      </c>
    </row>
    <row r="175" spans="2:3" x14ac:dyDescent="0.25">
      <c r="B175">
        <v>23</v>
      </c>
      <c r="C175">
        <v>23</v>
      </c>
    </row>
    <row r="176" spans="2:3" x14ac:dyDescent="0.25">
      <c r="B176">
        <v>29</v>
      </c>
      <c r="C176">
        <v>19</v>
      </c>
    </row>
    <row r="177" spans="2:3" x14ac:dyDescent="0.25">
      <c r="B177">
        <v>19</v>
      </c>
      <c r="C177">
        <v>50</v>
      </c>
    </row>
    <row r="178" spans="2:3" x14ac:dyDescent="0.25">
      <c r="B178">
        <v>37</v>
      </c>
      <c r="C178">
        <v>23</v>
      </c>
    </row>
    <row r="179" spans="2:3" x14ac:dyDescent="0.25">
      <c r="B179">
        <v>22</v>
      </c>
      <c r="C179">
        <v>22</v>
      </c>
    </row>
    <row r="180" spans="2:3" x14ac:dyDescent="0.25">
      <c r="B180">
        <v>47</v>
      </c>
      <c r="C180">
        <v>39</v>
      </c>
    </row>
    <row r="181" spans="2:3" x14ac:dyDescent="0.25">
      <c r="B181">
        <v>46</v>
      </c>
      <c r="C181">
        <v>23</v>
      </c>
    </row>
    <row r="182" spans="2:3" x14ac:dyDescent="0.25">
      <c r="B182">
        <v>31</v>
      </c>
      <c r="C182">
        <v>21</v>
      </c>
    </row>
    <row r="183" spans="2:3" x14ac:dyDescent="0.25">
      <c r="B183">
        <v>25</v>
      </c>
      <c r="C183">
        <v>17</v>
      </c>
    </row>
    <row r="184" spans="2:3" x14ac:dyDescent="0.25">
      <c r="B184">
        <v>40</v>
      </c>
      <c r="C184">
        <v>19</v>
      </c>
    </row>
    <row r="185" spans="2:3" x14ac:dyDescent="0.25">
      <c r="B185">
        <v>22</v>
      </c>
      <c r="C185">
        <v>16</v>
      </c>
    </row>
    <row r="186" spans="2:3" x14ac:dyDescent="0.25">
      <c r="B186">
        <v>29</v>
      </c>
      <c r="C186">
        <v>25</v>
      </c>
    </row>
    <row r="187" spans="2:3" x14ac:dyDescent="0.25">
      <c r="B187">
        <v>22</v>
      </c>
      <c r="C187">
        <v>19</v>
      </c>
    </row>
    <row r="188" spans="2:3" x14ac:dyDescent="0.25">
      <c r="B188">
        <v>17</v>
      </c>
      <c r="C188">
        <v>20</v>
      </c>
    </row>
    <row r="189" spans="2:3" x14ac:dyDescent="0.25">
      <c r="B189">
        <v>25</v>
      </c>
      <c r="C189">
        <v>29</v>
      </c>
    </row>
    <row r="190" spans="2:3" x14ac:dyDescent="0.25">
      <c r="B190">
        <v>29</v>
      </c>
      <c r="C190">
        <v>17</v>
      </c>
    </row>
    <row r="191" spans="2:3" x14ac:dyDescent="0.25">
      <c r="B191">
        <v>27</v>
      </c>
      <c r="C191">
        <v>17</v>
      </c>
    </row>
    <row r="192" spans="2:3" x14ac:dyDescent="0.25">
      <c r="B192">
        <v>25</v>
      </c>
      <c r="C192">
        <v>17</v>
      </c>
    </row>
    <row r="193" spans="2:3" x14ac:dyDescent="0.25">
      <c r="B193">
        <v>20</v>
      </c>
      <c r="C193">
        <v>19</v>
      </c>
    </row>
    <row r="194" spans="2:3" x14ac:dyDescent="0.25">
      <c r="B194">
        <v>17</v>
      </c>
      <c r="C194">
        <v>19</v>
      </c>
    </row>
    <row r="195" spans="2:3" x14ac:dyDescent="0.25">
      <c r="B195">
        <v>37</v>
      </c>
      <c r="C195">
        <v>23</v>
      </c>
    </row>
    <row r="196" spans="2:3" x14ac:dyDescent="0.25">
      <c r="B196">
        <v>16</v>
      </c>
      <c r="C196">
        <v>28</v>
      </c>
    </row>
    <row r="197" spans="2:3" x14ac:dyDescent="0.25">
      <c r="B197">
        <v>26</v>
      </c>
      <c r="C197">
        <v>18</v>
      </c>
    </row>
    <row r="198" spans="2:3" x14ac:dyDescent="0.25">
      <c r="B198">
        <v>22</v>
      </c>
      <c r="C198">
        <v>17</v>
      </c>
    </row>
    <row r="199" spans="2:3" x14ac:dyDescent="0.25">
      <c r="B199">
        <v>41</v>
      </c>
      <c r="C199">
        <v>36</v>
      </c>
    </row>
    <row r="200" spans="2:3" x14ac:dyDescent="0.25">
      <c r="B200">
        <v>22</v>
      </c>
      <c r="C200">
        <v>47</v>
      </c>
    </row>
    <row r="201" spans="2:3" x14ac:dyDescent="0.25">
      <c r="B201">
        <v>21</v>
      </c>
      <c r="C201">
        <v>19</v>
      </c>
    </row>
    <row r="202" spans="2:3" x14ac:dyDescent="0.25">
      <c r="B202">
        <v>47</v>
      </c>
      <c r="C202">
        <v>45</v>
      </c>
    </row>
    <row r="203" spans="2:3" x14ac:dyDescent="0.25">
      <c r="B203">
        <v>49</v>
      </c>
      <c r="C203">
        <v>21</v>
      </c>
    </row>
    <row r="204" spans="2:3" x14ac:dyDescent="0.25">
      <c r="B204">
        <v>24</v>
      </c>
      <c r="C204">
        <v>22</v>
      </c>
    </row>
    <row r="205" spans="2:3" x14ac:dyDescent="0.25">
      <c r="B205">
        <v>20</v>
      </c>
      <c r="C205">
        <v>24</v>
      </c>
    </row>
    <row r="206" spans="2:3" x14ac:dyDescent="0.25">
      <c r="B206">
        <v>20</v>
      </c>
      <c r="C206">
        <v>20</v>
      </c>
    </row>
    <row r="207" spans="2:3" x14ac:dyDescent="0.25">
      <c r="B207">
        <v>16</v>
      </c>
      <c r="C207">
        <v>17</v>
      </c>
    </row>
    <row r="208" spans="2:3" x14ac:dyDescent="0.25">
      <c r="B208">
        <v>16</v>
      </c>
      <c r="C208">
        <v>28</v>
      </c>
    </row>
    <row r="209" spans="2:3" x14ac:dyDescent="0.25">
      <c r="B209">
        <v>31</v>
      </c>
      <c r="C209">
        <v>25</v>
      </c>
    </row>
    <row r="210" spans="2:3" x14ac:dyDescent="0.25">
      <c r="B210">
        <v>22</v>
      </c>
      <c r="C210">
        <v>24</v>
      </c>
    </row>
    <row r="211" spans="2:3" x14ac:dyDescent="0.25">
      <c r="B211">
        <v>19</v>
      </c>
      <c r="C211">
        <v>34</v>
      </c>
    </row>
    <row r="212" spans="2:3" x14ac:dyDescent="0.25">
      <c r="B212">
        <v>29</v>
      </c>
      <c r="C212">
        <v>19</v>
      </c>
    </row>
    <row r="213" spans="2:3" x14ac:dyDescent="0.25">
      <c r="B213">
        <v>16</v>
      </c>
      <c r="C213">
        <v>29</v>
      </c>
    </row>
    <row r="214" spans="2:3" x14ac:dyDescent="0.25">
      <c r="B214">
        <v>29</v>
      </c>
      <c r="C214">
        <v>48</v>
      </c>
    </row>
    <row r="215" spans="2:3" x14ac:dyDescent="0.25">
      <c r="B215">
        <v>27</v>
      </c>
      <c r="C215">
        <v>28</v>
      </c>
    </row>
    <row r="216" spans="2:3" x14ac:dyDescent="0.25">
      <c r="B216">
        <v>27</v>
      </c>
      <c r="C216">
        <v>22</v>
      </c>
    </row>
    <row r="217" spans="2:3" x14ac:dyDescent="0.25">
      <c r="B217">
        <v>40</v>
      </c>
      <c r="C217">
        <v>17</v>
      </c>
    </row>
    <row r="218" spans="2:3" x14ac:dyDescent="0.25">
      <c r="B218">
        <v>21</v>
      </c>
      <c r="C218">
        <v>18</v>
      </c>
    </row>
    <row r="219" spans="2:3" x14ac:dyDescent="0.25">
      <c r="B219">
        <v>21</v>
      </c>
      <c r="C219">
        <v>28</v>
      </c>
    </row>
    <row r="220" spans="2:3" x14ac:dyDescent="0.25">
      <c r="B220">
        <v>50</v>
      </c>
      <c r="C220">
        <v>19</v>
      </c>
    </row>
    <row r="221" spans="2:3" x14ac:dyDescent="0.25">
      <c r="B221">
        <v>19</v>
      </c>
      <c r="C221">
        <v>19</v>
      </c>
    </row>
    <row r="222" spans="2:3" x14ac:dyDescent="0.25">
      <c r="B222">
        <v>26</v>
      </c>
      <c r="C222">
        <v>23</v>
      </c>
    </row>
    <row r="223" spans="2:3" x14ac:dyDescent="0.25">
      <c r="B223">
        <v>21</v>
      </c>
      <c r="C223">
        <v>16</v>
      </c>
    </row>
    <row r="224" spans="2:3" x14ac:dyDescent="0.25">
      <c r="B224">
        <v>43</v>
      </c>
      <c r="C224">
        <v>18</v>
      </c>
    </row>
    <row r="225" spans="2:3" x14ac:dyDescent="0.25">
      <c r="B225">
        <v>19</v>
      </c>
      <c r="C225">
        <v>27</v>
      </c>
    </row>
    <row r="226" spans="2:3" x14ac:dyDescent="0.25">
      <c r="B226">
        <v>22</v>
      </c>
      <c r="C226">
        <v>40</v>
      </c>
    </row>
    <row r="227" spans="2:3" x14ac:dyDescent="0.25">
      <c r="B227">
        <v>43</v>
      </c>
      <c r="C227">
        <v>30</v>
      </c>
    </row>
    <row r="228" spans="2:3" x14ac:dyDescent="0.25">
      <c r="B228">
        <v>47</v>
      </c>
      <c r="C228">
        <v>17</v>
      </c>
    </row>
    <row r="229" spans="2:3" x14ac:dyDescent="0.25">
      <c r="B229">
        <v>28</v>
      </c>
      <c r="C229">
        <v>21</v>
      </c>
    </row>
    <row r="230" spans="2:3" x14ac:dyDescent="0.25">
      <c r="B230">
        <v>23</v>
      </c>
      <c r="C230">
        <v>20</v>
      </c>
    </row>
    <row r="231" spans="2:3" x14ac:dyDescent="0.25">
      <c r="B231">
        <v>25</v>
      </c>
      <c r="C231">
        <v>18</v>
      </c>
    </row>
    <row r="232" spans="2:3" x14ac:dyDescent="0.25">
      <c r="B232">
        <v>20</v>
      </c>
      <c r="C232">
        <v>22</v>
      </c>
    </row>
    <row r="233" spans="2:3" x14ac:dyDescent="0.25">
      <c r="B233">
        <v>27</v>
      </c>
      <c r="C233">
        <v>23</v>
      </c>
    </row>
    <row r="234" spans="2:3" x14ac:dyDescent="0.25">
      <c r="B234">
        <v>22</v>
      </c>
      <c r="C234">
        <v>17</v>
      </c>
    </row>
    <row r="235" spans="2:3" x14ac:dyDescent="0.25">
      <c r="B235">
        <v>19</v>
      </c>
      <c r="C235">
        <v>29</v>
      </c>
    </row>
    <row r="236" spans="2:3" x14ac:dyDescent="0.25">
      <c r="B236">
        <v>27</v>
      </c>
      <c r="C236">
        <v>26</v>
      </c>
    </row>
    <row r="237" spans="2:3" x14ac:dyDescent="0.25">
      <c r="B237">
        <v>18</v>
      </c>
      <c r="C237">
        <v>16</v>
      </c>
    </row>
    <row r="238" spans="2:3" x14ac:dyDescent="0.25">
      <c r="B238">
        <v>25</v>
      </c>
      <c r="C238">
        <v>18</v>
      </c>
    </row>
    <row r="239" spans="2:3" x14ac:dyDescent="0.25">
      <c r="B239">
        <v>25</v>
      </c>
      <c r="C239">
        <v>32</v>
      </c>
    </row>
    <row r="240" spans="2:3" x14ac:dyDescent="0.25">
      <c r="B240">
        <v>31</v>
      </c>
      <c r="C240">
        <v>23</v>
      </c>
    </row>
    <row r="241" spans="2:3" x14ac:dyDescent="0.25">
      <c r="B241">
        <v>23</v>
      </c>
      <c r="C241">
        <v>20</v>
      </c>
    </row>
    <row r="242" spans="2:3" x14ac:dyDescent="0.25">
      <c r="B242">
        <v>22</v>
      </c>
      <c r="C242">
        <v>23</v>
      </c>
    </row>
    <row r="243" spans="2:3" x14ac:dyDescent="0.25">
      <c r="B243">
        <v>24</v>
      </c>
      <c r="C243">
        <v>26</v>
      </c>
    </row>
    <row r="244" spans="2:3" x14ac:dyDescent="0.25">
      <c r="B244">
        <v>43</v>
      </c>
      <c r="C244">
        <v>26</v>
      </c>
    </row>
    <row r="245" spans="2:3" x14ac:dyDescent="0.25">
      <c r="B245">
        <v>28</v>
      </c>
      <c r="C245">
        <v>25</v>
      </c>
    </row>
    <row r="246" spans="2:3" x14ac:dyDescent="0.25">
      <c r="B246">
        <v>17</v>
      </c>
      <c r="C246">
        <v>25</v>
      </c>
    </row>
    <row r="247" spans="2:3" x14ac:dyDescent="0.25">
      <c r="B247">
        <v>21</v>
      </c>
      <c r="C247">
        <v>48</v>
      </c>
    </row>
    <row r="248" spans="2:3" x14ac:dyDescent="0.25">
      <c r="B248">
        <v>26</v>
      </c>
      <c r="C248">
        <v>43</v>
      </c>
    </row>
    <row r="249" spans="2:3" x14ac:dyDescent="0.25">
      <c r="B249">
        <v>21</v>
      </c>
      <c r="C249">
        <v>43</v>
      </c>
    </row>
    <row r="250" spans="2:3" x14ac:dyDescent="0.25">
      <c r="B250">
        <v>25</v>
      </c>
      <c r="C250">
        <v>19</v>
      </c>
    </row>
    <row r="251" spans="2:3" x14ac:dyDescent="0.25">
      <c r="B251">
        <v>17</v>
      </c>
      <c r="C251">
        <v>35</v>
      </c>
    </row>
    <row r="252" spans="2:3" x14ac:dyDescent="0.25">
      <c r="B252">
        <v>22</v>
      </c>
      <c r="C252">
        <v>17</v>
      </c>
    </row>
    <row r="253" spans="2:3" x14ac:dyDescent="0.25">
      <c r="B253">
        <v>16</v>
      </c>
      <c r="C253">
        <v>16</v>
      </c>
    </row>
    <row r="254" spans="2:3" x14ac:dyDescent="0.25">
      <c r="B254">
        <v>37</v>
      </c>
      <c r="C254">
        <v>31</v>
      </c>
    </row>
    <row r="255" spans="2:3" x14ac:dyDescent="0.25">
      <c r="B255">
        <v>24</v>
      </c>
      <c r="C255">
        <v>29</v>
      </c>
    </row>
    <row r="256" spans="2:3" x14ac:dyDescent="0.25">
      <c r="B256">
        <v>38</v>
      </c>
      <c r="C256">
        <v>38</v>
      </c>
    </row>
    <row r="257" spans="2:3" x14ac:dyDescent="0.25">
      <c r="B257">
        <v>23</v>
      </c>
      <c r="C257">
        <v>17</v>
      </c>
    </row>
    <row r="258" spans="2:3" x14ac:dyDescent="0.25">
      <c r="B258">
        <v>33</v>
      </c>
      <c r="C258">
        <v>44</v>
      </c>
    </row>
    <row r="259" spans="2:3" x14ac:dyDescent="0.25">
      <c r="B259">
        <v>50</v>
      </c>
      <c r="C259">
        <v>25</v>
      </c>
    </row>
    <row r="260" spans="2:3" x14ac:dyDescent="0.25">
      <c r="B260">
        <v>45</v>
      </c>
      <c r="C260">
        <v>16</v>
      </c>
    </row>
    <row r="261" spans="2:3" x14ac:dyDescent="0.25">
      <c r="B261">
        <v>28</v>
      </c>
      <c r="C261">
        <v>18</v>
      </c>
    </row>
    <row r="262" spans="2:3" x14ac:dyDescent="0.25">
      <c r="B262">
        <v>25</v>
      </c>
      <c r="C262">
        <v>30</v>
      </c>
    </row>
    <row r="263" spans="2:3" x14ac:dyDescent="0.25">
      <c r="B263">
        <v>29</v>
      </c>
      <c r="C263">
        <v>22</v>
      </c>
    </row>
    <row r="264" spans="2:3" x14ac:dyDescent="0.25">
      <c r="B264">
        <v>27</v>
      </c>
      <c r="C264">
        <v>29</v>
      </c>
    </row>
    <row r="265" spans="2:3" x14ac:dyDescent="0.25">
      <c r="B265">
        <v>22</v>
      </c>
      <c r="C265">
        <v>33</v>
      </c>
    </row>
    <row r="266" spans="2:3" x14ac:dyDescent="0.25">
      <c r="B266">
        <v>29</v>
      </c>
      <c r="C266">
        <v>28</v>
      </c>
    </row>
    <row r="267" spans="2:3" x14ac:dyDescent="0.25">
      <c r="B267">
        <v>28</v>
      </c>
      <c r="C267">
        <v>34</v>
      </c>
    </row>
    <row r="268" spans="2:3" x14ac:dyDescent="0.25">
      <c r="B268">
        <v>27</v>
      </c>
      <c r="C268">
        <v>25</v>
      </c>
    </row>
    <row r="269" spans="2:3" x14ac:dyDescent="0.25">
      <c r="B269">
        <v>18</v>
      </c>
      <c r="C269">
        <v>27</v>
      </c>
    </row>
    <row r="270" spans="2:3" x14ac:dyDescent="0.25">
      <c r="B270">
        <v>41</v>
      </c>
      <c r="C270">
        <v>27</v>
      </c>
    </row>
    <row r="271" spans="2:3" x14ac:dyDescent="0.25">
      <c r="B271">
        <v>35</v>
      </c>
      <c r="C271">
        <v>29</v>
      </c>
    </row>
    <row r="272" spans="2:3" x14ac:dyDescent="0.25">
      <c r="B272">
        <v>50</v>
      </c>
      <c r="C272">
        <v>20</v>
      </c>
    </row>
    <row r="273" spans="2:3" x14ac:dyDescent="0.25">
      <c r="B273">
        <v>25</v>
      </c>
      <c r="C273">
        <v>48</v>
      </c>
    </row>
    <row r="274" spans="2:3" x14ac:dyDescent="0.25">
      <c r="B274">
        <v>27</v>
      </c>
      <c r="C274">
        <v>20</v>
      </c>
    </row>
    <row r="275" spans="2:3" x14ac:dyDescent="0.25">
      <c r="B275">
        <v>35</v>
      </c>
      <c r="C275">
        <v>25</v>
      </c>
    </row>
    <row r="276" spans="2:3" x14ac:dyDescent="0.25">
      <c r="C276">
        <v>35</v>
      </c>
    </row>
    <row r="277" spans="2:3" x14ac:dyDescent="0.25">
      <c r="C277">
        <v>26</v>
      </c>
    </row>
  </sheetData>
  <mergeCells count="10">
    <mergeCell ref="K25:L25"/>
    <mergeCell ref="A6:B6"/>
    <mergeCell ref="A11:B11"/>
    <mergeCell ref="F8:I8"/>
    <mergeCell ref="K1:N1"/>
    <mergeCell ref="K7:L7"/>
    <mergeCell ref="A16:B16"/>
    <mergeCell ref="A2:B2"/>
    <mergeCell ref="F18:I18"/>
    <mergeCell ref="K18:N1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2E73A-E653-44B7-896C-CA7569DDF586}">
  <dimension ref="A1:E501"/>
  <sheetViews>
    <sheetView workbookViewId="0">
      <selection activeCell="E2" sqref="E2"/>
    </sheetView>
  </sheetViews>
  <sheetFormatPr defaultRowHeight="15" x14ac:dyDescent="0.25"/>
  <cols>
    <col min="1" max="1" width="12.28515625" bestFit="1" customWidth="1"/>
    <col min="2" max="2" width="12.42578125" bestFit="1" customWidth="1"/>
    <col min="3" max="3" width="18.7109375" bestFit="1" customWidth="1"/>
    <col min="4" max="4" width="26.140625" bestFit="1" customWidth="1"/>
    <col min="5" max="5" width="22" bestFit="1" customWidth="1"/>
  </cols>
  <sheetData>
    <row r="1" spans="1:5" x14ac:dyDescent="0.25">
      <c r="A1" s="25" t="s">
        <v>533</v>
      </c>
      <c r="B1" s="25" t="s">
        <v>547</v>
      </c>
      <c r="C1" s="25" t="s">
        <v>585</v>
      </c>
      <c r="D1" s="25" t="s">
        <v>622</v>
      </c>
      <c r="E1" s="29" t="s">
        <v>623</v>
      </c>
    </row>
    <row r="2" spans="1:5" x14ac:dyDescent="0.25">
      <c r="A2" s="21" t="s">
        <v>16</v>
      </c>
      <c r="B2" s="26">
        <f>IF(Table2[[#This Row],[Is_Qualified]]="Yes",1,0)</f>
        <v>0</v>
      </c>
      <c r="C2" s="27">
        <f>EXP(Table2[[#This Row],[Predicted Value]])/(1+EXP(Table2[[#This Row],[Predicted Value]]))</f>
        <v>0.5</v>
      </c>
      <c r="D2" s="28">
        <f>IF(Table2[[#This Row],[Probability_of_Pass]]&gt;'Main Data'!$AK$10,1,0)</f>
        <v>0</v>
      </c>
      <c r="E2">
        <f>IF(Table2[[#This Row],[Probability_of_Pass]]&gt;0.5,1,0)</f>
        <v>0</v>
      </c>
    </row>
    <row r="3" spans="1:5" x14ac:dyDescent="0.25">
      <c r="A3" s="22" t="s">
        <v>17</v>
      </c>
      <c r="B3" s="26">
        <f>IF(Table2[[#This Row],[Is_Qualified]]="Yes",1,0)</f>
        <v>0</v>
      </c>
      <c r="C3" s="27">
        <f>EXP(Table2[[#This Row],[Predicted Value]])/(1+EXP(Table2[[#This Row],[Predicted Value]]))</f>
        <v>0.5</v>
      </c>
      <c r="D3" s="28">
        <f>IF(Table2[[#This Row],[Probability_of_Pass]]&gt;'Main Data'!$AK$10,1,0)</f>
        <v>0</v>
      </c>
      <c r="E3">
        <f>IF(Table2[[#This Row],[Probability_of_Pass]]&gt;0.5,1,0)</f>
        <v>0</v>
      </c>
    </row>
    <row r="4" spans="1:5" x14ac:dyDescent="0.25">
      <c r="A4" s="21" t="s">
        <v>18</v>
      </c>
      <c r="B4" s="26">
        <f>IF(Table2[[#This Row],[Is_Qualified]]="Yes",1,0)</f>
        <v>1</v>
      </c>
      <c r="C4" s="27">
        <f>EXP(Table2[[#This Row],[Predicted Value]])/(1+EXP(Table2[[#This Row],[Predicted Value]]))</f>
        <v>0.5</v>
      </c>
      <c r="D4" s="28">
        <f>IF(Table2[[#This Row],[Probability_of_Pass]]&gt;'Main Data'!$AK$10,1,0)</f>
        <v>0</v>
      </c>
      <c r="E4">
        <f>IF(Table2[[#This Row],[Probability_of_Pass]]&gt;0.5,1,0)</f>
        <v>0</v>
      </c>
    </row>
    <row r="5" spans="1:5" x14ac:dyDescent="0.25">
      <c r="A5" s="22" t="s">
        <v>19</v>
      </c>
      <c r="B5" s="26">
        <f>IF(Table2[[#This Row],[Is_Qualified]]="Yes",1,0)</f>
        <v>0</v>
      </c>
      <c r="C5" s="27">
        <f>EXP(Table2[[#This Row],[Predicted Value]])/(1+EXP(Table2[[#This Row],[Predicted Value]]))</f>
        <v>0.5</v>
      </c>
      <c r="D5" s="28">
        <f>IF(Table2[[#This Row],[Probability_of_Pass]]&gt;'Main Data'!$AK$10,1,0)</f>
        <v>0</v>
      </c>
      <c r="E5">
        <f>IF(Table2[[#This Row],[Probability_of_Pass]]&gt;0.5,1,0)</f>
        <v>0</v>
      </c>
    </row>
    <row r="6" spans="1:5" x14ac:dyDescent="0.25">
      <c r="A6" s="21" t="s">
        <v>20</v>
      </c>
      <c r="B6" s="26">
        <f>IF(Table2[[#This Row],[Is_Qualified]]="Yes",1,0)</f>
        <v>1</v>
      </c>
      <c r="C6" s="27">
        <f>EXP(Table2[[#This Row],[Predicted Value]])/(1+EXP(Table2[[#This Row],[Predicted Value]]))</f>
        <v>0.8815788876645434</v>
      </c>
      <c r="D6" s="28">
        <f>IF(Table2[[#This Row],[Probability_of_Pass]]&gt;'Main Data'!$AK$10,1,0)</f>
        <v>1</v>
      </c>
      <c r="E6">
        <f>IF(Table2[[#This Row],[Probability_of_Pass]]&gt;0.5,1,0)</f>
        <v>1</v>
      </c>
    </row>
    <row r="7" spans="1:5" x14ac:dyDescent="0.25">
      <c r="A7" s="22" t="s">
        <v>21</v>
      </c>
      <c r="B7" s="26">
        <f>IF(Table2[[#This Row],[Is_Qualified]]="Yes",1,0)</f>
        <v>1</v>
      </c>
      <c r="C7" s="27">
        <f>EXP(Table2[[#This Row],[Predicted Value]])/(1+EXP(Table2[[#This Row],[Predicted Value]]))</f>
        <v>0.57070712568050852</v>
      </c>
      <c r="D7" s="28">
        <f>IF(Table2[[#This Row],[Probability_of_Pass]]&gt;'Main Data'!$AK$10,1,0)</f>
        <v>0</v>
      </c>
      <c r="E7">
        <f>IF(Table2[[#This Row],[Probability_of_Pass]]&gt;0.5,1,0)</f>
        <v>1</v>
      </c>
    </row>
    <row r="8" spans="1:5" x14ac:dyDescent="0.25">
      <c r="A8" s="21" t="s">
        <v>22</v>
      </c>
      <c r="B8" s="26">
        <f>IF(Table2[[#This Row],[Is_Qualified]]="Yes",1,0)</f>
        <v>1</v>
      </c>
      <c r="C8" s="27">
        <f>EXP(Table2[[#This Row],[Predicted Value]])/(1+EXP(Table2[[#This Row],[Predicted Value]]))</f>
        <v>0.57070712568050852</v>
      </c>
      <c r="D8" s="28">
        <f>IF(Table2[[#This Row],[Probability_of_Pass]]&gt;'Main Data'!$AK$10,1,0)</f>
        <v>0</v>
      </c>
      <c r="E8">
        <f>IF(Table2[[#This Row],[Probability_of_Pass]]&gt;0.5,1,0)</f>
        <v>1</v>
      </c>
    </row>
    <row r="9" spans="1:5" x14ac:dyDescent="0.25">
      <c r="A9" s="22" t="s">
        <v>23</v>
      </c>
      <c r="B9" s="26">
        <f>IF(Table2[[#This Row],[Is_Qualified]]="Yes",1,0)</f>
        <v>1</v>
      </c>
      <c r="C9" s="27">
        <f>EXP(Table2[[#This Row],[Predicted Value]])/(1+EXP(Table2[[#This Row],[Predicted Value]]))</f>
        <v>0.57070712568050852</v>
      </c>
      <c r="D9" s="28">
        <f>IF(Table2[[#This Row],[Probability_of_Pass]]&gt;'Main Data'!$AK$10,1,0)</f>
        <v>0</v>
      </c>
      <c r="E9">
        <f>IF(Table2[[#This Row],[Probability_of_Pass]]&gt;0.5,1,0)</f>
        <v>1</v>
      </c>
    </row>
    <row r="10" spans="1:5" x14ac:dyDescent="0.25">
      <c r="A10" s="21" t="s">
        <v>24</v>
      </c>
      <c r="B10" s="26">
        <f>IF(Table2[[#This Row],[Is_Qualified]]="Yes",1,0)</f>
        <v>0</v>
      </c>
      <c r="C10" s="27">
        <f>EXP(Table2[[#This Row],[Predicted Value]])/(1+EXP(Table2[[#This Row],[Predicted Value]]))</f>
        <v>0.5</v>
      </c>
      <c r="D10" s="28">
        <f>IF(Table2[[#This Row],[Probability_of_Pass]]&gt;'Main Data'!$AK$10,1,0)</f>
        <v>0</v>
      </c>
      <c r="E10">
        <f>IF(Table2[[#This Row],[Probability_of_Pass]]&gt;0.5,1,0)</f>
        <v>0</v>
      </c>
    </row>
    <row r="11" spans="1:5" x14ac:dyDescent="0.25">
      <c r="A11" s="22" t="s">
        <v>25</v>
      </c>
      <c r="B11" s="26">
        <f>IF(Table2[[#This Row],[Is_Qualified]]="Yes",1,0)</f>
        <v>1</v>
      </c>
      <c r="C11" s="27">
        <f>EXP(Table2[[#This Row],[Predicted Value]])/(1+EXP(Table2[[#This Row],[Predicted Value]]))</f>
        <v>0.8815788876645434</v>
      </c>
      <c r="D11" s="28">
        <f>IF(Table2[[#This Row],[Probability_of_Pass]]&gt;'Main Data'!$AK$10,1,0)</f>
        <v>1</v>
      </c>
      <c r="E11">
        <f>IF(Table2[[#This Row],[Probability_of_Pass]]&gt;0.5,1,0)</f>
        <v>1</v>
      </c>
    </row>
    <row r="12" spans="1:5" x14ac:dyDescent="0.25">
      <c r="A12" s="21" t="s">
        <v>26</v>
      </c>
      <c r="B12" s="26">
        <f>IF(Table2[[#This Row],[Is_Qualified]]="Yes",1,0)</f>
        <v>1</v>
      </c>
      <c r="C12" s="27">
        <f>EXP(Table2[[#This Row],[Predicted Value]])/(1+EXP(Table2[[#This Row],[Predicted Value]]))</f>
        <v>0.8815788876645434</v>
      </c>
      <c r="D12" s="28">
        <f>IF(Table2[[#This Row],[Probability_of_Pass]]&gt;'Main Data'!$AK$10,1,0)</f>
        <v>1</v>
      </c>
      <c r="E12">
        <f>IF(Table2[[#This Row],[Probability_of_Pass]]&gt;0.5,1,0)</f>
        <v>1</v>
      </c>
    </row>
    <row r="13" spans="1:5" x14ac:dyDescent="0.25">
      <c r="A13" s="22" t="s">
        <v>27</v>
      </c>
      <c r="B13" s="26">
        <f>IF(Table2[[#This Row],[Is_Qualified]]="Yes",1,0)</f>
        <v>1</v>
      </c>
      <c r="C13" s="27">
        <f>EXP(Table2[[#This Row],[Predicted Value]])/(1+EXP(Table2[[#This Row],[Predicted Value]]))</f>
        <v>0.5</v>
      </c>
      <c r="D13" s="28">
        <f>IF(Table2[[#This Row],[Probability_of_Pass]]&gt;'Main Data'!$AK$10,1,0)</f>
        <v>0</v>
      </c>
      <c r="E13">
        <f>IF(Table2[[#This Row],[Probability_of_Pass]]&gt;0.5,1,0)</f>
        <v>0</v>
      </c>
    </row>
    <row r="14" spans="1:5" x14ac:dyDescent="0.25">
      <c r="A14" s="21" t="s">
        <v>28</v>
      </c>
      <c r="B14" s="26">
        <f>IF(Table2[[#This Row],[Is_Qualified]]="Yes",1,0)</f>
        <v>0</v>
      </c>
      <c r="C14" s="27">
        <f>EXP(Table2[[#This Row],[Predicted Value]])/(1+EXP(Table2[[#This Row],[Predicted Value]]))</f>
        <v>0.57070712568050852</v>
      </c>
      <c r="D14" s="28">
        <f>IF(Table2[[#This Row],[Probability_of_Pass]]&gt;'Main Data'!$AK$10,1,0)</f>
        <v>0</v>
      </c>
      <c r="E14">
        <f>IF(Table2[[#This Row],[Probability_of_Pass]]&gt;0.5,1,0)</f>
        <v>1</v>
      </c>
    </row>
    <row r="15" spans="1:5" x14ac:dyDescent="0.25">
      <c r="A15" s="22" t="s">
        <v>29</v>
      </c>
      <c r="B15" s="26">
        <f>IF(Table2[[#This Row],[Is_Qualified]]="Yes",1,0)</f>
        <v>1</v>
      </c>
      <c r="C15" s="27">
        <f>EXP(Table2[[#This Row],[Predicted Value]])/(1+EXP(Table2[[#This Row],[Predicted Value]]))</f>
        <v>0.8815788876645434</v>
      </c>
      <c r="D15" s="28">
        <f>IF(Table2[[#This Row],[Probability_of_Pass]]&gt;'Main Data'!$AK$10,1,0)</f>
        <v>1</v>
      </c>
      <c r="E15">
        <f>IF(Table2[[#This Row],[Probability_of_Pass]]&gt;0.5,1,0)</f>
        <v>1</v>
      </c>
    </row>
    <row r="16" spans="1:5" x14ac:dyDescent="0.25">
      <c r="A16" s="21" t="s">
        <v>30</v>
      </c>
      <c r="B16" s="26">
        <f>IF(Table2[[#This Row],[Is_Qualified]]="Yes",1,0)</f>
        <v>1</v>
      </c>
      <c r="C16" s="27">
        <f>EXP(Table2[[#This Row],[Predicted Value]])/(1+EXP(Table2[[#This Row],[Predicted Value]]))</f>
        <v>0.8815788876645434</v>
      </c>
      <c r="D16" s="28">
        <f>IF(Table2[[#This Row],[Probability_of_Pass]]&gt;'Main Data'!$AK$10,1,0)</f>
        <v>1</v>
      </c>
      <c r="E16">
        <f>IF(Table2[[#This Row],[Probability_of_Pass]]&gt;0.5,1,0)</f>
        <v>1</v>
      </c>
    </row>
    <row r="17" spans="1:5" x14ac:dyDescent="0.25">
      <c r="A17" s="22" t="s">
        <v>31</v>
      </c>
      <c r="B17" s="26">
        <f>IF(Table2[[#This Row],[Is_Qualified]]="Yes",1,0)</f>
        <v>1</v>
      </c>
      <c r="C17" s="27">
        <f>EXP(Table2[[#This Row],[Predicted Value]])/(1+EXP(Table2[[#This Row],[Predicted Value]]))</f>
        <v>0.57070712568050852</v>
      </c>
      <c r="D17" s="28">
        <f>IF(Table2[[#This Row],[Probability_of_Pass]]&gt;'Main Data'!$AK$10,1,0)</f>
        <v>0</v>
      </c>
      <c r="E17">
        <f>IF(Table2[[#This Row],[Probability_of_Pass]]&gt;0.5,1,0)</f>
        <v>1</v>
      </c>
    </row>
    <row r="18" spans="1:5" x14ac:dyDescent="0.25">
      <c r="A18" s="21" t="s">
        <v>32</v>
      </c>
      <c r="B18" s="26">
        <f>IF(Table2[[#This Row],[Is_Qualified]]="Yes",1,0)</f>
        <v>1</v>
      </c>
      <c r="C18" s="27">
        <f>EXP(Table2[[#This Row],[Predicted Value]])/(1+EXP(Table2[[#This Row],[Predicted Value]]))</f>
        <v>0.57070712568050852</v>
      </c>
      <c r="D18" s="28">
        <f>IF(Table2[[#This Row],[Probability_of_Pass]]&gt;'Main Data'!$AK$10,1,0)</f>
        <v>0</v>
      </c>
      <c r="E18">
        <f>IF(Table2[[#This Row],[Probability_of_Pass]]&gt;0.5,1,0)</f>
        <v>1</v>
      </c>
    </row>
    <row r="19" spans="1:5" x14ac:dyDescent="0.25">
      <c r="A19" s="22" t="s">
        <v>33</v>
      </c>
      <c r="B19" s="26">
        <f>IF(Table2[[#This Row],[Is_Qualified]]="Yes",1,0)</f>
        <v>0</v>
      </c>
      <c r="C19" s="27">
        <f>EXP(Table2[[#This Row],[Predicted Value]])/(1+EXP(Table2[[#This Row],[Predicted Value]]))</f>
        <v>0.5</v>
      </c>
      <c r="D19" s="28">
        <f>IF(Table2[[#This Row],[Probability_of_Pass]]&gt;'Main Data'!$AK$10,1,0)</f>
        <v>0</v>
      </c>
      <c r="E19">
        <f>IF(Table2[[#This Row],[Probability_of_Pass]]&gt;0.5,1,0)</f>
        <v>0</v>
      </c>
    </row>
    <row r="20" spans="1:5" x14ac:dyDescent="0.25">
      <c r="A20" s="21" t="s">
        <v>34</v>
      </c>
      <c r="B20" s="26">
        <f>IF(Table2[[#This Row],[Is_Qualified]]="Yes",1,0)</f>
        <v>1</v>
      </c>
      <c r="C20" s="27">
        <f>EXP(Table2[[#This Row],[Predicted Value]])/(1+EXP(Table2[[#This Row],[Predicted Value]]))</f>
        <v>0.8815788876645434</v>
      </c>
      <c r="D20" s="28">
        <f>IF(Table2[[#This Row],[Probability_of_Pass]]&gt;'Main Data'!$AK$10,1,0)</f>
        <v>1</v>
      </c>
      <c r="E20">
        <f>IF(Table2[[#This Row],[Probability_of_Pass]]&gt;0.5,1,0)</f>
        <v>1</v>
      </c>
    </row>
    <row r="21" spans="1:5" x14ac:dyDescent="0.25">
      <c r="A21" s="22" t="s">
        <v>35</v>
      </c>
      <c r="B21" s="26">
        <f>IF(Table2[[#This Row],[Is_Qualified]]="Yes",1,0)</f>
        <v>0</v>
      </c>
      <c r="C21" s="27">
        <f>EXP(Table2[[#This Row],[Predicted Value]])/(1+EXP(Table2[[#This Row],[Predicted Value]]))</f>
        <v>0.5</v>
      </c>
      <c r="D21" s="28">
        <f>IF(Table2[[#This Row],[Probability_of_Pass]]&gt;'Main Data'!$AK$10,1,0)</f>
        <v>0</v>
      </c>
      <c r="E21">
        <f>IF(Table2[[#This Row],[Probability_of_Pass]]&gt;0.5,1,0)</f>
        <v>0</v>
      </c>
    </row>
    <row r="22" spans="1:5" x14ac:dyDescent="0.25">
      <c r="A22" s="21" t="s">
        <v>36</v>
      </c>
      <c r="B22" s="26">
        <f>IF(Table2[[#This Row],[Is_Qualified]]="Yes",1,0)</f>
        <v>1</v>
      </c>
      <c r="C22" s="27">
        <f>EXP(Table2[[#This Row],[Predicted Value]])/(1+EXP(Table2[[#This Row],[Predicted Value]]))</f>
        <v>0.8815788876645434</v>
      </c>
      <c r="D22" s="28">
        <f>IF(Table2[[#This Row],[Probability_of_Pass]]&gt;'Main Data'!$AK$10,1,0)</f>
        <v>1</v>
      </c>
      <c r="E22">
        <f>IF(Table2[[#This Row],[Probability_of_Pass]]&gt;0.5,1,0)</f>
        <v>1</v>
      </c>
    </row>
    <row r="23" spans="1:5" x14ac:dyDescent="0.25">
      <c r="A23" s="22" t="s">
        <v>37</v>
      </c>
      <c r="B23" s="26">
        <f>IF(Table2[[#This Row],[Is_Qualified]]="Yes",1,0)</f>
        <v>1</v>
      </c>
      <c r="C23" s="27">
        <f>EXP(Table2[[#This Row],[Predicted Value]])/(1+EXP(Table2[[#This Row],[Predicted Value]]))</f>
        <v>0.57070712568050852</v>
      </c>
      <c r="D23" s="28">
        <f>IF(Table2[[#This Row],[Probability_of_Pass]]&gt;'Main Data'!$AK$10,1,0)</f>
        <v>0</v>
      </c>
      <c r="E23">
        <f>IF(Table2[[#This Row],[Probability_of_Pass]]&gt;0.5,1,0)</f>
        <v>1</v>
      </c>
    </row>
    <row r="24" spans="1:5" x14ac:dyDescent="0.25">
      <c r="A24" s="21" t="s">
        <v>38</v>
      </c>
      <c r="B24" s="26">
        <f>IF(Table2[[#This Row],[Is_Qualified]]="Yes",1,0)</f>
        <v>1</v>
      </c>
      <c r="C24" s="27">
        <f>EXP(Table2[[#This Row],[Predicted Value]])/(1+EXP(Table2[[#This Row],[Predicted Value]]))</f>
        <v>0.57070712568050852</v>
      </c>
      <c r="D24" s="28">
        <f>IF(Table2[[#This Row],[Probability_of_Pass]]&gt;'Main Data'!$AK$10,1,0)</f>
        <v>0</v>
      </c>
      <c r="E24">
        <f>IF(Table2[[#This Row],[Probability_of_Pass]]&gt;0.5,1,0)</f>
        <v>1</v>
      </c>
    </row>
    <row r="25" spans="1:5" x14ac:dyDescent="0.25">
      <c r="A25" s="22" t="s">
        <v>39</v>
      </c>
      <c r="B25" s="26">
        <f>IF(Table2[[#This Row],[Is_Qualified]]="Yes",1,0)</f>
        <v>1</v>
      </c>
      <c r="C25" s="27">
        <f>EXP(Table2[[#This Row],[Predicted Value]])/(1+EXP(Table2[[#This Row],[Predicted Value]]))</f>
        <v>0.57070712568050852</v>
      </c>
      <c r="D25" s="28">
        <f>IF(Table2[[#This Row],[Probability_of_Pass]]&gt;'Main Data'!$AK$10,1,0)</f>
        <v>0</v>
      </c>
      <c r="E25">
        <f>IF(Table2[[#This Row],[Probability_of_Pass]]&gt;0.5,1,0)</f>
        <v>1</v>
      </c>
    </row>
    <row r="26" spans="1:5" x14ac:dyDescent="0.25">
      <c r="A26" s="21" t="s">
        <v>40</v>
      </c>
      <c r="B26" s="26">
        <f>IF(Table2[[#This Row],[Is_Qualified]]="Yes",1,0)</f>
        <v>0</v>
      </c>
      <c r="C26" s="27">
        <f>EXP(Table2[[#This Row],[Predicted Value]])/(1+EXP(Table2[[#This Row],[Predicted Value]]))</f>
        <v>0.5</v>
      </c>
      <c r="D26" s="28">
        <f>IF(Table2[[#This Row],[Probability_of_Pass]]&gt;'Main Data'!$AK$10,1,0)</f>
        <v>0</v>
      </c>
      <c r="E26">
        <f>IF(Table2[[#This Row],[Probability_of_Pass]]&gt;0.5,1,0)</f>
        <v>0</v>
      </c>
    </row>
    <row r="27" spans="1:5" x14ac:dyDescent="0.25">
      <c r="A27" s="22" t="s">
        <v>41</v>
      </c>
      <c r="B27" s="26">
        <f>IF(Table2[[#This Row],[Is_Qualified]]="Yes",1,0)</f>
        <v>0</v>
      </c>
      <c r="C27" s="27">
        <f>EXP(Table2[[#This Row],[Predicted Value]])/(1+EXP(Table2[[#This Row],[Predicted Value]]))</f>
        <v>0.5</v>
      </c>
      <c r="D27" s="28">
        <f>IF(Table2[[#This Row],[Probability_of_Pass]]&gt;'Main Data'!$AK$10,1,0)</f>
        <v>0</v>
      </c>
      <c r="E27">
        <f>IF(Table2[[#This Row],[Probability_of_Pass]]&gt;0.5,1,0)</f>
        <v>0</v>
      </c>
    </row>
    <row r="28" spans="1:5" x14ac:dyDescent="0.25">
      <c r="A28" s="21" t="s">
        <v>42</v>
      </c>
      <c r="B28" s="26">
        <f>IF(Table2[[#This Row],[Is_Qualified]]="Yes",1,0)</f>
        <v>0</v>
      </c>
      <c r="C28" s="27">
        <f>EXP(Table2[[#This Row],[Predicted Value]])/(1+EXP(Table2[[#This Row],[Predicted Value]]))</f>
        <v>0.5</v>
      </c>
      <c r="D28" s="28">
        <f>IF(Table2[[#This Row],[Probability_of_Pass]]&gt;'Main Data'!$AK$10,1,0)</f>
        <v>0</v>
      </c>
      <c r="E28">
        <f>IF(Table2[[#This Row],[Probability_of_Pass]]&gt;0.5,1,0)</f>
        <v>0</v>
      </c>
    </row>
    <row r="29" spans="1:5" x14ac:dyDescent="0.25">
      <c r="A29" s="22" t="s">
        <v>43</v>
      </c>
      <c r="B29" s="26">
        <f>IF(Table2[[#This Row],[Is_Qualified]]="Yes",1,0)</f>
        <v>0</v>
      </c>
      <c r="C29" s="27">
        <f>EXP(Table2[[#This Row],[Predicted Value]])/(1+EXP(Table2[[#This Row],[Predicted Value]]))</f>
        <v>0.5</v>
      </c>
      <c r="D29" s="28">
        <f>IF(Table2[[#This Row],[Probability_of_Pass]]&gt;'Main Data'!$AK$10,1,0)</f>
        <v>0</v>
      </c>
      <c r="E29">
        <f>IF(Table2[[#This Row],[Probability_of_Pass]]&gt;0.5,1,0)</f>
        <v>0</v>
      </c>
    </row>
    <row r="30" spans="1:5" x14ac:dyDescent="0.25">
      <c r="A30" s="21" t="s">
        <v>44</v>
      </c>
      <c r="B30" s="26">
        <f>IF(Table2[[#This Row],[Is_Qualified]]="Yes",1,0)</f>
        <v>1</v>
      </c>
      <c r="C30" s="27">
        <f>EXP(Table2[[#This Row],[Predicted Value]])/(1+EXP(Table2[[#This Row],[Predicted Value]]))</f>
        <v>0.8815788876645434</v>
      </c>
      <c r="D30" s="28">
        <f>IF(Table2[[#This Row],[Probability_of_Pass]]&gt;'Main Data'!$AK$10,1,0)</f>
        <v>1</v>
      </c>
      <c r="E30">
        <f>IF(Table2[[#This Row],[Probability_of_Pass]]&gt;0.5,1,0)</f>
        <v>1</v>
      </c>
    </row>
    <row r="31" spans="1:5" x14ac:dyDescent="0.25">
      <c r="A31" s="22" t="s">
        <v>45</v>
      </c>
      <c r="B31" s="26">
        <f>IF(Table2[[#This Row],[Is_Qualified]]="Yes",1,0)</f>
        <v>1</v>
      </c>
      <c r="C31" s="27">
        <f>EXP(Table2[[#This Row],[Predicted Value]])/(1+EXP(Table2[[#This Row],[Predicted Value]]))</f>
        <v>0.57070712568050852</v>
      </c>
      <c r="D31" s="28">
        <f>IF(Table2[[#This Row],[Probability_of_Pass]]&gt;'Main Data'!$AK$10,1,0)</f>
        <v>0</v>
      </c>
      <c r="E31">
        <f>IF(Table2[[#This Row],[Probability_of_Pass]]&gt;0.5,1,0)</f>
        <v>1</v>
      </c>
    </row>
    <row r="32" spans="1:5" x14ac:dyDescent="0.25">
      <c r="A32" s="21" t="s">
        <v>46</v>
      </c>
      <c r="B32" s="26">
        <f>IF(Table2[[#This Row],[Is_Qualified]]="Yes",1,0)</f>
        <v>0</v>
      </c>
      <c r="C32" s="27">
        <f>EXP(Table2[[#This Row],[Predicted Value]])/(1+EXP(Table2[[#This Row],[Predicted Value]]))</f>
        <v>0.5</v>
      </c>
      <c r="D32" s="28">
        <f>IF(Table2[[#This Row],[Probability_of_Pass]]&gt;'Main Data'!$AK$10,1,0)</f>
        <v>0</v>
      </c>
      <c r="E32">
        <f>IF(Table2[[#This Row],[Probability_of_Pass]]&gt;0.5,1,0)</f>
        <v>0</v>
      </c>
    </row>
    <row r="33" spans="1:5" x14ac:dyDescent="0.25">
      <c r="A33" s="22" t="s">
        <v>47</v>
      </c>
      <c r="B33" s="26">
        <f>IF(Table2[[#This Row],[Is_Qualified]]="Yes",1,0)</f>
        <v>1</v>
      </c>
      <c r="C33" s="27">
        <f>EXP(Table2[[#This Row],[Predicted Value]])/(1+EXP(Table2[[#This Row],[Predicted Value]]))</f>
        <v>0.8815788876645434</v>
      </c>
      <c r="D33" s="28">
        <f>IF(Table2[[#This Row],[Probability_of_Pass]]&gt;'Main Data'!$AK$10,1,0)</f>
        <v>1</v>
      </c>
      <c r="E33">
        <f>IF(Table2[[#This Row],[Probability_of_Pass]]&gt;0.5,1,0)</f>
        <v>1</v>
      </c>
    </row>
    <row r="34" spans="1:5" x14ac:dyDescent="0.25">
      <c r="A34" s="21" t="s">
        <v>48</v>
      </c>
      <c r="B34" s="26">
        <f>IF(Table2[[#This Row],[Is_Qualified]]="Yes",1,0)</f>
        <v>1</v>
      </c>
      <c r="C34" s="27">
        <f>EXP(Table2[[#This Row],[Predicted Value]])/(1+EXP(Table2[[#This Row],[Predicted Value]]))</f>
        <v>0.8815788876645434</v>
      </c>
      <c r="D34" s="28">
        <f>IF(Table2[[#This Row],[Probability_of_Pass]]&gt;'Main Data'!$AK$10,1,0)</f>
        <v>1</v>
      </c>
      <c r="E34">
        <f>IF(Table2[[#This Row],[Probability_of_Pass]]&gt;0.5,1,0)</f>
        <v>1</v>
      </c>
    </row>
    <row r="35" spans="1:5" x14ac:dyDescent="0.25">
      <c r="A35" s="22" t="s">
        <v>49</v>
      </c>
      <c r="B35" s="26">
        <f>IF(Table2[[#This Row],[Is_Qualified]]="Yes",1,0)</f>
        <v>0</v>
      </c>
      <c r="C35" s="27">
        <f>EXP(Table2[[#This Row],[Predicted Value]])/(1+EXP(Table2[[#This Row],[Predicted Value]]))</f>
        <v>0.8815788876645434</v>
      </c>
      <c r="D35" s="28">
        <f>IF(Table2[[#This Row],[Probability_of_Pass]]&gt;'Main Data'!$AK$10,1,0)</f>
        <v>1</v>
      </c>
      <c r="E35">
        <f>IF(Table2[[#This Row],[Probability_of_Pass]]&gt;0.5,1,0)</f>
        <v>1</v>
      </c>
    </row>
    <row r="36" spans="1:5" x14ac:dyDescent="0.25">
      <c r="A36" s="21" t="s">
        <v>50</v>
      </c>
      <c r="B36" s="26">
        <f>IF(Table2[[#This Row],[Is_Qualified]]="Yes",1,0)</f>
        <v>1</v>
      </c>
      <c r="C36" s="27">
        <f>EXP(Table2[[#This Row],[Predicted Value]])/(1+EXP(Table2[[#This Row],[Predicted Value]]))</f>
        <v>0.8815788876645434</v>
      </c>
      <c r="D36" s="28">
        <f>IF(Table2[[#This Row],[Probability_of_Pass]]&gt;'Main Data'!$AK$10,1,0)</f>
        <v>1</v>
      </c>
      <c r="E36">
        <f>IF(Table2[[#This Row],[Probability_of_Pass]]&gt;0.5,1,0)</f>
        <v>1</v>
      </c>
    </row>
    <row r="37" spans="1:5" x14ac:dyDescent="0.25">
      <c r="A37" s="22" t="s">
        <v>51</v>
      </c>
      <c r="B37" s="26">
        <f>IF(Table2[[#This Row],[Is_Qualified]]="Yes",1,0)</f>
        <v>0</v>
      </c>
      <c r="C37" s="27">
        <f>EXP(Table2[[#This Row],[Predicted Value]])/(1+EXP(Table2[[#This Row],[Predicted Value]]))</f>
        <v>0.5</v>
      </c>
      <c r="D37" s="28">
        <f>IF(Table2[[#This Row],[Probability_of_Pass]]&gt;'Main Data'!$AK$10,1,0)</f>
        <v>0</v>
      </c>
      <c r="E37">
        <f>IF(Table2[[#This Row],[Probability_of_Pass]]&gt;0.5,1,0)</f>
        <v>0</v>
      </c>
    </row>
    <row r="38" spans="1:5" x14ac:dyDescent="0.25">
      <c r="A38" s="21" t="s">
        <v>52</v>
      </c>
      <c r="B38" s="26">
        <f>IF(Table2[[#This Row],[Is_Qualified]]="Yes",1,0)</f>
        <v>1</v>
      </c>
      <c r="C38" s="27">
        <f>EXP(Table2[[#This Row],[Predicted Value]])/(1+EXP(Table2[[#This Row],[Predicted Value]]))</f>
        <v>0.57070712568050852</v>
      </c>
      <c r="D38" s="28">
        <f>IF(Table2[[#This Row],[Probability_of_Pass]]&gt;'Main Data'!$AK$10,1,0)</f>
        <v>0</v>
      </c>
      <c r="E38">
        <f>IF(Table2[[#This Row],[Probability_of_Pass]]&gt;0.5,1,0)</f>
        <v>1</v>
      </c>
    </row>
    <row r="39" spans="1:5" x14ac:dyDescent="0.25">
      <c r="A39" s="22" t="s">
        <v>53</v>
      </c>
      <c r="B39" s="26">
        <f>IF(Table2[[#This Row],[Is_Qualified]]="Yes",1,0)</f>
        <v>1</v>
      </c>
      <c r="C39" s="27">
        <f>EXP(Table2[[#This Row],[Predicted Value]])/(1+EXP(Table2[[#This Row],[Predicted Value]]))</f>
        <v>0.8815788876645434</v>
      </c>
      <c r="D39" s="28">
        <f>IF(Table2[[#This Row],[Probability_of_Pass]]&gt;'Main Data'!$AK$10,1,0)</f>
        <v>1</v>
      </c>
      <c r="E39">
        <f>IF(Table2[[#This Row],[Probability_of_Pass]]&gt;0.5,1,0)</f>
        <v>1</v>
      </c>
    </row>
    <row r="40" spans="1:5" x14ac:dyDescent="0.25">
      <c r="A40" s="21" t="s">
        <v>54</v>
      </c>
      <c r="B40" s="26">
        <f>IF(Table2[[#This Row],[Is_Qualified]]="Yes",1,0)</f>
        <v>1</v>
      </c>
      <c r="C40" s="27">
        <f>EXP(Table2[[#This Row],[Predicted Value]])/(1+EXP(Table2[[#This Row],[Predicted Value]]))</f>
        <v>0.57070712568050852</v>
      </c>
      <c r="D40" s="28">
        <f>IF(Table2[[#This Row],[Probability_of_Pass]]&gt;'Main Data'!$AK$10,1,0)</f>
        <v>0</v>
      </c>
      <c r="E40">
        <f>IF(Table2[[#This Row],[Probability_of_Pass]]&gt;0.5,1,0)</f>
        <v>1</v>
      </c>
    </row>
    <row r="41" spans="1:5" x14ac:dyDescent="0.25">
      <c r="A41" s="22" t="s">
        <v>55</v>
      </c>
      <c r="B41" s="26">
        <f>IF(Table2[[#This Row],[Is_Qualified]]="Yes",1,0)</f>
        <v>0</v>
      </c>
      <c r="C41" s="27">
        <f>EXP(Table2[[#This Row],[Predicted Value]])/(1+EXP(Table2[[#This Row],[Predicted Value]]))</f>
        <v>0.5</v>
      </c>
      <c r="D41" s="28">
        <f>IF(Table2[[#This Row],[Probability_of_Pass]]&gt;'Main Data'!$AK$10,1,0)</f>
        <v>0</v>
      </c>
      <c r="E41">
        <f>IF(Table2[[#This Row],[Probability_of_Pass]]&gt;0.5,1,0)</f>
        <v>0</v>
      </c>
    </row>
    <row r="42" spans="1:5" x14ac:dyDescent="0.25">
      <c r="A42" s="21" t="s">
        <v>56</v>
      </c>
      <c r="B42" s="26">
        <f>IF(Table2[[#This Row],[Is_Qualified]]="Yes",1,0)</f>
        <v>1</v>
      </c>
      <c r="C42" s="27">
        <f>EXP(Table2[[#This Row],[Predicted Value]])/(1+EXP(Table2[[#This Row],[Predicted Value]]))</f>
        <v>0.8815788876645434</v>
      </c>
      <c r="D42" s="28">
        <f>IF(Table2[[#This Row],[Probability_of_Pass]]&gt;'Main Data'!$AK$10,1,0)</f>
        <v>1</v>
      </c>
      <c r="E42">
        <f>IF(Table2[[#This Row],[Probability_of_Pass]]&gt;0.5,1,0)</f>
        <v>1</v>
      </c>
    </row>
    <row r="43" spans="1:5" x14ac:dyDescent="0.25">
      <c r="A43" s="22" t="s">
        <v>57</v>
      </c>
      <c r="B43" s="26">
        <f>IF(Table2[[#This Row],[Is_Qualified]]="Yes",1,0)</f>
        <v>0</v>
      </c>
      <c r="C43" s="27">
        <f>EXP(Table2[[#This Row],[Predicted Value]])/(1+EXP(Table2[[#This Row],[Predicted Value]]))</f>
        <v>0.5</v>
      </c>
      <c r="D43" s="28">
        <f>IF(Table2[[#This Row],[Probability_of_Pass]]&gt;'Main Data'!$AK$10,1,0)</f>
        <v>0</v>
      </c>
      <c r="E43">
        <f>IF(Table2[[#This Row],[Probability_of_Pass]]&gt;0.5,1,0)</f>
        <v>0</v>
      </c>
    </row>
    <row r="44" spans="1:5" x14ac:dyDescent="0.25">
      <c r="A44" s="21" t="s">
        <v>58</v>
      </c>
      <c r="B44" s="26">
        <f>IF(Table2[[#This Row],[Is_Qualified]]="Yes",1,0)</f>
        <v>0</v>
      </c>
      <c r="C44" s="27">
        <f>EXP(Table2[[#This Row],[Predicted Value]])/(1+EXP(Table2[[#This Row],[Predicted Value]]))</f>
        <v>0.5</v>
      </c>
      <c r="D44" s="28">
        <f>IF(Table2[[#This Row],[Probability_of_Pass]]&gt;'Main Data'!$AK$10,1,0)</f>
        <v>0</v>
      </c>
      <c r="E44">
        <f>IF(Table2[[#This Row],[Probability_of_Pass]]&gt;0.5,1,0)</f>
        <v>0</v>
      </c>
    </row>
    <row r="45" spans="1:5" x14ac:dyDescent="0.25">
      <c r="A45" s="22" t="s">
        <v>59</v>
      </c>
      <c r="B45" s="26">
        <f>IF(Table2[[#This Row],[Is_Qualified]]="Yes",1,0)</f>
        <v>0</v>
      </c>
      <c r="C45" s="27">
        <f>EXP(Table2[[#This Row],[Predicted Value]])/(1+EXP(Table2[[#This Row],[Predicted Value]]))</f>
        <v>0.57070712568050852</v>
      </c>
      <c r="D45" s="28">
        <f>IF(Table2[[#This Row],[Probability_of_Pass]]&gt;'Main Data'!$AK$10,1,0)</f>
        <v>0</v>
      </c>
      <c r="E45">
        <f>IF(Table2[[#This Row],[Probability_of_Pass]]&gt;0.5,1,0)</f>
        <v>1</v>
      </c>
    </row>
    <row r="46" spans="1:5" x14ac:dyDescent="0.25">
      <c r="A46" s="21" t="s">
        <v>60</v>
      </c>
      <c r="B46" s="26">
        <f>IF(Table2[[#This Row],[Is_Qualified]]="Yes",1,0)</f>
        <v>1</v>
      </c>
      <c r="C46" s="27">
        <f>EXP(Table2[[#This Row],[Predicted Value]])/(1+EXP(Table2[[#This Row],[Predicted Value]]))</f>
        <v>0.57070712568050852</v>
      </c>
      <c r="D46" s="28">
        <f>IF(Table2[[#This Row],[Probability_of_Pass]]&gt;'Main Data'!$AK$10,1,0)</f>
        <v>0</v>
      </c>
      <c r="E46">
        <f>IF(Table2[[#This Row],[Probability_of_Pass]]&gt;0.5,1,0)</f>
        <v>1</v>
      </c>
    </row>
    <row r="47" spans="1:5" x14ac:dyDescent="0.25">
      <c r="A47" s="22" t="s">
        <v>61</v>
      </c>
      <c r="B47" s="26">
        <f>IF(Table2[[#This Row],[Is_Qualified]]="Yes",1,0)</f>
        <v>1</v>
      </c>
      <c r="C47" s="27">
        <f>EXP(Table2[[#This Row],[Predicted Value]])/(1+EXP(Table2[[#This Row],[Predicted Value]]))</f>
        <v>0.57070712568050852</v>
      </c>
      <c r="D47" s="28">
        <f>IF(Table2[[#This Row],[Probability_of_Pass]]&gt;'Main Data'!$AK$10,1,0)</f>
        <v>0</v>
      </c>
      <c r="E47">
        <f>IF(Table2[[#This Row],[Probability_of_Pass]]&gt;0.5,1,0)</f>
        <v>1</v>
      </c>
    </row>
    <row r="48" spans="1:5" x14ac:dyDescent="0.25">
      <c r="A48" s="21" t="s">
        <v>62</v>
      </c>
      <c r="B48" s="26">
        <f>IF(Table2[[#This Row],[Is_Qualified]]="Yes",1,0)</f>
        <v>0</v>
      </c>
      <c r="C48" s="27">
        <f>EXP(Table2[[#This Row],[Predicted Value]])/(1+EXP(Table2[[#This Row],[Predicted Value]]))</f>
        <v>0.5</v>
      </c>
      <c r="D48" s="28">
        <f>IF(Table2[[#This Row],[Probability_of_Pass]]&gt;'Main Data'!$AK$10,1,0)</f>
        <v>0</v>
      </c>
      <c r="E48">
        <f>IF(Table2[[#This Row],[Probability_of_Pass]]&gt;0.5,1,0)</f>
        <v>0</v>
      </c>
    </row>
    <row r="49" spans="1:5" x14ac:dyDescent="0.25">
      <c r="A49" s="22" t="s">
        <v>63</v>
      </c>
      <c r="B49" s="26">
        <f>IF(Table2[[#This Row],[Is_Qualified]]="Yes",1,0)</f>
        <v>1</v>
      </c>
      <c r="C49" s="27">
        <f>EXP(Table2[[#This Row],[Predicted Value]])/(1+EXP(Table2[[#This Row],[Predicted Value]]))</f>
        <v>0.8815788876645434</v>
      </c>
      <c r="D49" s="28">
        <f>IF(Table2[[#This Row],[Probability_of_Pass]]&gt;'Main Data'!$AK$10,1,0)</f>
        <v>1</v>
      </c>
      <c r="E49">
        <f>IF(Table2[[#This Row],[Probability_of_Pass]]&gt;0.5,1,0)</f>
        <v>1</v>
      </c>
    </row>
    <row r="50" spans="1:5" x14ac:dyDescent="0.25">
      <c r="A50" s="21" t="s">
        <v>64</v>
      </c>
      <c r="B50" s="26">
        <f>IF(Table2[[#This Row],[Is_Qualified]]="Yes",1,0)</f>
        <v>0</v>
      </c>
      <c r="C50" s="27">
        <f>EXP(Table2[[#This Row],[Predicted Value]])/(1+EXP(Table2[[#This Row],[Predicted Value]]))</f>
        <v>0.5</v>
      </c>
      <c r="D50" s="28">
        <f>IF(Table2[[#This Row],[Probability_of_Pass]]&gt;'Main Data'!$AK$10,1,0)</f>
        <v>0</v>
      </c>
      <c r="E50">
        <f>IF(Table2[[#This Row],[Probability_of_Pass]]&gt;0.5,1,0)</f>
        <v>0</v>
      </c>
    </row>
    <row r="51" spans="1:5" x14ac:dyDescent="0.25">
      <c r="A51" s="22" t="s">
        <v>65</v>
      </c>
      <c r="B51" s="26">
        <f>IF(Table2[[#This Row],[Is_Qualified]]="Yes",1,0)</f>
        <v>0</v>
      </c>
      <c r="C51" s="27">
        <f>EXP(Table2[[#This Row],[Predicted Value]])/(1+EXP(Table2[[#This Row],[Predicted Value]]))</f>
        <v>0.5</v>
      </c>
      <c r="D51" s="28">
        <f>IF(Table2[[#This Row],[Probability_of_Pass]]&gt;'Main Data'!$AK$10,1,0)</f>
        <v>0</v>
      </c>
      <c r="E51">
        <f>IF(Table2[[#This Row],[Probability_of_Pass]]&gt;0.5,1,0)</f>
        <v>0</v>
      </c>
    </row>
    <row r="52" spans="1:5" x14ac:dyDescent="0.25">
      <c r="A52" s="21" t="s">
        <v>66</v>
      </c>
      <c r="B52" s="26">
        <f>IF(Table2[[#This Row],[Is_Qualified]]="Yes",1,0)</f>
        <v>1</v>
      </c>
      <c r="C52" s="27">
        <f>EXP(Table2[[#This Row],[Predicted Value]])/(1+EXP(Table2[[#This Row],[Predicted Value]]))</f>
        <v>0.8815788876645434</v>
      </c>
      <c r="D52" s="28">
        <f>IF(Table2[[#This Row],[Probability_of_Pass]]&gt;'Main Data'!$AK$10,1,0)</f>
        <v>1</v>
      </c>
      <c r="E52">
        <f>IF(Table2[[#This Row],[Probability_of_Pass]]&gt;0.5,1,0)</f>
        <v>1</v>
      </c>
    </row>
    <row r="53" spans="1:5" x14ac:dyDescent="0.25">
      <c r="A53" s="22" t="s">
        <v>67</v>
      </c>
      <c r="B53" s="26">
        <f>IF(Table2[[#This Row],[Is_Qualified]]="Yes",1,0)</f>
        <v>1</v>
      </c>
      <c r="C53" s="27">
        <f>EXP(Table2[[#This Row],[Predicted Value]])/(1+EXP(Table2[[#This Row],[Predicted Value]]))</f>
        <v>0.8815788876645434</v>
      </c>
      <c r="D53" s="28">
        <f>IF(Table2[[#This Row],[Probability_of_Pass]]&gt;'Main Data'!$AK$10,1,0)</f>
        <v>1</v>
      </c>
      <c r="E53">
        <f>IF(Table2[[#This Row],[Probability_of_Pass]]&gt;0.5,1,0)</f>
        <v>1</v>
      </c>
    </row>
    <row r="54" spans="1:5" x14ac:dyDescent="0.25">
      <c r="A54" s="21" t="s">
        <v>68</v>
      </c>
      <c r="B54" s="26">
        <f>IF(Table2[[#This Row],[Is_Qualified]]="Yes",1,0)</f>
        <v>1</v>
      </c>
      <c r="C54" s="27">
        <f>EXP(Table2[[#This Row],[Predicted Value]])/(1+EXP(Table2[[#This Row],[Predicted Value]]))</f>
        <v>0.8815788876645434</v>
      </c>
      <c r="D54" s="28">
        <f>IF(Table2[[#This Row],[Probability_of_Pass]]&gt;'Main Data'!$AK$10,1,0)</f>
        <v>1</v>
      </c>
      <c r="E54">
        <f>IF(Table2[[#This Row],[Probability_of_Pass]]&gt;0.5,1,0)</f>
        <v>1</v>
      </c>
    </row>
    <row r="55" spans="1:5" x14ac:dyDescent="0.25">
      <c r="A55" s="22" t="s">
        <v>69</v>
      </c>
      <c r="B55" s="26">
        <f>IF(Table2[[#This Row],[Is_Qualified]]="Yes",1,0)</f>
        <v>1</v>
      </c>
      <c r="C55" s="27">
        <f>EXP(Table2[[#This Row],[Predicted Value]])/(1+EXP(Table2[[#This Row],[Predicted Value]]))</f>
        <v>0.8815788876645434</v>
      </c>
      <c r="D55" s="28">
        <f>IF(Table2[[#This Row],[Probability_of_Pass]]&gt;'Main Data'!$AK$10,1,0)</f>
        <v>1</v>
      </c>
      <c r="E55">
        <f>IF(Table2[[#This Row],[Probability_of_Pass]]&gt;0.5,1,0)</f>
        <v>1</v>
      </c>
    </row>
    <row r="56" spans="1:5" x14ac:dyDescent="0.25">
      <c r="A56" s="21" t="s">
        <v>70</v>
      </c>
      <c r="B56" s="26">
        <f>IF(Table2[[#This Row],[Is_Qualified]]="Yes",1,0)</f>
        <v>1</v>
      </c>
      <c r="C56" s="27">
        <f>EXP(Table2[[#This Row],[Predicted Value]])/(1+EXP(Table2[[#This Row],[Predicted Value]]))</f>
        <v>0.57070712568050852</v>
      </c>
      <c r="D56" s="28">
        <f>IF(Table2[[#This Row],[Probability_of_Pass]]&gt;'Main Data'!$AK$10,1,0)</f>
        <v>0</v>
      </c>
      <c r="E56">
        <f>IF(Table2[[#This Row],[Probability_of_Pass]]&gt;0.5,1,0)</f>
        <v>1</v>
      </c>
    </row>
    <row r="57" spans="1:5" x14ac:dyDescent="0.25">
      <c r="A57" s="22" t="s">
        <v>71</v>
      </c>
      <c r="B57" s="26">
        <f>IF(Table2[[#This Row],[Is_Qualified]]="Yes",1,0)</f>
        <v>1</v>
      </c>
      <c r="C57" s="27">
        <f>EXP(Table2[[#This Row],[Predicted Value]])/(1+EXP(Table2[[#This Row],[Predicted Value]]))</f>
        <v>0.57070712568050852</v>
      </c>
      <c r="D57" s="28">
        <f>IF(Table2[[#This Row],[Probability_of_Pass]]&gt;'Main Data'!$AK$10,1,0)</f>
        <v>0</v>
      </c>
      <c r="E57">
        <f>IF(Table2[[#This Row],[Probability_of_Pass]]&gt;0.5,1,0)</f>
        <v>1</v>
      </c>
    </row>
    <row r="58" spans="1:5" x14ac:dyDescent="0.25">
      <c r="A58" s="21" t="s">
        <v>72</v>
      </c>
      <c r="B58" s="26">
        <f>IF(Table2[[#This Row],[Is_Qualified]]="Yes",1,0)</f>
        <v>0</v>
      </c>
      <c r="C58" s="27">
        <f>EXP(Table2[[#This Row],[Predicted Value]])/(1+EXP(Table2[[#This Row],[Predicted Value]]))</f>
        <v>0.5</v>
      </c>
      <c r="D58" s="28">
        <f>IF(Table2[[#This Row],[Probability_of_Pass]]&gt;'Main Data'!$AK$10,1,0)</f>
        <v>0</v>
      </c>
      <c r="E58">
        <f>IF(Table2[[#This Row],[Probability_of_Pass]]&gt;0.5,1,0)</f>
        <v>0</v>
      </c>
    </row>
    <row r="59" spans="1:5" x14ac:dyDescent="0.25">
      <c r="A59" s="22" t="s">
        <v>73</v>
      </c>
      <c r="B59" s="26">
        <f>IF(Table2[[#This Row],[Is_Qualified]]="Yes",1,0)</f>
        <v>1</v>
      </c>
      <c r="C59" s="27">
        <f>EXP(Table2[[#This Row],[Predicted Value]])/(1+EXP(Table2[[#This Row],[Predicted Value]]))</f>
        <v>0.57070712568050852</v>
      </c>
      <c r="D59" s="28">
        <f>IF(Table2[[#This Row],[Probability_of_Pass]]&gt;'Main Data'!$AK$10,1,0)</f>
        <v>0</v>
      </c>
      <c r="E59">
        <f>IF(Table2[[#This Row],[Probability_of_Pass]]&gt;0.5,1,0)</f>
        <v>1</v>
      </c>
    </row>
    <row r="60" spans="1:5" x14ac:dyDescent="0.25">
      <c r="A60" s="21" t="s">
        <v>74</v>
      </c>
      <c r="B60" s="26">
        <f>IF(Table2[[#This Row],[Is_Qualified]]="Yes",1,0)</f>
        <v>1</v>
      </c>
      <c r="C60" s="27">
        <f>EXP(Table2[[#This Row],[Predicted Value]])/(1+EXP(Table2[[#This Row],[Predicted Value]]))</f>
        <v>0.57070712568050852</v>
      </c>
      <c r="D60" s="28">
        <f>IF(Table2[[#This Row],[Probability_of_Pass]]&gt;'Main Data'!$AK$10,1,0)</f>
        <v>0</v>
      </c>
      <c r="E60">
        <f>IF(Table2[[#This Row],[Probability_of_Pass]]&gt;0.5,1,0)</f>
        <v>1</v>
      </c>
    </row>
    <row r="61" spans="1:5" x14ac:dyDescent="0.25">
      <c r="A61" s="22" t="s">
        <v>75</v>
      </c>
      <c r="B61" s="26">
        <f>IF(Table2[[#This Row],[Is_Qualified]]="Yes",1,0)</f>
        <v>0</v>
      </c>
      <c r="C61" s="27">
        <f>EXP(Table2[[#This Row],[Predicted Value]])/(1+EXP(Table2[[#This Row],[Predicted Value]]))</f>
        <v>0.5</v>
      </c>
      <c r="D61" s="28">
        <f>IF(Table2[[#This Row],[Probability_of_Pass]]&gt;'Main Data'!$AK$10,1,0)</f>
        <v>0</v>
      </c>
      <c r="E61">
        <f>IF(Table2[[#This Row],[Probability_of_Pass]]&gt;0.5,1,0)</f>
        <v>0</v>
      </c>
    </row>
    <row r="62" spans="1:5" x14ac:dyDescent="0.25">
      <c r="A62" s="21" t="s">
        <v>76</v>
      </c>
      <c r="B62" s="26">
        <f>IF(Table2[[#This Row],[Is_Qualified]]="Yes",1,0)</f>
        <v>1</v>
      </c>
      <c r="C62" s="27">
        <f>EXP(Table2[[#This Row],[Predicted Value]])/(1+EXP(Table2[[#This Row],[Predicted Value]]))</f>
        <v>0.8815788876645434</v>
      </c>
      <c r="D62" s="28">
        <f>IF(Table2[[#This Row],[Probability_of_Pass]]&gt;'Main Data'!$AK$10,1,0)</f>
        <v>1</v>
      </c>
      <c r="E62">
        <f>IF(Table2[[#This Row],[Probability_of_Pass]]&gt;0.5,1,0)</f>
        <v>1</v>
      </c>
    </row>
    <row r="63" spans="1:5" x14ac:dyDescent="0.25">
      <c r="A63" s="22" t="s">
        <v>77</v>
      </c>
      <c r="B63" s="26">
        <f>IF(Table2[[#This Row],[Is_Qualified]]="Yes",1,0)</f>
        <v>0</v>
      </c>
      <c r="C63" s="27">
        <f>EXP(Table2[[#This Row],[Predicted Value]])/(1+EXP(Table2[[#This Row],[Predicted Value]]))</f>
        <v>0.57070712568050852</v>
      </c>
      <c r="D63" s="28">
        <f>IF(Table2[[#This Row],[Probability_of_Pass]]&gt;'Main Data'!$AK$10,1,0)</f>
        <v>0</v>
      </c>
      <c r="E63">
        <f>IF(Table2[[#This Row],[Probability_of_Pass]]&gt;0.5,1,0)</f>
        <v>1</v>
      </c>
    </row>
    <row r="64" spans="1:5" x14ac:dyDescent="0.25">
      <c r="A64" s="21" t="s">
        <v>78</v>
      </c>
      <c r="B64" s="26">
        <f>IF(Table2[[#This Row],[Is_Qualified]]="Yes",1,0)</f>
        <v>0</v>
      </c>
      <c r="C64" s="27">
        <f>EXP(Table2[[#This Row],[Predicted Value]])/(1+EXP(Table2[[#This Row],[Predicted Value]]))</f>
        <v>0.5</v>
      </c>
      <c r="D64" s="28">
        <f>IF(Table2[[#This Row],[Probability_of_Pass]]&gt;'Main Data'!$AK$10,1,0)</f>
        <v>0</v>
      </c>
      <c r="E64">
        <f>IF(Table2[[#This Row],[Probability_of_Pass]]&gt;0.5,1,0)</f>
        <v>0</v>
      </c>
    </row>
    <row r="65" spans="1:5" x14ac:dyDescent="0.25">
      <c r="A65" s="22" t="s">
        <v>79</v>
      </c>
      <c r="B65" s="26">
        <f>IF(Table2[[#This Row],[Is_Qualified]]="Yes",1,0)</f>
        <v>0</v>
      </c>
      <c r="C65" s="27">
        <f>EXP(Table2[[#This Row],[Predicted Value]])/(1+EXP(Table2[[#This Row],[Predicted Value]]))</f>
        <v>0.5</v>
      </c>
      <c r="D65" s="28">
        <f>IF(Table2[[#This Row],[Probability_of_Pass]]&gt;'Main Data'!$AK$10,1,0)</f>
        <v>0</v>
      </c>
      <c r="E65">
        <f>IF(Table2[[#This Row],[Probability_of_Pass]]&gt;0.5,1,0)</f>
        <v>0</v>
      </c>
    </row>
    <row r="66" spans="1:5" x14ac:dyDescent="0.25">
      <c r="A66" s="21" t="s">
        <v>80</v>
      </c>
      <c r="B66" s="26">
        <f>IF(Table2[[#This Row],[Is_Qualified]]="Yes",1,0)</f>
        <v>1</v>
      </c>
      <c r="C66" s="27">
        <f>EXP(Table2[[#This Row],[Predicted Value]])/(1+EXP(Table2[[#This Row],[Predicted Value]]))</f>
        <v>0.57070712568050852</v>
      </c>
      <c r="D66" s="28">
        <f>IF(Table2[[#This Row],[Probability_of_Pass]]&gt;'Main Data'!$AK$10,1,0)</f>
        <v>0</v>
      </c>
      <c r="E66">
        <f>IF(Table2[[#This Row],[Probability_of_Pass]]&gt;0.5,1,0)</f>
        <v>1</v>
      </c>
    </row>
    <row r="67" spans="1:5" x14ac:dyDescent="0.25">
      <c r="A67" s="22" t="s">
        <v>81</v>
      </c>
      <c r="B67" s="26">
        <f>IF(Table2[[#This Row],[Is_Qualified]]="Yes",1,0)</f>
        <v>0</v>
      </c>
      <c r="C67" s="27">
        <f>EXP(Table2[[#This Row],[Predicted Value]])/(1+EXP(Table2[[#This Row],[Predicted Value]]))</f>
        <v>0.5</v>
      </c>
      <c r="D67" s="28">
        <f>IF(Table2[[#This Row],[Probability_of_Pass]]&gt;'Main Data'!$AK$10,1,0)</f>
        <v>0</v>
      </c>
      <c r="E67">
        <f>IF(Table2[[#This Row],[Probability_of_Pass]]&gt;0.5,1,0)</f>
        <v>0</v>
      </c>
    </row>
    <row r="68" spans="1:5" x14ac:dyDescent="0.25">
      <c r="A68" s="21" t="s">
        <v>82</v>
      </c>
      <c r="B68" s="26">
        <f>IF(Table2[[#This Row],[Is_Qualified]]="Yes",1,0)</f>
        <v>1</v>
      </c>
      <c r="C68" s="27">
        <f>EXP(Table2[[#This Row],[Predicted Value]])/(1+EXP(Table2[[#This Row],[Predicted Value]]))</f>
        <v>0.8815788876645434</v>
      </c>
      <c r="D68" s="28">
        <f>IF(Table2[[#This Row],[Probability_of_Pass]]&gt;'Main Data'!$AK$10,1,0)</f>
        <v>1</v>
      </c>
      <c r="E68">
        <f>IF(Table2[[#This Row],[Probability_of_Pass]]&gt;0.5,1,0)</f>
        <v>1</v>
      </c>
    </row>
    <row r="69" spans="1:5" x14ac:dyDescent="0.25">
      <c r="A69" s="22" t="s">
        <v>83</v>
      </c>
      <c r="B69" s="26">
        <f>IF(Table2[[#This Row],[Is_Qualified]]="Yes",1,0)</f>
        <v>1</v>
      </c>
      <c r="C69" s="27">
        <f>EXP(Table2[[#This Row],[Predicted Value]])/(1+EXP(Table2[[#This Row],[Predicted Value]]))</f>
        <v>0.57070712568050852</v>
      </c>
      <c r="D69" s="28">
        <f>IF(Table2[[#This Row],[Probability_of_Pass]]&gt;'Main Data'!$AK$10,1,0)</f>
        <v>0</v>
      </c>
      <c r="E69">
        <f>IF(Table2[[#This Row],[Probability_of_Pass]]&gt;0.5,1,0)</f>
        <v>1</v>
      </c>
    </row>
    <row r="70" spans="1:5" x14ac:dyDescent="0.25">
      <c r="A70" s="21" t="s">
        <v>84</v>
      </c>
      <c r="B70" s="26">
        <f>IF(Table2[[#This Row],[Is_Qualified]]="Yes",1,0)</f>
        <v>1</v>
      </c>
      <c r="C70" s="27">
        <f>EXP(Table2[[#This Row],[Predicted Value]])/(1+EXP(Table2[[#This Row],[Predicted Value]]))</f>
        <v>0.57070712568050852</v>
      </c>
      <c r="D70" s="28">
        <f>IF(Table2[[#This Row],[Probability_of_Pass]]&gt;'Main Data'!$AK$10,1,0)</f>
        <v>0</v>
      </c>
      <c r="E70">
        <f>IF(Table2[[#This Row],[Probability_of_Pass]]&gt;0.5,1,0)</f>
        <v>1</v>
      </c>
    </row>
    <row r="71" spans="1:5" x14ac:dyDescent="0.25">
      <c r="A71" s="22" t="s">
        <v>85</v>
      </c>
      <c r="B71" s="26">
        <f>IF(Table2[[#This Row],[Is_Qualified]]="Yes",1,0)</f>
        <v>1</v>
      </c>
      <c r="C71" s="27">
        <f>EXP(Table2[[#This Row],[Predicted Value]])/(1+EXP(Table2[[#This Row],[Predicted Value]]))</f>
        <v>0.57070712568050852</v>
      </c>
      <c r="D71" s="28">
        <f>IF(Table2[[#This Row],[Probability_of_Pass]]&gt;'Main Data'!$AK$10,1,0)</f>
        <v>0</v>
      </c>
      <c r="E71">
        <f>IF(Table2[[#This Row],[Probability_of_Pass]]&gt;0.5,1,0)</f>
        <v>1</v>
      </c>
    </row>
    <row r="72" spans="1:5" x14ac:dyDescent="0.25">
      <c r="A72" s="21" t="s">
        <v>86</v>
      </c>
      <c r="B72" s="26">
        <f>IF(Table2[[#This Row],[Is_Qualified]]="Yes",1,0)</f>
        <v>1</v>
      </c>
      <c r="C72" s="27">
        <f>EXP(Table2[[#This Row],[Predicted Value]])/(1+EXP(Table2[[#This Row],[Predicted Value]]))</f>
        <v>0.8815788876645434</v>
      </c>
      <c r="D72" s="28">
        <f>IF(Table2[[#This Row],[Probability_of_Pass]]&gt;'Main Data'!$AK$10,1,0)</f>
        <v>1</v>
      </c>
      <c r="E72">
        <f>IF(Table2[[#This Row],[Probability_of_Pass]]&gt;0.5,1,0)</f>
        <v>1</v>
      </c>
    </row>
    <row r="73" spans="1:5" x14ac:dyDescent="0.25">
      <c r="A73" s="22" t="s">
        <v>87</v>
      </c>
      <c r="B73" s="26">
        <f>IF(Table2[[#This Row],[Is_Qualified]]="Yes",1,0)</f>
        <v>1</v>
      </c>
      <c r="C73" s="27">
        <f>EXP(Table2[[#This Row],[Predicted Value]])/(1+EXP(Table2[[#This Row],[Predicted Value]]))</f>
        <v>0.57070712568050852</v>
      </c>
      <c r="D73" s="28">
        <f>IF(Table2[[#This Row],[Probability_of_Pass]]&gt;'Main Data'!$AK$10,1,0)</f>
        <v>0</v>
      </c>
      <c r="E73">
        <f>IF(Table2[[#This Row],[Probability_of_Pass]]&gt;0.5,1,0)</f>
        <v>1</v>
      </c>
    </row>
    <row r="74" spans="1:5" x14ac:dyDescent="0.25">
      <c r="A74" s="21" t="s">
        <v>88</v>
      </c>
      <c r="B74" s="26">
        <f>IF(Table2[[#This Row],[Is_Qualified]]="Yes",1,0)</f>
        <v>1</v>
      </c>
      <c r="C74" s="27">
        <f>EXP(Table2[[#This Row],[Predicted Value]])/(1+EXP(Table2[[#This Row],[Predicted Value]]))</f>
        <v>0.57070712568050852</v>
      </c>
      <c r="D74" s="28">
        <f>IF(Table2[[#This Row],[Probability_of_Pass]]&gt;'Main Data'!$AK$10,1,0)</f>
        <v>0</v>
      </c>
      <c r="E74">
        <f>IF(Table2[[#This Row],[Probability_of_Pass]]&gt;0.5,1,0)</f>
        <v>1</v>
      </c>
    </row>
    <row r="75" spans="1:5" x14ac:dyDescent="0.25">
      <c r="A75" s="22" t="s">
        <v>89</v>
      </c>
      <c r="B75" s="26">
        <f>IF(Table2[[#This Row],[Is_Qualified]]="Yes",1,0)</f>
        <v>1</v>
      </c>
      <c r="C75" s="27">
        <f>EXP(Table2[[#This Row],[Predicted Value]])/(1+EXP(Table2[[#This Row],[Predicted Value]]))</f>
        <v>0.57070712568050852</v>
      </c>
      <c r="D75" s="28">
        <f>IF(Table2[[#This Row],[Probability_of_Pass]]&gt;'Main Data'!$AK$10,1,0)</f>
        <v>0</v>
      </c>
      <c r="E75">
        <f>IF(Table2[[#This Row],[Probability_of_Pass]]&gt;0.5,1,0)</f>
        <v>1</v>
      </c>
    </row>
    <row r="76" spans="1:5" x14ac:dyDescent="0.25">
      <c r="A76" s="21" t="s">
        <v>90</v>
      </c>
      <c r="B76" s="26">
        <f>IF(Table2[[#This Row],[Is_Qualified]]="Yes",1,0)</f>
        <v>0</v>
      </c>
      <c r="C76" s="27">
        <f>EXP(Table2[[#This Row],[Predicted Value]])/(1+EXP(Table2[[#This Row],[Predicted Value]]))</f>
        <v>0.5</v>
      </c>
      <c r="D76" s="28">
        <f>IF(Table2[[#This Row],[Probability_of_Pass]]&gt;'Main Data'!$AK$10,1,0)</f>
        <v>0</v>
      </c>
      <c r="E76">
        <f>IF(Table2[[#This Row],[Probability_of_Pass]]&gt;0.5,1,0)</f>
        <v>0</v>
      </c>
    </row>
    <row r="77" spans="1:5" x14ac:dyDescent="0.25">
      <c r="A77" s="22" t="s">
        <v>91</v>
      </c>
      <c r="B77" s="26">
        <f>IF(Table2[[#This Row],[Is_Qualified]]="Yes",1,0)</f>
        <v>1</v>
      </c>
      <c r="C77" s="27">
        <f>EXP(Table2[[#This Row],[Predicted Value]])/(1+EXP(Table2[[#This Row],[Predicted Value]]))</f>
        <v>0.8815788876645434</v>
      </c>
      <c r="D77" s="28">
        <f>IF(Table2[[#This Row],[Probability_of_Pass]]&gt;'Main Data'!$AK$10,1,0)</f>
        <v>1</v>
      </c>
      <c r="E77">
        <f>IF(Table2[[#This Row],[Probability_of_Pass]]&gt;0.5,1,0)</f>
        <v>1</v>
      </c>
    </row>
    <row r="78" spans="1:5" x14ac:dyDescent="0.25">
      <c r="A78" s="21" t="s">
        <v>92</v>
      </c>
      <c r="B78" s="26">
        <f>IF(Table2[[#This Row],[Is_Qualified]]="Yes",1,0)</f>
        <v>1</v>
      </c>
      <c r="C78" s="27">
        <f>EXP(Table2[[#This Row],[Predicted Value]])/(1+EXP(Table2[[#This Row],[Predicted Value]]))</f>
        <v>0.8815788876645434</v>
      </c>
      <c r="D78" s="28">
        <f>IF(Table2[[#This Row],[Probability_of_Pass]]&gt;'Main Data'!$AK$10,1,0)</f>
        <v>1</v>
      </c>
      <c r="E78">
        <f>IF(Table2[[#This Row],[Probability_of_Pass]]&gt;0.5,1,0)</f>
        <v>1</v>
      </c>
    </row>
    <row r="79" spans="1:5" x14ac:dyDescent="0.25">
      <c r="A79" s="22" t="s">
        <v>93</v>
      </c>
      <c r="B79" s="26">
        <f>IF(Table2[[#This Row],[Is_Qualified]]="Yes",1,0)</f>
        <v>1</v>
      </c>
      <c r="C79" s="27">
        <f>EXP(Table2[[#This Row],[Predicted Value]])/(1+EXP(Table2[[#This Row],[Predicted Value]]))</f>
        <v>0.57070712568050852</v>
      </c>
      <c r="D79" s="28">
        <f>IF(Table2[[#This Row],[Probability_of_Pass]]&gt;'Main Data'!$AK$10,1,0)</f>
        <v>0</v>
      </c>
      <c r="E79">
        <f>IF(Table2[[#This Row],[Probability_of_Pass]]&gt;0.5,1,0)</f>
        <v>1</v>
      </c>
    </row>
    <row r="80" spans="1:5" x14ac:dyDescent="0.25">
      <c r="A80" s="21" t="s">
        <v>94</v>
      </c>
      <c r="B80" s="26">
        <f>IF(Table2[[#This Row],[Is_Qualified]]="Yes",1,0)</f>
        <v>1</v>
      </c>
      <c r="C80" s="27">
        <f>EXP(Table2[[#This Row],[Predicted Value]])/(1+EXP(Table2[[#This Row],[Predicted Value]]))</f>
        <v>0.8815788876645434</v>
      </c>
      <c r="D80" s="28">
        <f>IF(Table2[[#This Row],[Probability_of_Pass]]&gt;'Main Data'!$AK$10,1,0)</f>
        <v>1</v>
      </c>
      <c r="E80">
        <f>IF(Table2[[#This Row],[Probability_of_Pass]]&gt;0.5,1,0)</f>
        <v>1</v>
      </c>
    </row>
    <row r="81" spans="1:5" x14ac:dyDescent="0.25">
      <c r="A81" s="22" t="s">
        <v>95</v>
      </c>
      <c r="B81" s="26">
        <f>IF(Table2[[#This Row],[Is_Qualified]]="Yes",1,0)</f>
        <v>1</v>
      </c>
      <c r="C81" s="27">
        <f>EXP(Table2[[#This Row],[Predicted Value]])/(1+EXP(Table2[[#This Row],[Predicted Value]]))</f>
        <v>0.8815788876645434</v>
      </c>
      <c r="D81" s="28">
        <f>IF(Table2[[#This Row],[Probability_of_Pass]]&gt;'Main Data'!$AK$10,1,0)</f>
        <v>1</v>
      </c>
      <c r="E81">
        <f>IF(Table2[[#This Row],[Probability_of_Pass]]&gt;0.5,1,0)</f>
        <v>1</v>
      </c>
    </row>
    <row r="82" spans="1:5" x14ac:dyDescent="0.25">
      <c r="A82" s="21" t="s">
        <v>96</v>
      </c>
      <c r="B82" s="26">
        <f>IF(Table2[[#This Row],[Is_Qualified]]="Yes",1,0)</f>
        <v>1</v>
      </c>
      <c r="C82" s="27">
        <f>EXP(Table2[[#This Row],[Predicted Value]])/(1+EXP(Table2[[#This Row],[Predicted Value]]))</f>
        <v>0.8815788876645434</v>
      </c>
      <c r="D82" s="28">
        <f>IF(Table2[[#This Row],[Probability_of_Pass]]&gt;'Main Data'!$AK$10,1,0)</f>
        <v>1</v>
      </c>
      <c r="E82">
        <f>IF(Table2[[#This Row],[Probability_of_Pass]]&gt;0.5,1,0)</f>
        <v>1</v>
      </c>
    </row>
    <row r="83" spans="1:5" x14ac:dyDescent="0.25">
      <c r="A83" s="22" t="s">
        <v>97</v>
      </c>
      <c r="B83" s="26">
        <f>IF(Table2[[#This Row],[Is_Qualified]]="Yes",1,0)</f>
        <v>1</v>
      </c>
      <c r="C83" s="27">
        <f>EXP(Table2[[#This Row],[Predicted Value]])/(1+EXP(Table2[[#This Row],[Predicted Value]]))</f>
        <v>0.8815788876645434</v>
      </c>
      <c r="D83" s="28">
        <f>IF(Table2[[#This Row],[Probability_of_Pass]]&gt;'Main Data'!$AK$10,1,0)</f>
        <v>1</v>
      </c>
      <c r="E83">
        <f>IF(Table2[[#This Row],[Probability_of_Pass]]&gt;0.5,1,0)</f>
        <v>1</v>
      </c>
    </row>
    <row r="84" spans="1:5" x14ac:dyDescent="0.25">
      <c r="A84" s="21" t="s">
        <v>98</v>
      </c>
      <c r="B84" s="26">
        <f>IF(Table2[[#This Row],[Is_Qualified]]="Yes",1,0)</f>
        <v>0</v>
      </c>
      <c r="C84" s="27">
        <f>EXP(Table2[[#This Row],[Predicted Value]])/(1+EXP(Table2[[#This Row],[Predicted Value]]))</f>
        <v>0.57070712568050852</v>
      </c>
      <c r="D84" s="28">
        <f>IF(Table2[[#This Row],[Probability_of_Pass]]&gt;'Main Data'!$AK$10,1,0)</f>
        <v>0</v>
      </c>
      <c r="E84">
        <f>IF(Table2[[#This Row],[Probability_of_Pass]]&gt;0.5,1,0)</f>
        <v>1</v>
      </c>
    </row>
    <row r="85" spans="1:5" x14ac:dyDescent="0.25">
      <c r="A85" s="22" t="s">
        <v>99</v>
      </c>
      <c r="B85" s="26">
        <f>IF(Table2[[#This Row],[Is_Qualified]]="Yes",1,0)</f>
        <v>0</v>
      </c>
      <c r="C85" s="27">
        <f>EXP(Table2[[#This Row],[Predicted Value]])/(1+EXP(Table2[[#This Row],[Predicted Value]]))</f>
        <v>0.57070712568050852</v>
      </c>
      <c r="D85" s="28">
        <f>IF(Table2[[#This Row],[Probability_of_Pass]]&gt;'Main Data'!$AK$10,1,0)</f>
        <v>0</v>
      </c>
      <c r="E85">
        <f>IF(Table2[[#This Row],[Probability_of_Pass]]&gt;0.5,1,0)</f>
        <v>1</v>
      </c>
    </row>
    <row r="86" spans="1:5" x14ac:dyDescent="0.25">
      <c r="A86" s="21" t="s">
        <v>100</v>
      </c>
      <c r="B86" s="26">
        <f>IF(Table2[[#This Row],[Is_Qualified]]="Yes",1,0)</f>
        <v>0</v>
      </c>
      <c r="C86" s="27">
        <f>EXP(Table2[[#This Row],[Predicted Value]])/(1+EXP(Table2[[#This Row],[Predicted Value]]))</f>
        <v>0.57070712568050852</v>
      </c>
      <c r="D86" s="28">
        <f>IF(Table2[[#This Row],[Probability_of_Pass]]&gt;'Main Data'!$AK$10,1,0)</f>
        <v>0</v>
      </c>
      <c r="E86">
        <f>IF(Table2[[#This Row],[Probability_of_Pass]]&gt;0.5,1,0)</f>
        <v>1</v>
      </c>
    </row>
    <row r="87" spans="1:5" x14ac:dyDescent="0.25">
      <c r="A87" s="22" t="s">
        <v>101</v>
      </c>
      <c r="B87" s="26">
        <f>IF(Table2[[#This Row],[Is_Qualified]]="Yes",1,0)</f>
        <v>1</v>
      </c>
      <c r="C87" s="27">
        <f>EXP(Table2[[#This Row],[Predicted Value]])/(1+EXP(Table2[[#This Row],[Predicted Value]]))</f>
        <v>0.8815788876645434</v>
      </c>
      <c r="D87" s="28">
        <f>IF(Table2[[#This Row],[Probability_of_Pass]]&gt;'Main Data'!$AK$10,1,0)</f>
        <v>1</v>
      </c>
      <c r="E87">
        <f>IF(Table2[[#This Row],[Probability_of_Pass]]&gt;0.5,1,0)</f>
        <v>1</v>
      </c>
    </row>
    <row r="88" spans="1:5" x14ac:dyDescent="0.25">
      <c r="A88" s="21" t="s">
        <v>102</v>
      </c>
      <c r="B88" s="26">
        <f>IF(Table2[[#This Row],[Is_Qualified]]="Yes",1,0)</f>
        <v>0</v>
      </c>
      <c r="C88" s="27">
        <f>EXP(Table2[[#This Row],[Predicted Value]])/(1+EXP(Table2[[#This Row],[Predicted Value]]))</f>
        <v>0.5</v>
      </c>
      <c r="D88" s="28">
        <f>IF(Table2[[#This Row],[Probability_of_Pass]]&gt;'Main Data'!$AK$10,1,0)</f>
        <v>0</v>
      </c>
      <c r="E88">
        <f>IF(Table2[[#This Row],[Probability_of_Pass]]&gt;0.5,1,0)</f>
        <v>0</v>
      </c>
    </row>
    <row r="89" spans="1:5" x14ac:dyDescent="0.25">
      <c r="A89" s="22" t="s">
        <v>103</v>
      </c>
      <c r="B89" s="26">
        <f>IF(Table2[[#This Row],[Is_Qualified]]="Yes",1,0)</f>
        <v>1</v>
      </c>
      <c r="C89" s="27">
        <f>EXP(Table2[[#This Row],[Predicted Value]])/(1+EXP(Table2[[#This Row],[Predicted Value]]))</f>
        <v>0.8815788876645434</v>
      </c>
      <c r="D89" s="28">
        <f>IF(Table2[[#This Row],[Probability_of_Pass]]&gt;'Main Data'!$AK$10,1,0)</f>
        <v>1</v>
      </c>
      <c r="E89">
        <f>IF(Table2[[#This Row],[Probability_of_Pass]]&gt;0.5,1,0)</f>
        <v>1</v>
      </c>
    </row>
    <row r="90" spans="1:5" x14ac:dyDescent="0.25">
      <c r="A90" s="21" t="s">
        <v>104</v>
      </c>
      <c r="B90" s="26">
        <f>IF(Table2[[#This Row],[Is_Qualified]]="Yes",1,0)</f>
        <v>1</v>
      </c>
      <c r="C90" s="27">
        <f>EXP(Table2[[#This Row],[Predicted Value]])/(1+EXP(Table2[[#This Row],[Predicted Value]]))</f>
        <v>0.8815788876645434</v>
      </c>
      <c r="D90" s="28">
        <f>IF(Table2[[#This Row],[Probability_of_Pass]]&gt;'Main Data'!$AK$10,1,0)</f>
        <v>1</v>
      </c>
      <c r="E90">
        <f>IF(Table2[[#This Row],[Probability_of_Pass]]&gt;0.5,1,0)</f>
        <v>1</v>
      </c>
    </row>
    <row r="91" spans="1:5" x14ac:dyDescent="0.25">
      <c r="A91" s="22" t="s">
        <v>105</v>
      </c>
      <c r="B91" s="26">
        <f>IF(Table2[[#This Row],[Is_Qualified]]="Yes",1,0)</f>
        <v>0</v>
      </c>
      <c r="C91" s="27">
        <f>EXP(Table2[[#This Row],[Predicted Value]])/(1+EXP(Table2[[#This Row],[Predicted Value]]))</f>
        <v>0.5</v>
      </c>
      <c r="D91" s="28">
        <f>IF(Table2[[#This Row],[Probability_of_Pass]]&gt;'Main Data'!$AK$10,1,0)</f>
        <v>0</v>
      </c>
      <c r="E91">
        <f>IF(Table2[[#This Row],[Probability_of_Pass]]&gt;0.5,1,0)</f>
        <v>0</v>
      </c>
    </row>
    <row r="92" spans="1:5" x14ac:dyDescent="0.25">
      <c r="A92" s="21" t="s">
        <v>106</v>
      </c>
      <c r="B92" s="26">
        <f>IF(Table2[[#This Row],[Is_Qualified]]="Yes",1,0)</f>
        <v>1</v>
      </c>
      <c r="C92" s="27">
        <f>EXP(Table2[[#This Row],[Predicted Value]])/(1+EXP(Table2[[#This Row],[Predicted Value]]))</f>
        <v>0.8815788876645434</v>
      </c>
      <c r="D92" s="28">
        <f>IF(Table2[[#This Row],[Probability_of_Pass]]&gt;'Main Data'!$AK$10,1,0)</f>
        <v>1</v>
      </c>
      <c r="E92">
        <f>IF(Table2[[#This Row],[Probability_of_Pass]]&gt;0.5,1,0)</f>
        <v>1</v>
      </c>
    </row>
    <row r="93" spans="1:5" x14ac:dyDescent="0.25">
      <c r="A93" s="22" t="s">
        <v>107</v>
      </c>
      <c r="B93" s="26">
        <f>IF(Table2[[#This Row],[Is_Qualified]]="Yes",1,0)</f>
        <v>0</v>
      </c>
      <c r="C93" s="27">
        <f>EXP(Table2[[#This Row],[Predicted Value]])/(1+EXP(Table2[[#This Row],[Predicted Value]]))</f>
        <v>0.5</v>
      </c>
      <c r="D93" s="28">
        <f>IF(Table2[[#This Row],[Probability_of_Pass]]&gt;'Main Data'!$AK$10,1,0)</f>
        <v>0</v>
      </c>
      <c r="E93">
        <f>IF(Table2[[#This Row],[Probability_of_Pass]]&gt;0.5,1,0)</f>
        <v>0</v>
      </c>
    </row>
    <row r="94" spans="1:5" x14ac:dyDescent="0.25">
      <c r="A94" s="21" t="s">
        <v>108</v>
      </c>
      <c r="B94" s="26">
        <f>IF(Table2[[#This Row],[Is_Qualified]]="Yes",1,0)</f>
        <v>0</v>
      </c>
      <c r="C94" s="27">
        <f>EXP(Table2[[#This Row],[Predicted Value]])/(1+EXP(Table2[[#This Row],[Predicted Value]]))</f>
        <v>0.57070712568050852</v>
      </c>
      <c r="D94" s="28">
        <f>IF(Table2[[#This Row],[Probability_of_Pass]]&gt;'Main Data'!$AK$10,1,0)</f>
        <v>0</v>
      </c>
      <c r="E94">
        <f>IF(Table2[[#This Row],[Probability_of_Pass]]&gt;0.5,1,0)</f>
        <v>1</v>
      </c>
    </row>
    <row r="95" spans="1:5" x14ac:dyDescent="0.25">
      <c r="A95" s="22" t="s">
        <v>109</v>
      </c>
      <c r="B95" s="26">
        <f>IF(Table2[[#This Row],[Is_Qualified]]="Yes",1,0)</f>
        <v>1</v>
      </c>
      <c r="C95" s="27">
        <f>EXP(Table2[[#This Row],[Predicted Value]])/(1+EXP(Table2[[#This Row],[Predicted Value]]))</f>
        <v>0.8815788876645434</v>
      </c>
      <c r="D95" s="28">
        <f>IF(Table2[[#This Row],[Probability_of_Pass]]&gt;'Main Data'!$AK$10,1,0)</f>
        <v>1</v>
      </c>
      <c r="E95">
        <f>IF(Table2[[#This Row],[Probability_of_Pass]]&gt;0.5,1,0)</f>
        <v>1</v>
      </c>
    </row>
    <row r="96" spans="1:5" x14ac:dyDescent="0.25">
      <c r="A96" s="21" t="s">
        <v>110</v>
      </c>
      <c r="B96" s="26">
        <f>IF(Table2[[#This Row],[Is_Qualified]]="Yes",1,0)</f>
        <v>0</v>
      </c>
      <c r="C96" s="27">
        <f>EXP(Table2[[#This Row],[Predicted Value]])/(1+EXP(Table2[[#This Row],[Predicted Value]]))</f>
        <v>0.5</v>
      </c>
      <c r="D96" s="28">
        <f>IF(Table2[[#This Row],[Probability_of_Pass]]&gt;'Main Data'!$AK$10,1,0)</f>
        <v>0</v>
      </c>
      <c r="E96">
        <f>IF(Table2[[#This Row],[Probability_of_Pass]]&gt;0.5,1,0)</f>
        <v>0</v>
      </c>
    </row>
    <row r="97" spans="1:5" x14ac:dyDescent="0.25">
      <c r="A97" s="22" t="s">
        <v>111</v>
      </c>
      <c r="B97" s="26">
        <f>IF(Table2[[#This Row],[Is_Qualified]]="Yes",1,0)</f>
        <v>1</v>
      </c>
      <c r="C97" s="27">
        <f>EXP(Table2[[#This Row],[Predicted Value]])/(1+EXP(Table2[[#This Row],[Predicted Value]]))</f>
        <v>0.8815788876645434</v>
      </c>
      <c r="D97" s="28">
        <f>IF(Table2[[#This Row],[Probability_of_Pass]]&gt;'Main Data'!$AK$10,1,0)</f>
        <v>1</v>
      </c>
      <c r="E97">
        <f>IF(Table2[[#This Row],[Probability_of_Pass]]&gt;0.5,1,0)</f>
        <v>1</v>
      </c>
    </row>
    <row r="98" spans="1:5" x14ac:dyDescent="0.25">
      <c r="A98" s="21" t="s">
        <v>112</v>
      </c>
      <c r="B98" s="26">
        <f>IF(Table2[[#This Row],[Is_Qualified]]="Yes",1,0)</f>
        <v>1</v>
      </c>
      <c r="C98" s="27">
        <f>EXP(Table2[[#This Row],[Predicted Value]])/(1+EXP(Table2[[#This Row],[Predicted Value]]))</f>
        <v>0.8815788876645434</v>
      </c>
      <c r="D98" s="28">
        <f>IF(Table2[[#This Row],[Probability_of_Pass]]&gt;'Main Data'!$AK$10,1,0)</f>
        <v>1</v>
      </c>
      <c r="E98">
        <f>IF(Table2[[#This Row],[Probability_of_Pass]]&gt;0.5,1,0)</f>
        <v>1</v>
      </c>
    </row>
    <row r="99" spans="1:5" x14ac:dyDescent="0.25">
      <c r="A99" s="22" t="s">
        <v>113</v>
      </c>
      <c r="B99" s="26">
        <f>IF(Table2[[#This Row],[Is_Qualified]]="Yes",1,0)</f>
        <v>0</v>
      </c>
      <c r="C99" s="27">
        <f>EXP(Table2[[#This Row],[Predicted Value]])/(1+EXP(Table2[[#This Row],[Predicted Value]]))</f>
        <v>0.57070712568050852</v>
      </c>
      <c r="D99" s="28">
        <f>IF(Table2[[#This Row],[Probability_of_Pass]]&gt;'Main Data'!$AK$10,1,0)</f>
        <v>0</v>
      </c>
      <c r="E99">
        <f>IF(Table2[[#This Row],[Probability_of_Pass]]&gt;0.5,1,0)</f>
        <v>1</v>
      </c>
    </row>
    <row r="100" spans="1:5" x14ac:dyDescent="0.25">
      <c r="A100" s="21" t="s">
        <v>114</v>
      </c>
      <c r="B100" s="26">
        <f>IF(Table2[[#This Row],[Is_Qualified]]="Yes",1,0)</f>
        <v>0</v>
      </c>
      <c r="C100" s="27">
        <f>EXP(Table2[[#This Row],[Predicted Value]])/(1+EXP(Table2[[#This Row],[Predicted Value]]))</f>
        <v>0.5</v>
      </c>
      <c r="D100" s="28">
        <f>IF(Table2[[#This Row],[Probability_of_Pass]]&gt;'Main Data'!$AK$10,1,0)</f>
        <v>0</v>
      </c>
      <c r="E100">
        <f>IF(Table2[[#This Row],[Probability_of_Pass]]&gt;0.5,1,0)</f>
        <v>0</v>
      </c>
    </row>
    <row r="101" spans="1:5" x14ac:dyDescent="0.25">
      <c r="A101" s="22" t="s">
        <v>115</v>
      </c>
      <c r="B101" s="26">
        <f>IF(Table2[[#This Row],[Is_Qualified]]="Yes",1,0)</f>
        <v>0</v>
      </c>
      <c r="C101" s="27">
        <f>EXP(Table2[[#This Row],[Predicted Value]])/(1+EXP(Table2[[#This Row],[Predicted Value]]))</f>
        <v>0.5</v>
      </c>
      <c r="D101" s="28">
        <f>IF(Table2[[#This Row],[Probability_of_Pass]]&gt;'Main Data'!$AK$10,1,0)</f>
        <v>0</v>
      </c>
      <c r="E101">
        <f>IF(Table2[[#This Row],[Probability_of_Pass]]&gt;0.5,1,0)</f>
        <v>0</v>
      </c>
    </row>
    <row r="102" spans="1:5" x14ac:dyDescent="0.25">
      <c r="A102" s="21" t="s">
        <v>116</v>
      </c>
      <c r="B102" s="26">
        <f>IF(Table2[[#This Row],[Is_Qualified]]="Yes",1,0)</f>
        <v>1</v>
      </c>
      <c r="C102" s="27">
        <f>EXP(Table2[[#This Row],[Predicted Value]])/(1+EXP(Table2[[#This Row],[Predicted Value]]))</f>
        <v>0.57070712568050852</v>
      </c>
      <c r="D102" s="28">
        <f>IF(Table2[[#This Row],[Probability_of_Pass]]&gt;'Main Data'!$AK$10,1,0)</f>
        <v>0</v>
      </c>
      <c r="E102">
        <f>IF(Table2[[#This Row],[Probability_of_Pass]]&gt;0.5,1,0)</f>
        <v>1</v>
      </c>
    </row>
    <row r="103" spans="1:5" x14ac:dyDescent="0.25">
      <c r="A103" s="22" t="s">
        <v>117</v>
      </c>
      <c r="B103" s="26">
        <f>IF(Table2[[#This Row],[Is_Qualified]]="Yes",1,0)</f>
        <v>1</v>
      </c>
      <c r="C103" s="27">
        <f>EXP(Table2[[#This Row],[Predicted Value]])/(1+EXP(Table2[[#This Row],[Predicted Value]]))</f>
        <v>0.8815788876645434</v>
      </c>
      <c r="D103" s="28">
        <f>IF(Table2[[#This Row],[Probability_of_Pass]]&gt;'Main Data'!$AK$10,1,0)</f>
        <v>1</v>
      </c>
      <c r="E103">
        <f>IF(Table2[[#This Row],[Probability_of_Pass]]&gt;0.5,1,0)</f>
        <v>1</v>
      </c>
    </row>
    <row r="104" spans="1:5" x14ac:dyDescent="0.25">
      <c r="A104" s="21" t="s">
        <v>118</v>
      </c>
      <c r="B104" s="26">
        <f>IF(Table2[[#This Row],[Is_Qualified]]="Yes",1,0)</f>
        <v>1</v>
      </c>
      <c r="C104" s="27">
        <f>EXP(Table2[[#This Row],[Predicted Value]])/(1+EXP(Table2[[#This Row],[Predicted Value]]))</f>
        <v>0.57070712568050852</v>
      </c>
      <c r="D104" s="28">
        <f>IF(Table2[[#This Row],[Probability_of_Pass]]&gt;'Main Data'!$AK$10,1,0)</f>
        <v>0</v>
      </c>
      <c r="E104">
        <f>IF(Table2[[#This Row],[Probability_of_Pass]]&gt;0.5,1,0)</f>
        <v>1</v>
      </c>
    </row>
    <row r="105" spans="1:5" x14ac:dyDescent="0.25">
      <c r="A105" s="22" t="s">
        <v>119</v>
      </c>
      <c r="B105" s="26">
        <f>IF(Table2[[#This Row],[Is_Qualified]]="Yes",1,0)</f>
        <v>0</v>
      </c>
      <c r="C105" s="27">
        <f>EXP(Table2[[#This Row],[Predicted Value]])/(1+EXP(Table2[[#This Row],[Predicted Value]]))</f>
        <v>0.5</v>
      </c>
      <c r="D105" s="28">
        <f>IF(Table2[[#This Row],[Probability_of_Pass]]&gt;'Main Data'!$AK$10,1,0)</f>
        <v>0</v>
      </c>
      <c r="E105">
        <f>IF(Table2[[#This Row],[Probability_of_Pass]]&gt;0.5,1,0)</f>
        <v>0</v>
      </c>
    </row>
    <row r="106" spans="1:5" x14ac:dyDescent="0.25">
      <c r="A106" s="21" t="s">
        <v>120</v>
      </c>
      <c r="B106" s="26">
        <f>IF(Table2[[#This Row],[Is_Qualified]]="Yes",1,0)</f>
        <v>0</v>
      </c>
      <c r="C106" s="27">
        <f>EXP(Table2[[#This Row],[Predicted Value]])/(1+EXP(Table2[[#This Row],[Predicted Value]]))</f>
        <v>0.57070712568050852</v>
      </c>
      <c r="D106" s="28">
        <f>IF(Table2[[#This Row],[Probability_of_Pass]]&gt;'Main Data'!$AK$10,1,0)</f>
        <v>0</v>
      </c>
      <c r="E106">
        <f>IF(Table2[[#This Row],[Probability_of_Pass]]&gt;0.5,1,0)</f>
        <v>1</v>
      </c>
    </row>
    <row r="107" spans="1:5" x14ac:dyDescent="0.25">
      <c r="A107" s="22" t="s">
        <v>121</v>
      </c>
      <c r="B107" s="26">
        <f>IF(Table2[[#This Row],[Is_Qualified]]="Yes",1,0)</f>
        <v>1</v>
      </c>
      <c r="C107" s="27">
        <f>EXP(Table2[[#This Row],[Predicted Value]])/(1+EXP(Table2[[#This Row],[Predicted Value]]))</f>
        <v>0.57070712568050852</v>
      </c>
      <c r="D107" s="28">
        <f>IF(Table2[[#This Row],[Probability_of_Pass]]&gt;'Main Data'!$AK$10,1,0)</f>
        <v>0</v>
      </c>
      <c r="E107">
        <f>IF(Table2[[#This Row],[Probability_of_Pass]]&gt;0.5,1,0)</f>
        <v>1</v>
      </c>
    </row>
    <row r="108" spans="1:5" x14ac:dyDescent="0.25">
      <c r="A108" s="21" t="s">
        <v>122</v>
      </c>
      <c r="B108" s="26">
        <f>IF(Table2[[#This Row],[Is_Qualified]]="Yes",1,0)</f>
        <v>1</v>
      </c>
      <c r="C108" s="27">
        <f>EXP(Table2[[#This Row],[Predicted Value]])/(1+EXP(Table2[[#This Row],[Predicted Value]]))</f>
        <v>0.8815788876645434</v>
      </c>
      <c r="D108" s="28">
        <f>IF(Table2[[#This Row],[Probability_of_Pass]]&gt;'Main Data'!$AK$10,1,0)</f>
        <v>1</v>
      </c>
      <c r="E108">
        <f>IF(Table2[[#This Row],[Probability_of_Pass]]&gt;0.5,1,0)</f>
        <v>1</v>
      </c>
    </row>
    <row r="109" spans="1:5" x14ac:dyDescent="0.25">
      <c r="A109" s="22" t="s">
        <v>123</v>
      </c>
      <c r="B109" s="26">
        <f>IF(Table2[[#This Row],[Is_Qualified]]="Yes",1,0)</f>
        <v>0</v>
      </c>
      <c r="C109" s="27">
        <f>EXP(Table2[[#This Row],[Predicted Value]])/(1+EXP(Table2[[#This Row],[Predicted Value]]))</f>
        <v>0.5</v>
      </c>
      <c r="D109" s="28">
        <f>IF(Table2[[#This Row],[Probability_of_Pass]]&gt;'Main Data'!$AK$10,1,0)</f>
        <v>0</v>
      </c>
      <c r="E109">
        <f>IF(Table2[[#This Row],[Probability_of_Pass]]&gt;0.5,1,0)</f>
        <v>0</v>
      </c>
    </row>
    <row r="110" spans="1:5" x14ac:dyDescent="0.25">
      <c r="A110" s="21" t="s">
        <v>124</v>
      </c>
      <c r="B110" s="26">
        <f>IF(Table2[[#This Row],[Is_Qualified]]="Yes",1,0)</f>
        <v>1</v>
      </c>
      <c r="C110" s="27">
        <f>EXP(Table2[[#This Row],[Predicted Value]])/(1+EXP(Table2[[#This Row],[Predicted Value]]))</f>
        <v>0.8815788876645434</v>
      </c>
      <c r="D110" s="28">
        <f>IF(Table2[[#This Row],[Probability_of_Pass]]&gt;'Main Data'!$AK$10,1,0)</f>
        <v>1</v>
      </c>
      <c r="E110">
        <f>IF(Table2[[#This Row],[Probability_of_Pass]]&gt;0.5,1,0)</f>
        <v>1</v>
      </c>
    </row>
    <row r="111" spans="1:5" x14ac:dyDescent="0.25">
      <c r="A111" s="22" t="s">
        <v>125</v>
      </c>
      <c r="B111" s="26">
        <f>IF(Table2[[#This Row],[Is_Qualified]]="Yes",1,0)</f>
        <v>0</v>
      </c>
      <c r="C111" s="27">
        <f>EXP(Table2[[#This Row],[Predicted Value]])/(1+EXP(Table2[[#This Row],[Predicted Value]]))</f>
        <v>0.57070712568050852</v>
      </c>
      <c r="D111" s="28">
        <f>IF(Table2[[#This Row],[Probability_of_Pass]]&gt;'Main Data'!$AK$10,1,0)</f>
        <v>0</v>
      </c>
      <c r="E111">
        <f>IF(Table2[[#This Row],[Probability_of_Pass]]&gt;0.5,1,0)</f>
        <v>1</v>
      </c>
    </row>
    <row r="112" spans="1:5" x14ac:dyDescent="0.25">
      <c r="A112" s="21" t="s">
        <v>126</v>
      </c>
      <c r="B112" s="26">
        <f>IF(Table2[[#This Row],[Is_Qualified]]="Yes",1,0)</f>
        <v>1</v>
      </c>
      <c r="C112" s="27">
        <f>EXP(Table2[[#This Row],[Predicted Value]])/(1+EXP(Table2[[#This Row],[Predicted Value]]))</f>
        <v>0.8815788876645434</v>
      </c>
      <c r="D112" s="28">
        <f>IF(Table2[[#This Row],[Probability_of_Pass]]&gt;'Main Data'!$AK$10,1,0)</f>
        <v>1</v>
      </c>
      <c r="E112">
        <f>IF(Table2[[#This Row],[Probability_of_Pass]]&gt;0.5,1,0)</f>
        <v>1</v>
      </c>
    </row>
    <row r="113" spans="1:5" x14ac:dyDescent="0.25">
      <c r="A113" s="22" t="s">
        <v>127</v>
      </c>
      <c r="B113" s="26">
        <f>IF(Table2[[#This Row],[Is_Qualified]]="Yes",1,0)</f>
        <v>1</v>
      </c>
      <c r="C113" s="27">
        <f>EXP(Table2[[#This Row],[Predicted Value]])/(1+EXP(Table2[[#This Row],[Predicted Value]]))</f>
        <v>0.57070712568050852</v>
      </c>
      <c r="D113" s="28">
        <f>IF(Table2[[#This Row],[Probability_of_Pass]]&gt;'Main Data'!$AK$10,1,0)</f>
        <v>0</v>
      </c>
      <c r="E113">
        <f>IF(Table2[[#This Row],[Probability_of_Pass]]&gt;0.5,1,0)</f>
        <v>1</v>
      </c>
    </row>
    <row r="114" spans="1:5" x14ac:dyDescent="0.25">
      <c r="A114" s="21" t="s">
        <v>128</v>
      </c>
      <c r="B114" s="26">
        <f>IF(Table2[[#This Row],[Is_Qualified]]="Yes",1,0)</f>
        <v>1</v>
      </c>
      <c r="C114" s="27">
        <f>EXP(Table2[[#This Row],[Predicted Value]])/(1+EXP(Table2[[#This Row],[Predicted Value]]))</f>
        <v>0.57070712568050852</v>
      </c>
      <c r="D114" s="28">
        <f>IF(Table2[[#This Row],[Probability_of_Pass]]&gt;'Main Data'!$AK$10,1,0)</f>
        <v>0</v>
      </c>
      <c r="E114">
        <f>IF(Table2[[#This Row],[Probability_of_Pass]]&gt;0.5,1,0)</f>
        <v>1</v>
      </c>
    </row>
    <row r="115" spans="1:5" x14ac:dyDescent="0.25">
      <c r="A115" s="22" t="s">
        <v>129</v>
      </c>
      <c r="B115" s="26">
        <f>IF(Table2[[#This Row],[Is_Qualified]]="Yes",1,0)</f>
        <v>1</v>
      </c>
      <c r="C115" s="27">
        <f>EXP(Table2[[#This Row],[Predicted Value]])/(1+EXP(Table2[[#This Row],[Predicted Value]]))</f>
        <v>0.8815788876645434</v>
      </c>
      <c r="D115" s="28">
        <f>IF(Table2[[#This Row],[Probability_of_Pass]]&gt;'Main Data'!$AK$10,1,0)</f>
        <v>1</v>
      </c>
      <c r="E115">
        <f>IF(Table2[[#This Row],[Probability_of_Pass]]&gt;0.5,1,0)</f>
        <v>1</v>
      </c>
    </row>
    <row r="116" spans="1:5" x14ac:dyDescent="0.25">
      <c r="A116" s="21" t="s">
        <v>130</v>
      </c>
      <c r="B116" s="26">
        <f>IF(Table2[[#This Row],[Is_Qualified]]="Yes",1,0)</f>
        <v>0</v>
      </c>
      <c r="C116" s="27">
        <f>EXP(Table2[[#This Row],[Predicted Value]])/(1+EXP(Table2[[#This Row],[Predicted Value]]))</f>
        <v>0.5</v>
      </c>
      <c r="D116" s="28">
        <f>IF(Table2[[#This Row],[Probability_of_Pass]]&gt;'Main Data'!$AK$10,1,0)</f>
        <v>0</v>
      </c>
      <c r="E116">
        <f>IF(Table2[[#This Row],[Probability_of_Pass]]&gt;0.5,1,0)</f>
        <v>0</v>
      </c>
    </row>
    <row r="117" spans="1:5" x14ac:dyDescent="0.25">
      <c r="A117" s="22" t="s">
        <v>131</v>
      </c>
      <c r="B117" s="26">
        <f>IF(Table2[[#This Row],[Is_Qualified]]="Yes",1,0)</f>
        <v>1</v>
      </c>
      <c r="C117" s="27">
        <f>EXP(Table2[[#This Row],[Predicted Value]])/(1+EXP(Table2[[#This Row],[Predicted Value]]))</f>
        <v>0.8815788876645434</v>
      </c>
      <c r="D117" s="28">
        <f>IF(Table2[[#This Row],[Probability_of_Pass]]&gt;'Main Data'!$AK$10,1,0)</f>
        <v>1</v>
      </c>
      <c r="E117">
        <f>IF(Table2[[#This Row],[Probability_of_Pass]]&gt;0.5,1,0)</f>
        <v>1</v>
      </c>
    </row>
    <row r="118" spans="1:5" x14ac:dyDescent="0.25">
      <c r="A118" s="21" t="s">
        <v>132</v>
      </c>
      <c r="B118" s="26">
        <f>IF(Table2[[#This Row],[Is_Qualified]]="Yes",1,0)</f>
        <v>1</v>
      </c>
      <c r="C118" s="27">
        <f>EXP(Table2[[#This Row],[Predicted Value]])/(1+EXP(Table2[[#This Row],[Predicted Value]]))</f>
        <v>0.57070712568050852</v>
      </c>
      <c r="D118" s="28">
        <f>IF(Table2[[#This Row],[Probability_of_Pass]]&gt;'Main Data'!$AK$10,1,0)</f>
        <v>0</v>
      </c>
      <c r="E118">
        <f>IF(Table2[[#This Row],[Probability_of_Pass]]&gt;0.5,1,0)</f>
        <v>1</v>
      </c>
    </row>
    <row r="119" spans="1:5" x14ac:dyDescent="0.25">
      <c r="A119" s="22" t="s">
        <v>133</v>
      </c>
      <c r="B119" s="26">
        <f>IF(Table2[[#This Row],[Is_Qualified]]="Yes",1,0)</f>
        <v>0</v>
      </c>
      <c r="C119" s="27">
        <f>EXP(Table2[[#This Row],[Predicted Value]])/(1+EXP(Table2[[#This Row],[Predicted Value]]))</f>
        <v>0.5</v>
      </c>
      <c r="D119" s="28">
        <f>IF(Table2[[#This Row],[Probability_of_Pass]]&gt;'Main Data'!$AK$10,1,0)</f>
        <v>0</v>
      </c>
      <c r="E119">
        <f>IF(Table2[[#This Row],[Probability_of_Pass]]&gt;0.5,1,0)</f>
        <v>0</v>
      </c>
    </row>
    <row r="120" spans="1:5" x14ac:dyDescent="0.25">
      <c r="A120" s="21" t="s">
        <v>134</v>
      </c>
      <c r="B120" s="26">
        <f>IF(Table2[[#This Row],[Is_Qualified]]="Yes",1,0)</f>
        <v>0</v>
      </c>
      <c r="C120" s="27">
        <f>EXP(Table2[[#This Row],[Predicted Value]])/(1+EXP(Table2[[#This Row],[Predicted Value]]))</f>
        <v>0.57070712568050852</v>
      </c>
      <c r="D120" s="28">
        <f>IF(Table2[[#This Row],[Probability_of_Pass]]&gt;'Main Data'!$AK$10,1,0)</f>
        <v>0</v>
      </c>
      <c r="E120">
        <f>IF(Table2[[#This Row],[Probability_of_Pass]]&gt;0.5,1,0)</f>
        <v>1</v>
      </c>
    </row>
    <row r="121" spans="1:5" x14ac:dyDescent="0.25">
      <c r="A121" s="22" t="s">
        <v>135</v>
      </c>
      <c r="B121" s="26">
        <f>IF(Table2[[#This Row],[Is_Qualified]]="Yes",1,0)</f>
        <v>1</v>
      </c>
      <c r="C121" s="27">
        <f>EXP(Table2[[#This Row],[Predicted Value]])/(1+EXP(Table2[[#This Row],[Predicted Value]]))</f>
        <v>0.8815788876645434</v>
      </c>
      <c r="D121" s="28">
        <f>IF(Table2[[#This Row],[Probability_of_Pass]]&gt;'Main Data'!$AK$10,1,0)</f>
        <v>1</v>
      </c>
      <c r="E121">
        <f>IF(Table2[[#This Row],[Probability_of_Pass]]&gt;0.5,1,0)</f>
        <v>1</v>
      </c>
    </row>
    <row r="122" spans="1:5" x14ac:dyDescent="0.25">
      <c r="A122" s="21" t="s">
        <v>136</v>
      </c>
      <c r="B122" s="26">
        <f>IF(Table2[[#This Row],[Is_Qualified]]="Yes",1,0)</f>
        <v>0</v>
      </c>
      <c r="C122" s="27">
        <f>EXP(Table2[[#This Row],[Predicted Value]])/(1+EXP(Table2[[#This Row],[Predicted Value]]))</f>
        <v>0.5</v>
      </c>
      <c r="D122" s="28">
        <f>IF(Table2[[#This Row],[Probability_of_Pass]]&gt;'Main Data'!$AK$10,1,0)</f>
        <v>0</v>
      </c>
      <c r="E122">
        <f>IF(Table2[[#This Row],[Probability_of_Pass]]&gt;0.5,1,0)</f>
        <v>0</v>
      </c>
    </row>
    <row r="123" spans="1:5" x14ac:dyDescent="0.25">
      <c r="A123" s="22" t="s">
        <v>137</v>
      </c>
      <c r="B123" s="26">
        <f>IF(Table2[[#This Row],[Is_Qualified]]="Yes",1,0)</f>
        <v>0</v>
      </c>
      <c r="C123" s="27">
        <f>EXP(Table2[[#This Row],[Predicted Value]])/(1+EXP(Table2[[#This Row],[Predicted Value]]))</f>
        <v>0.57070712568050852</v>
      </c>
      <c r="D123" s="28">
        <f>IF(Table2[[#This Row],[Probability_of_Pass]]&gt;'Main Data'!$AK$10,1,0)</f>
        <v>0</v>
      </c>
      <c r="E123">
        <f>IF(Table2[[#This Row],[Probability_of_Pass]]&gt;0.5,1,0)</f>
        <v>1</v>
      </c>
    </row>
    <row r="124" spans="1:5" x14ac:dyDescent="0.25">
      <c r="A124" s="21" t="s">
        <v>138</v>
      </c>
      <c r="B124" s="26">
        <f>IF(Table2[[#This Row],[Is_Qualified]]="Yes",1,0)</f>
        <v>0</v>
      </c>
      <c r="C124" s="27">
        <f>EXP(Table2[[#This Row],[Predicted Value]])/(1+EXP(Table2[[#This Row],[Predicted Value]]))</f>
        <v>0.57070712568050852</v>
      </c>
      <c r="D124" s="28">
        <f>IF(Table2[[#This Row],[Probability_of_Pass]]&gt;'Main Data'!$AK$10,1,0)</f>
        <v>0</v>
      </c>
      <c r="E124">
        <f>IF(Table2[[#This Row],[Probability_of_Pass]]&gt;0.5,1,0)</f>
        <v>1</v>
      </c>
    </row>
    <row r="125" spans="1:5" x14ac:dyDescent="0.25">
      <c r="A125" s="22" t="s">
        <v>139</v>
      </c>
      <c r="B125" s="26">
        <f>IF(Table2[[#This Row],[Is_Qualified]]="Yes",1,0)</f>
        <v>1</v>
      </c>
      <c r="C125" s="27">
        <f>EXP(Table2[[#This Row],[Predicted Value]])/(1+EXP(Table2[[#This Row],[Predicted Value]]))</f>
        <v>0.57070712568050852</v>
      </c>
      <c r="D125" s="28">
        <f>IF(Table2[[#This Row],[Probability_of_Pass]]&gt;'Main Data'!$AK$10,1,0)</f>
        <v>0</v>
      </c>
      <c r="E125">
        <f>IF(Table2[[#This Row],[Probability_of_Pass]]&gt;0.5,1,0)</f>
        <v>1</v>
      </c>
    </row>
    <row r="126" spans="1:5" x14ac:dyDescent="0.25">
      <c r="A126" s="21" t="s">
        <v>140</v>
      </c>
      <c r="B126" s="26">
        <f>IF(Table2[[#This Row],[Is_Qualified]]="Yes",1,0)</f>
        <v>0</v>
      </c>
      <c r="C126" s="27">
        <f>EXP(Table2[[#This Row],[Predicted Value]])/(1+EXP(Table2[[#This Row],[Predicted Value]]))</f>
        <v>0.5</v>
      </c>
      <c r="D126" s="28">
        <f>IF(Table2[[#This Row],[Probability_of_Pass]]&gt;'Main Data'!$AK$10,1,0)</f>
        <v>0</v>
      </c>
      <c r="E126">
        <f>IF(Table2[[#This Row],[Probability_of_Pass]]&gt;0.5,1,0)</f>
        <v>0</v>
      </c>
    </row>
    <row r="127" spans="1:5" x14ac:dyDescent="0.25">
      <c r="A127" s="22" t="s">
        <v>141</v>
      </c>
      <c r="B127" s="26">
        <f>IF(Table2[[#This Row],[Is_Qualified]]="Yes",1,0)</f>
        <v>1</v>
      </c>
      <c r="C127" s="27">
        <f>EXP(Table2[[#This Row],[Predicted Value]])/(1+EXP(Table2[[#This Row],[Predicted Value]]))</f>
        <v>0.8815788876645434</v>
      </c>
      <c r="D127" s="28">
        <f>IF(Table2[[#This Row],[Probability_of_Pass]]&gt;'Main Data'!$AK$10,1,0)</f>
        <v>1</v>
      </c>
      <c r="E127">
        <f>IF(Table2[[#This Row],[Probability_of_Pass]]&gt;0.5,1,0)</f>
        <v>1</v>
      </c>
    </row>
    <row r="128" spans="1:5" x14ac:dyDescent="0.25">
      <c r="A128" s="21" t="s">
        <v>142</v>
      </c>
      <c r="B128" s="26">
        <f>IF(Table2[[#This Row],[Is_Qualified]]="Yes",1,0)</f>
        <v>1</v>
      </c>
      <c r="C128" s="27">
        <f>EXP(Table2[[#This Row],[Predicted Value]])/(1+EXP(Table2[[#This Row],[Predicted Value]]))</f>
        <v>0.8815788876645434</v>
      </c>
      <c r="D128" s="28">
        <f>IF(Table2[[#This Row],[Probability_of_Pass]]&gt;'Main Data'!$AK$10,1,0)</f>
        <v>1</v>
      </c>
      <c r="E128">
        <f>IF(Table2[[#This Row],[Probability_of_Pass]]&gt;0.5,1,0)</f>
        <v>1</v>
      </c>
    </row>
    <row r="129" spans="1:5" x14ac:dyDescent="0.25">
      <c r="A129" s="22" t="s">
        <v>143</v>
      </c>
      <c r="B129" s="26">
        <f>IF(Table2[[#This Row],[Is_Qualified]]="Yes",1,0)</f>
        <v>1</v>
      </c>
      <c r="C129" s="27">
        <f>EXP(Table2[[#This Row],[Predicted Value]])/(1+EXP(Table2[[#This Row],[Predicted Value]]))</f>
        <v>0.8815788876645434</v>
      </c>
      <c r="D129" s="28">
        <f>IF(Table2[[#This Row],[Probability_of_Pass]]&gt;'Main Data'!$AK$10,1,0)</f>
        <v>1</v>
      </c>
      <c r="E129">
        <f>IF(Table2[[#This Row],[Probability_of_Pass]]&gt;0.5,1,0)</f>
        <v>1</v>
      </c>
    </row>
    <row r="130" spans="1:5" x14ac:dyDescent="0.25">
      <c r="A130" s="21" t="s">
        <v>144</v>
      </c>
      <c r="B130" s="26">
        <f>IF(Table2[[#This Row],[Is_Qualified]]="Yes",1,0)</f>
        <v>1</v>
      </c>
      <c r="C130" s="27">
        <f>EXP(Table2[[#This Row],[Predicted Value]])/(1+EXP(Table2[[#This Row],[Predicted Value]]))</f>
        <v>0.8815788876645434</v>
      </c>
      <c r="D130" s="28">
        <f>IF(Table2[[#This Row],[Probability_of_Pass]]&gt;'Main Data'!$AK$10,1,0)</f>
        <v>1</v>
      </c>
      <c r="E130">
        <f>IF(Table2[[#This Row],[Probability_of_Pass]]&gt;0.5,1,0)</f>
        <v>1</v>
      </c>
    </row>
    <row r="131" spans="1:5" x14ac:dyDescent="0.25">
      <c r="A131" s="22" t="s">
        <v>145</v>
      </c>
      <c r="B131" s="26">
        <f>IF(Table2[[#This Row],[Is_Qualified]]="Yes",1,0)</f>
        <v>0</v>
      </c>
      <c r="C131" s="27">
        <f>EXP(Table2[[#This Row],[Predicted Value]])/(1+EXP(Table2[[#This Row],[Predicted Value]]))</f>
        <v>0.5</v>
      </c>
      <c r="D131" s="28">
        <f>IF(Table2[[#This Row],[Probability_of_Pass]]&gt;'Main Data'!$AK$10,1,0)</f>
        <v>0</v>
      </c>
      <c r="E131">
        <f>IF(Table2[[#This Row],[Probability_of_Pass]]&gt;0.5,1,0)</f>
        <v>0</v>
      </c>
    </row>
    <row r="132" spans="1:5" x14ac:dyDescent="0.25">
      <c r="A132" s="21" t="s">
        <v>146</v>
      </c>
      <c r="B132" s="26">
        <f>IF(Table2[[#This Row],[Is_Qualified]]="Yes",1,0)</f>
        <v>1</v>
      </c>
      <c r="C132" s="27">
        <f>EXP(Table2[[#This Row],[Predicted Value]])/(1+EXP(Table2[[#This Row],[Predicted Value]]))</f>
        <v>0.8815788876645434</v>
      </c>
      <c r="D132" s="28">
        <f>IF(Table2[[#This Row],[Probability_of_Pass]]&gt;'Main Data'!$AK$10,1,0)</f>
        <v>1</v>
      </c>
      <c r="E132">
        <f>IF(Table2[[#This Row],[Probability_of_Pass]]&gt;0.5,1,0)</f>
        <v>1</v>
      </c>
    </row>
    <row r="133" spans="1:5" x14ac:dyDescent="0.25">
      <c r="A133" s="22" t="s">
        <v>147</v>
      </c>
      <c r="B133" s="26">
        <f>IF(Table2[[#This Row],[Is_Qualified]]="Yes",1,0)</f>
        <v>0</v>
      </c>
      <c r="C133" s="27">
        <f>EXP(Table2[[#This Row],[Predicted Value]])/(1+EXP(Table2[[#This Row],[Predicted Value]]))</f>
        <v>0.5</v>
      </c>
      <c r="D133" s="28">
        <f>IF(Table2[[#This Row],[Probability_of_Pass]]&gt;'Main Data'!$AK$10,1,0)</f>
        <v>0</v>
      </c>
      <c r="E133">
        <f>IF(Table2[[#This Row],[Probability_of_Pass]]&gt;0.5,1,0)</f>
        <v>0</v>
      </c>
    </row>
    <row r="134" spans="1:5" x14ac:dyDescent="0.25">
      <c r="A134" s="21" t="s">
        <v>148</v>
      </c>
      <c r="B134" s="26">
        <f>IF(Table2[[#This Row],[Is_Qualified]]="Yes",1,0)</f>
        <v>0</v>
      </c>
      <c r="C134" s="27">
        <f>EXP(Table2[[#This Row],[Predicted Value]])/(1+EXP(Table2[[#This Row],[Predicted Value]]))</f>
        <v>0.5</v>
      </c>
      <c r="D134" s="28">
        <f>IF(Table2[[#This Row],[Probability_of_Pass]]&gt;'Main Data'!$AK$10,1,0)</f>
        <v>0</v>
      </c>
      <c r="E134">
        <f>IF(Table2[[#This Row],[Probability_of_Pass]]&gt;0.5,1,0)</f>
        <v>0</v>
      </c>
    </row>
    <row r="135" spans="1:5" x14ac:dyDescent="0.25">
      <c r="A135" s="22" t="s">
        <v>149</v>
      </c>
      <c r="B135" s="26">
        <f>IF(Table2[[#This Row],[Is_Qualified]]="Yes",1,0)</f>
        <v>1</v>
      </c>
      <c r="C135" s="27">
        <f>EXP(Table2[[#This Row],[Predicted Value]])/(1+EXP(Table2[[#This Row],[Predicted Value]]))</f>
        <v>0.57070712568050852</v>
      </c>
      <c r="D135" s="28">
        <f>IF(Table2[[#This Row],[Probability_of_Pass]]&gt;'Main Data'!$AK$10,1,0)</f>
        <v>0</v>
      </c>
      <c r="E135">
        <f>IF(Table2[[#This Row],[Probability_of_Pass]]&gt;0.5,1,0)</f>
        <v>1</v>
      </c>
    </row>
    <row r="136" spans="1:5" x14ac:dyDescent="0.25">
      <c r="A136" s="21" t="s">
        <v>150</v>
      </c>
      <c r="B136" s="26">
        <f>IF(Table2[[#This Row],[Is_Qualified]]="Yes",1,0)</f>
        <v>1</v>
      </c>
      <c r="C136" s="27">
        <f>EXP(Table2[[#This Row],[Predicted Value]])/(1+EXP(Table2[[#This Row],[Predicted Value]]))</f>
        <v>0.57070712568050852</v>
      </c>
      <c r="D136" s="28">
        <f>IF(Table2[[#This Row],[Probability_of_Pass]]&gt;'Main Data'!$AK$10,1,0)</f>
        <v>0</v>
      </c>
      <c r="E136">
        <f>IF(Table2[[#This Row],[Probability_of_Pass]]&gt;0.5,1,0)</f>
        <v>1</v>
      </c>
    </row>
    <row r="137" spans="1:5" x14ac:dyDescent="0.25">
      <c r="A137" s="22" t="s">
        <v>151</v>
      </c>
      <c r="B137" s="26">
        <f>IF(Table2[[#This Row],[Is_Qualified]]="Yes",1,0)</f>
        <v>1</v>
      </c>
      <c r="C137" s="27">
        <f>EXP(Table2[[#This Row],[Predicted Value]])/(1+EXP(Table2[[#This Row],[Predicted Value]]))</f>
        <v>0.8815788876645434</v>
      </c>
      <c r="D137" s="28">
        <f>IF(Table2[[#This Row],[Probability_of_Pass]]&gt;'Main Data'!$AK$10,1,0)</f>
        <v>1</v>
      </c>
      <c r="E137">
        <f>IF(Table2[[#This Row],[Probability_of_Pass]]&gt;0.5,1,0)</f>
        <v>1</v>
      </c>
    </row>
    <row r="138" spans="1:5" x14ac:dyDescent="0.25">
      <c r="A138" s="21" t="s">
        <v>152</v>
      </c>
      <c r="B138" s="26">
        <f>IF(Table2[[#This Row],[Is_Qualified]]="Yes",1,0)</f>
        <v>1</v>
      </c>
      <c r="C138" s="27">
        <f>EXP(Table2[[#This Row],[Predicted Value]])/(1+EXP(Table2[[#This Row],[Predicted Value]]))</f>
        <v>0.57070712568050852</v>
      </c>
      <c r="D138" s="28">
        <f>IF(Table2[[#This Row],[Probability_of_Pass]]&gt;'Main Data'!$AK$10,1,0)</f>
        <v>0</v>
      </c>
      <c r="E138">
        <f>IF(Table2[[#This Row],[Probability_of_Pass]]&gt;0.5,1,0)</f>
        <v>1</v>
      </c>
    </row>
    <row r="139" spans="1:5" x14ac:dyDescent="0.25">
      <c r="A139" s="22" t="s">
        <v>153</v>
      </c>
      <c r="B139" s="26">
        <f>IF(Table2[[#This Row],[Is_Qualified]]="Yes",1,0)</f>
        <v>1</v>
      </c>
      <c r="C139" s="27">
        <f>EXP(Table2[[#This Row],[Predicted Value]])/(1+EXP(Table2[[#This Row],[Predicted Value]]))</f>
        <v>0.57070712568050852</v>
      </c>
      <c r="D139" s="28">
        <f>IF(Table2[[#This Row],[Probability_of_Pass]]&gt;'Main Data'!$AK$10,1,0)</f>
        <v>0</v>
      </c>
      <c r="E139">
        <f>IF(Table2[[#This Row],[Probability_of_Pass]]&gt;0.5,1,0)</f>
        <v>1</v>
      </c>
    </row>
    <row r="140" spans="1:5" x14ac:dyDescent="0.25">
      <c r="A140" s="21" t="s">
        <v>154</v>
      </c>
      <c r="B140" s="26">
        <f>IF(Table2[[#This Row],[Is_Qualified]]="Yes",1,0)</f>
        <v>0</v>
      </c>
      <c r="C140" s="27">
        <f>EXP(Table2[[#This Row],[Predicted Value]])/(1+EXP(Table2[[#This Row],[Predicted Value]]))</f>
        <v>0.5</v>
      </c>
      <c r="D140" s="28">
        <f>IF(Table2[[#This Row],[Probability_of_Pass]]&gt;'Main Data'!$AK$10,1,0)</f>
        <v>0</v>
      </c>
      <c r="E140">
        <f>IF(Table2[[#This Row],[Probability_of_Pass]]&gt;0.5,1,0)</f>
        <v>0</v>
      </c>
    </row>
    <row r="141" spans="1:5" x14ac:dyDescent="0.25">
      <c r="A141" s="22" t="s">
        <v>155</v>
      </c>
      <c r="B141" s="26">
        <f>IF(Table2[[#This Row],[Is_Qualified]]="Yes",1,0)</f>
        <v>1</v>
      </c>
      <c r="C141" s="27">
        <f>EXP(Table2[[#This Row],[Predicted Value]])/(1+EXP(Table2[[#This Row],[Predicted Value]]))</f>
        <v>0.8815788876645434</v>
      </c>
      <c r="D141" s="28">
        <f>IF(Table2[[#This Row],[Probability_of_Pass]]&gt;'Main Data'!$AK$10,1,0)</f>
        <v>1</v>
      </c>
      <c r="E141">
        <f>IF(Table2[[#This Row],[Probability_of_Pass]]&gt;0.5,1,0)</f>
        <v>1</v>
      </c>
    </row>
    <row r="142" spans="1:5" x14ac:dyDescent="0.25">
      <c r="A142" s="21" t="s">
        <v>156</v>
      </c>
      <c r="B142" s="26">
        <f>IF(Table2[[#This Row],[Is_Qualified]]="Yes",1,0)</f>
        <v>1</v>
      </c>
      <c r="C142" s="27">
        <f>EXP(Table2[[#This Row],[Predicted Value]])/(1+EXP(Table2[[#This Row],[Predicted Value]]))</f>
        <v>0.57070712568050852</v>
      </c>
      <c r="D142" s="28">
        <f>IF(Table2[[#This Row],[Probability_of_Pass]]&gt;'Main Data'!$AK$10,1,0)</f>
        <v>0</v>
      </c>
      <c r="E142">
        <f>IF(Table2[[#This Row],[Probability_of_Pass]]&gt;0.5,1,0)</f>
        <v>1</v>
      </c>
    </row>
    <row r="143" spans="1:5" x14ac:dyDescent="0.25">
      <c r="A143" s="22" t="s">
        <v>157</v>
      </c>
      <c r="B143" s="26">
        <f>IF(Table2[[#This Row],[Is_Qualified]]="Yes",1,0)</f>
        <v>1</v>
      </c>
      <c r="C143" s="27">
        <f>EXP(Table2[[#This Row],[Predicted Value]])/(1+EXP(Table2[[#This Row],[Predicted Value]]))</f>
        <v>0.57070712568050852</v>
      </c>
      <c r="D143" s="28">
        <f>IF(Table2[[#This Row],[Probability_of_Pass]]&gt;'Main Data'!$AK$10,1,0)</f>
        <v>0</v>
      </c>
      <c r="E143">
        <f>IF(Table2[[#This Row],[Probability_of_Pass]]&gt;0.5,1,0)</f>
        <v>1</v>
      </c>
    </row>
    <row r="144" spans="1:5" x14ac:dyDescent="0.25">
      <c r="A144" s="21" t="s">
        <v>158</v>
      </c>
      <c r="B144" s="26">
        <f>IF(Table2[[#This Row],[Is_Qualified]]="Yes",1,0)</f>
        <v>0</v>
      </c>
      <c r="C144" s="27">
        <f>EXP(Table2[[#This Row],[Predicted Value]])/(1+EXP(Table2[[#This Row],[Predicted Value]]))</f>
        <v>0.5</v>
      </c>
      <c r="D144" s="28">
        <f>IF(Table2[[#This Row],[Probability_of_Pass]]&gt;'Main Data'!$AK$10,1,0)</f>
        <v>0</v>
      </c>
      <c r="E144">
        <f>IF(Table2[[#This Row],[Probability_of_Pass]]&gt;0.5,1,0)</f>
        <v>0</v>
      </c>
    </row>
    <row r="145" spans="1:5" x14ac:dyDescent="0.25">
      <c r="A145" s="22" t="s">
        <v>159</v>
      </c>
      <c r="B145" s="26">
        <f>IF(Table2[[#This Row],[Is_Qualified]]="Yes",1,0)</f>
        <v>1</v>
      </c>
      <c r="C145" s="27">
        <f>EXP(Table2[[#This Row],[Predicted Value]])/(1+EXP(Table2[[#This Row],[Predicted Value]]))</f>
        <v>0.8815788876645434</v>
      </c>
      <c r="D145" s="28">
        <f>IF(Table2[[#This Row],[Probability_of_Pass]]&gt;'Main Data'!$AK$10,1,0)</f>
        <v>1</v>
      </c>
      <c r="E145">
        <f>IF(Table2[[#This Row],[Probability_of_Pass]]&gt;0.5,1,0)</f>
        <v>1</v>
      </c>
    </row>
    <row r="146" spans="1:5" x14ac:dyDescent="0.25">
      <c r="A146" s="21" t="s">
        <v>160</v>
      </c>
      <c r="B146" s="26">
        <f>IF(Table2[[#This Row],[Is_Qualified]]="Yes",1,0)</f>
        <v>1</v>
      </c>
      <c r="C146" s="27">
        <f>EXP(Table2[[#This Row],[Predicted Value]])/(1+EXP(Table2[[#This Row],[Predicted Value]]))</f>
        <v>0.57070712568050852</v>
      </c>
      <c r="D146" s="28">
        <f>IF(Table2[[#This Row],[Probability_of_Pass]]&gt;'Main Data'!$AK$10,1,0)</f>
        <v>0</v>
      </c>
      <c r="E146">
        <f>IF(Table2[[#This Row],[Probability_of_Pass]]&gt;0.5,1,0)</f>
        <v>1</v>
      </c>
    </row>
    <row r="147" spans="1:5" x14ac:dyDescent="0.25">
      <c r="A147" s="22" t="s">
        <v>161</v>
      </c>
      <c r="B147" s="26">
        <f>IF(Table2[[#This Row],[Is_Qualified]]="Yes",1,0)</f>
        <v>0</v>
      </c>
      <c r="C147" s="27">
        <f>EXP(Table2[[#This Row],[Predicted Value]])/(1+EXP(Table2[[#This Row],[Predicted Value]]))</f>
        <v>0.5</v>
      </c>
      <c r="D147" s="28">
        <f>IF(Table2[[#This Row],[Probability_of_Pass]]&gt;'Main Data'!$AK$10,1,0)</f>
        <v>0</v>
      </c>
      <c r="E147">
        <f>IF(Table2[[#This Row],[Probability_of_Pass]]&gt;0.5,1,0)</f>
        <v>0</v>
      </c>
    </row>
    <row r="148" spans="1:5" x14ac:dyDescent="0.25">
      <c r="A148" s="21" t="s">
        <v>162</v>
      </c>
      <c r="B148" s="26">
        <f>IF(Table2[[#This Row],[Is_Qualified]]="Yes",1,0)</f>
        <v>0</v>
      </c>
      <c r="C148" s="27">
        <f>EXP(Table2[[#This Row],[Predicted Value]])/(1+EXP(Table2[[#This Row],[Predicted Value]]))</f>
        <v>0.5</v>
      </c>
      <c r="D148" s="28">
        <f>IF(Table2[[#This Row],[Probability_of_Pass]]&gt;'Main Data'!$AK$10,1,0)</f>
        <v>0</v>
      </c>
      <c r="E148">
        <f>IF(Table2[[#This Row],[Probability_of_Pass]]&gt;0.5,1,0)</f>
        <v>0</v>
      </c>
    </row>
    <row r="149" spans="1:5" x14ac:dyDescent="0.25">
      <c r="A149" s="22" t="s">
        <v>163</v>
      </c>
      <c r="B149" s="26">
        <f>IF(Table2[[#This Row],[Is_Qualified]]="Yes",1,0)</f>
        <v>1</v>
      </c>
      <c r="C149" s="27">
        <f>EXP(Table2[[#This Row],[Predicted Value]])/(1+EXP(Table2[[#This Row],[Predicted Value]]))</f>
        <v>0.57070712568050852</v>
      </c>
      <c r="D149" s="28">
        <f>IF(Table2[[#This Row],[Probability_of_Pass]]&gt;'Main Data'!$AK$10,1,0)</f>
        <v>0</v>
      </c>
      <c r="E149">
        <f>IF(Table2[[#This Row],[Probability_of_Pass]]&gt;0.5,1,0)</f>
        <v>1</v>
      </c>
    </row>
    <row r="150" spans="1:5" x14ac:dyDescent="0.25">
      <c r="A150" s="21" t="s">
        <v>164</v>
      </c>
      <c r="B150" s="26">
        <f>IF(Table2[[#This Row],[Is_Qualified]]="Yes",1,0)</f>
        <v>1</v>
      </c>
      <c r="C150" s="27">
        <f>EXP(Table2[[#This Row],[Predicted Value]])/(1+EXP(Table2[[#This Row],[Predicted Value]]))</f>
        <v>0.57070712568050852</v>
      </c>
      <c r="D150" s="28">
        <f>IF(Table2[[#This Row],[Probability_of_Pass]]&gt;'Main Data'!$AK$10,1,0)</f>
        <v>0</v>
      </c>
      <c r="E150">
        <f>IF(Table2[[#This Row],[Probability_of_Pass]]&gt;0.5,1,0)</f>
        <v>1</v>
      </c>
    </row>
    <row r="151" spans="1:5" x14ac:dyDescent="0.25">
      <c r="A151" s="22" t="s">
        <v>165</v>
      </c>
      <c r="B151" s="26">
        <f>IF(Table2[[#This Row],[Is_Qualified]]="Yes",1,0)</f>
        <v>0</v>
      </c>
      <c r="C151" s="27">
        <f>EXP(Table2[[#This Row],[Predicted Value]])/(1+EXP(Table2[[#This Row],[Predicted Value]]))</f>
        <v>0.5</v>
      </c>
      <c r="D151" s="28">
        <f>IF(Table2[[#This Row],[Probability_of_Pass]]&gt;'Main Data'!$AK$10,1,0)</f>
        <v>0</v>
      </c>
      <c r="E151">
        <f>IF(Table2[[#This Row],[Probability_of_Pass]]&gt;0.5,1,0)</f>
        <v>0</v>
      </c>
    </row>
    <row r="152" spans="1:5" x14ac:dyDescent="0.25">
      <c r="A152" s="21" t="s">
        <v>166</v>
      </c>
      <c r="B152" s="26">
        <f>IF(Table2[[#This Row],[Is_Qualified]]="Yes",1,0)</f>
        <v>1</v>
      </c>
      <c r="C152" s="27">
        <f>EXP(Table2[[#This Row],[Predicted Value]])/(1+EXP(Table2[[#This Row],[Predicted Value]]))</f>
        <v>0.8815788876645434</v>
      </c>
      <c r="D152" s="28">
        <f>IF(Table2[[#This Row],[Probability_of_Pass]]&gt;'Main Data'!$AK$10,1,0)</f>
        <v>1</v>
      </c>
      <c r="E152">
        <f>IF(Table2[[#This Row],[Probability_of_Pass]]&gt;0.5,1,0)</f>
        <v>1</v>
      </c>
    </row>
    <row r="153" spans="1:5" x14ac:dyDescent="0.25">
      <c r="A153" s="22" t="s">
        <v>167</v>
      </c>
      <c r="B153" s="26">
        <f>IF(Table2[[#This Row],[Is_Qualified]]="Yes",1,0)</f>
        <v>0</v>
      </c>
      <c r="C153" s="27">
        <f>EXP(Table2[[#This Row],[Predicted Value]])/(1+EXP(Table2[[#This Row],[Predicted Value]]))</f>
        <v>0.5</v>
      </c>
      <c r="D153" s="28">
        <f>IF(Table2[[#This Row],[Probability_of_Pass]]&gt;'Main Data'!$AK$10,1,0)</f>
        <v>0</v>
      </c>
      <c r="E153">
        <f>IF(Table2[[#This Row],[Probability_of_Pass]]&gt;0.5,1,0)</f>
        <v>0</v>
      </c>
    </row>
    <row r="154" spans="1:5" x14ac:dyDescent="0.25">
      <c r="A154" s="21" t="s">
        <v>168</v>
      </c>
      <c r="B154" s="26">
        <f>IF(Table2[[#This Row],[Is_Qualified]]="Yes",1,0)</f>
        <v>1</v>
      </c>
      <c r="C154" s="27">
        <f>EXP(Table2[[#This Row],[Predicted Value]])/(1+EXP(Table2[[#This Row],[Predicted Value]]))</f>
        <v>0.57070712568050852</v>
      </c>
      <c r="D154" s="28">
        <f>IF(Table2[[#This Row],[Probability_of_Pass]]&gt;'Main Data'!$AK$10,1,0)</f>
        <v>0</v>
      </c>
      <c r="E154">
        <f>IF(Table2[[#This Row],[Probability_of_Pass]]&gt;0.5,1,0)</f>
        <v>1</v>
      </c>
    </row>
    <row r="155" spans="1:5" x14ac:dyDescent="0.25">
      <c r="A155" s="22" t="s">
        <v>169</v>
      </c>
      <c r="B155" s="26">
        <f>IF(Table2[[#This Row],[Is_Qualified]]="Yes",1,0)</f>
        <v>1</v>
      </c>
      <c r="C155" s="27">
        <f>EXP(Table2[[#This Row],[Predicted Value]])/(1+EXP(Table2[[#This Row],[Predicted Value]]))</f>
        <v>0.8815788876645434</v>
      </c>
      <c r="D155" s="28">
        <f>IF(Table2[[#This Row],[Probability_of_Pass]]&gt;'Main Data'!$AK$10,1,0)</f>
        <v>1</v>
      </c>
      <c r="E155">
        <f>IF(Table2[[#This Row],[Probability_of_Pass]]&gt;0.5,1,0)</f>
        <v>1</v>
      </c>
    </row>
    <row r="156" spans="1:5" x14ac:dyDescent="0.25">
      <c r="A156" s="21" t="s">
        <v>170</v>
      </c>
      <c r="B156" s="26">
        <f>IF(Table2[[#This Row],[Is_Qualified]]="Yes",1,0)</f>
        <v>1</v>
      </c>
      <c r="C156" s="27">
        <f>EXP(Table2[[#This Row],[Predicted Value]])/(1+EXP(Table2[[#This Row],[Predicted Value]]))</f>
        <v>0.57070712568050852</v>
      </c>
      <c r="D156" s="28">
        <f>IF(Table2[[#This Row],[Probability_of_Pass]]&gt;'Main Data'!$AK$10,1,0)</f>
        <v>0</v>
      </c>
      <c r="E156">
        <f>IF(Table2[[#This Row],[Probability_of_Pass]]&gt;0.5,1,0)</f>
        <v>1</v>
      </c>
    </row>
    <row r="157" spans="1:5" x14ac:dyDescent="0.25">
      <c r="A157" s="22" t="s">
        <v>171</v>
      </c>
      <c r="B157" s="26">
        <f>IF(Table2[[#This Row],[Is_Qualified]]="Yes",1,0)</f>
        <v>1</v>
      </c>
      <c r="C157" s="27">
        <f>EXP(Table2[[#This Row],[Predicted Value]])/(1+EXP(Table2[[#This Row],[Predicted Value]]))</f>
        <v>0.57070712568050852</v>
      </c>
      <c r="D157" s="28">
        <f>IF(Table2[[#This Row],[Probability_of_Pass]]&gt;'Main Data'!$AK$10,1,0)</f>
        <v>0</v>
      </c>
      <c r="E157">
        <f>IF(Table2[[#This Row],[Probability_of_Pass]]&gt;0.5,1,0)</f>
        <v>1</v>
      </c>
    </row>
    <row r="158" spans="1:5" x14ac:dyDescent="0.25">
      <c r="A158" s="21" t="s">
        <v>172</v>
      </c>
      <c r="B158" s="26">
        <f>IF(Table2[[#This Row],[Is_Qualified]]="Yes",1,0)</f>
        <v>1</v>
      </c>
      <c r="C158" s="27">
        <f>EXP(Table2[[#This Row],[Predicted Value]])/(1+EXP(Table2[[#This Row],[Predicted Value]]))</f>
        <v>0.57070712568050852</v>
      </c>
      <c r="D158" s="28">
        <f>IF(Table2[[#This Row],[Probability_of_Pass]]&gt;'Main Data'!$AK$10,1,0)</f>
        <v>0</v>
      </c>
      <c r="E158">
        <f>IF(Table2[[#This Row],[Probability_of_Pass]]&gt;0.5,1,0)</f>
        <v>1</v>
      </c>
    </row>
    <row r="159" spans="1:5" x14ac:dyDescent="0.25">
      <c r="A159" s="22" t="s">
        <v>173</v>
      </c>
      <c r="B159" s="26">
        <f>IF(Table2[[#This Row],[Is_Qualified]]="Yes",1,0)</f>
        <v>0</v>
      </c>
      <c r="C159" s="27">
        <f>EXP(Table2[[#This Row],[Predicted Value]])/(1+EXP(Table2[[#This Row],[Predicted Value]]))</f>
        <v>0.5</v>
      </c>
      <c r="D159" s="28">
        <f>IF(Table2[[#This Row],[Probability_of_Pass]]&gt;'Main Data'!$AK$10,1,0)</f>
        <v>0</v>
      </c>
      <c r="E159">
        <f>IF(Table2[[#This Row],[Probability_of_Pass]]&gt;0.5,1,0)</f>
        <v>0</v>
      </c>
    </row>
    <row r="160" spans="1:5" x14ac:dyDescent="0.25">
      <c r="A160" s="21" t="s">
        <v>174</v>
      </c>
      <c r="B160" s="26">
        <f>IF(Table2[[#This Row],[Is_Qualified]]="Yes",1,0)</f>
        <v>1</v>
      </c>
      <c r="C160" s="27">
        <f>EXP(Table2[[#This Row],[Predicted Value]])/(1+EXP(Table2[[#This Row],[Predicted Value]]))</f>
        <v>0.8815788876645434</v>
      </c>
      <c r="D160" s="28">
        <f>IF(Table2[[#This Row],[Probability_of_Pass]]&gt;'Main Data'!$AK$10,1,0)</f>
        <v>1</v>
      </c>
      <c r="E160">
        <f>IF(Table2[[#This Row],[Probability_of_Pass]]&gt;0.5,1,0)</f>
        <v>1</v>
      </c>
    </row>
    <row r="161" spans="1:5" x14ac:dyDescent="0.25">
      <c r="A161" s="22" t="s">
        <v>175</v>
      </c>
      <c r="B161" s="26">
        <f>IF(Table2[[#This Row],[Is_Qualified]]="Yes",1,0)</f>
        <v>0</v>
      </c>
      <c r="C161" s="27">
        <f>EXP(Table2[[#This Row],[Predicted Value]])/(1+EXP(Table2[[#This Row],[Predicted Value]]))</f>
        <v>0.57070712568050852</v>
      </c>
      <c r="D161" s="28">
        <f>IF(Table2[[#This Row],[Probability_of_Pass]]&gt;'Main Data'!$AK$10,1,0)</f>
        <v>0</v>
      </c>
      <c r="E161">
        <f>IF(Table2[[#This Row],[Probability_of_Pass]]&gt;0.5,1,0)</f>
        <v>1</v>
      </c>
    </row>
    <row r="162" spans="1:5" x14ac:dyDescent="0.25">
      <c r="A162" s="21" t="s">
        <v>176</v>
      </c>
      <c r="B162" s="26">
        <f>IF(Table2[[#This Row],[Is_Qualified]]="Yes",1,0)</f>
        <v>1</v>
      </c>
      <c r="C162" s="27">
        <f>EXP(Table2[[#This Row],[Predicted Value]])/(1+EXP(Table2[[#This Row],[Predicted Value]]))</f>
        <v>0.8815788876645434</v>
      </c>
      <c r="D162" s="28">
        <f>IF(Table2[[#This Row],[Probability_of_Pass]]&gt;'Main Data'!$AK$10,1,0)</f>
        <v>1</v>
      </c>
      <c r="E162">
        <f>IF(Table2[[#This Row],[Probability_of_Pass]]&gt;0.5,1,0)</f>
        <v>1</v>
      </c>
    </row>
    <row r="163" spans="1:5" x14ac:dyDescent="0.25">
      <c r="A163" s="22" t="s">
        <v>177</v>
      </c>
      <c r="B163" s="26">
        <f>IF(Table2[[#This Row],[Is_Qualified]]="Yes",1,0)</f>
        <v>0</v>
      </c>
      <c r="C163" s="27">
        <f>EXP(Table2[[#This Row],[Predicted Value]])/(1+EXP(Table2[[#This Row],[Predicted Value]]))</f>
        <v>0.5</v>
      </c>
      <c r="D163" s="28">
        <f>IF(Table2[[#This Row],[Probability_of_Pass]]&gt;'Main Data'!$AK$10,1,0)</f>
        <v>0</v>
      </c>
      <c r="E163">
        <f>IF(Table2[[#This Row],[Probability_of_Pass]]&gt;0.5,1,0)</f>
        <v>0</v>
      </c>
    </row>
    <row r="164" spans="1:5" x14ac:dyDescent="0.25">
      <c r="A164" s="21" t="s">
        <v>178</v>
      </c>
      <c r="B164" s="26">
        <f>IF(Table2[[#This Row],[Is_Qualified]]="Yes",1,0)</f>
        <v>0</v>
      </c>
      <c r="C164" s="27">
        <f>EXP(Table2[[#This Row],[Predicted Value]])/(1+EXP(Table2[[#This Row],[Predicted Value]]))</f>
        <v>0.5</v>
      </c>
      <c r="D164" s="28">
        <f>IF(Table2[[#This Row],[Probability_of_Pass]]&gt;'Main Data'!$AK$10,1,0)</f>
        <v>0</v>
      </c>
      <c r="E164">
        <f>IF(Table2[[#This Row],[Probability_of_Pass]]&gt;0.5,1,0)</f>
        <v>0</v>
      </c>
    </row>
    <row r="165" spans="1:5" x14ac:dyDescent="0.25">
      <c r="A165" s="22" t="s">
        <v>179</v>
      </c>
      <c r="B165" s="26">
        <f>IF(Table2[[#This Row],[Is_Qualified]]="Yes",1,0)</f>
        <v>0</v>
      </c>
      <c r="C165" s="27">
        <f>EXP(Table2[[#This Row],[Predicted Value]])/(1+EXP(Table2[[#This Row],[Predicted Value]]))</f>
        <v>0.5</v>
      </c>
      <c r="D165" s="28">
        <f>IF(Table2[[#This Row],[Probability_of_Pass]]&gt;'Main Data'!$AK$10,1,0)</f>
        <v>0</v>
      </c>
      <c r="E165">
        <f>IF(Table2[[#This Row],[Probability_of_Pass]]&gt;0.5,1,0)</f>
        <v>0</v>
      </c>
    </row>
    <row r="166" spans="1:5" x14ac:dyDescent="0.25">
      <c r="A166" s="21" t="s">
        <v>180</v>
      </c>
      <c r="B166" s="26">
        <f>IF(Table2[[#This Row],[Is_Qualified]]="Yes",1,0)</f>
        <v>0</v>
      </c>
      <c r="C166" s="27">
        <f>EXP(Table2[[#This Row],[Predicted Value]])/(1+EXP(Table2[[#This Row],[Predicted Value]]))</f>
        <v>0.57070712568050852</v>
      </c>
      <c r="D166" s="28">
        <f>IF(Table2[[#This Row],[Probability_of_Pass]]&gt;'Main Data'!$AK$10,1,0)</f>
        <v>0</v>
      </c>
      <c r="E166">
        <f>IF(Table2[[#This Row],[Probability_of_Pass]]&gt;0.5,1,0)</f>
        <v>1</v>
      </c>
    </row>
    <row r="167" spans="1:5" x14ac:dyDescent="0.25">
      <c r="A167" s="22" t="s">
        <v>181</v>
      </c>
      <c r="B167" s="26">
        <f>IF(Table2[[#This Row],[Is_Qualified]]="Yes",1,0)</f>
        <v>0</v>
      </c>
      <c r="C167" s="27">
        <f>EXP(Table2[[#This Row],[Predicted Value]])/(1+EXP(Table2[[#This Row],[Predicted Value]]))</f>
        <v>0.57070712568050852</v>
      </c>
      <c r="D167" s="28">
        <f>IF(Table2[[#This Row],[Probability_of_Pass]]&gt;'Main Data'!$AK$10,1,0)</f>
        <v>0</v>
      </c>
      <c r="E167">
        <f>IF(Table2[[#This Row],[Probability_of_Pass]]&gt;0.5,1,0)</f>
        <v>1</v>
      </c>
    </row>
    <row r="168" spans="1:5" x14ac:dyDescent="0.25">
      <c r="A168" s="21" t="s">
        <v>182</v>
      </c>
      <c r="B168" s="26">
        <f>IF(Table2[[#This Row],[Is_Qualified]]="Yes",1,0)</f>
        <v>1</v>
      </c>
      <c r="C168" s="27">
        <f>EXP(Table2[[#This Row],[Predicted Value]])/(1+EXP(Table2[[#This Row],[Predicted Value]]))</f>
        <v>0.8815788876645434</v>
      </c>
      <c r="D168" s="28">
        <f>IF(Table2[[#This Row],[Probability_of_Pass]]&gt;'Main Data'!$AK$10,1,0)</f>
        <v>1</v>
      </c>
      <c r="E168">
        <f>IF(Table2[[#This Row],[Probability_of_Pass]]&gt;0.5,1,0)</f>
        <v>1</v>
      </c>
    </row>
    <row r="169" spans="1:5" x14ac:dyDescent="0.25">
      <c r="A169" s="22" t="s">
        <v>183</v>
      </c>
      <c r="B169" s="26">
        <f>IF(Table2[[#This Row],[Is_Qualified]]="Yes",1,0)</f>
        <v>0</v>
      </c>
      <c r="C169" s="27">
        <f>EXP(Table2[[#This Row],[Predicted Value]])/(1+EXP(Table2[[#This Row],[Predicted Value]]))</f>
        <v>0.57070712568050852</v>
      </c>
      <c r="D169" s="28">
        <f>IF(Table2[[#This Row],[Probability_of_Pass]]&gt;'Main Data'!$AK$10,1,0)</f>
        <v>0</v>
      </c>
      <c r="E169">
        <f>IF(Table2[[#This Row],[Probability_of_Pass]]&gt;0.5,1,0)</f>
        <v>1</v>
      </c>
    </row>
    <row r="170" spans="1:5" x14ac:dyDescent="0.25">
      <c r="A170" s="21" t="s">
        <v>184</v>
      </c>
      <c r="B170" s="26">
        <f>IF(Table2[[#This Row],[Is_Qualified]]="Yes",1,0)</f>
        <v>1</v>
      </c>
      <c r="C170" s="27">
        <f>EXP(Table2[[#This Row],[Predicted Value]])/(1+EXP(Table2[[#This Row],[Predicted Value]]))</f>
        <v>0.8815788876645434</v>
      </c>
      <c r="D170" s="28">
        <f>IF(Table2[[#This Row],[Probability_of_Pass]]&gt;'Main Data'!$AK$10,1,0)</f>
        <v>1</v>
      </c>
      <c r="E170">
        <f>IF(Table2[[#This Row],[Probability_of_Pass]]&gt;0.5,1,0)</f>
        <v>1</v>
      </c>
    </row>
    <row r="171" spans="1:5" x14ac:dyDescent="0.25">
      <c r="A171" s="22" t="s">
        <v>185</v>
      </c>
      <c r="B171" s="26">
        <f>IF(Table2[[#This Row],[Is_Qualified]]="Yes",1,0)</f>
        <v>0</v>
      </c>
      <c r="C171" s="27">
        <f>EXP(Table2[[#This Row],[Predicted Value]])/(1+EXP(Table2[[#This Row],[Predicted Value]]))</f>
        <v>0.5</v>
      </c>
      <c r="D171" s="28">
        <f>IF(Table2[[#This Row],[Probability_of_Pass]]&gt;'Main Data'!$AK$10,1,0)</f>
        <v>0</v>
      </c>
      <c r="E171">
        <f>IF(Table2[[#This Row],[Probability_of_Pass]]&gt;0.5,1,0)</f>
        <v>0</v>
      </c>
    </row>
    <row r="172" spans="1:5" x14ac:dyDescent="0.25">
      <c r="A172" s="21" t="s">
        <v>186</v>
      </c>
      <c r="B172" s="26">
        <f>IF(Table2[[#This Row],[Is_Qualified]]="Yes",1,0)</f>
        <v>1</v>
      </c>
      <c r="C172" s="27">
        <f>EXP(Table2[[#This Row],[Predicted Value]])/(1+EXP(Table2[[#This Row],[Predicted Value]]))</f>
        <v>0.8815788876645434</v>
      </c>
      <c r="D172" s="28">
        <f>IF(Table2[[#This Row],[Probability_of_Pass]]&gt;'Main Data'!$AK$10,1,0)</f>
        <v>1</v>
      </c>
      <c r="E172">
        <f>IF(Table2[[#This Row],[Probability_of_Pass]]&gt;0.5,1,0)</f>
        <v>1</v>
      </c>
    </row>
    <row r="173" spans="1:5" x14ac:dyDescent="0.25">
      <c r="A173" s="22" t="s">
        <v>187</v>
      </c>
      <c r="B173" s="26">
        <f>IF(Table2[[#This Row],[Is_Qualified]]="Yes",1,0)</f>
        <v>1</v>
      </c>
      <c r="C173" s="27">
        <f>EXP(Table2[[#This Row],[Predicted Value]])/(1+EXP(Table2[[#This Row],[Predicted Value]]))</f>
        <v>0.8815788876645434</v>
      </c>
      <c r="D173" s="28">
        <f>IF(Table2[[#This Row],[Probability_of_Pass]]&gt;'Main Data'!$AK$10,1,0)</f>
        <v>1</v>
      </c>
      <c r="E173">
        <f>IF(Table2[[#This Row],[Probability_of_Pass]]&gt;0.5,1,0)</f>
        <v>1</v>
      </c>
    </row>
    <row r="174" spans="1:5" x14ac:dyDescent="0.25">
      <c r="A174" s="21" t="s">
        <v>188</v>
      </c>
      <c r="B174" s="26">
        <f>IF(Table2[[#This Row],[Is_Qualified]]="Yes",1,0)</f>
        <v>0</v>
      </c>
      <c r="C174" s="27">
        <f>EXP(Table2[[#This Row],[Predicted Value]])/(1+EXP(Table2[[#This Row],[Predicted Value]]))</f>
        <v>0.8815788876645434</v>
      </c>
      <c r="D174" s="28">
        <f>IF(Table2[[#This Row],[Probability_of_Pass]]&gt;'Main Data'!$AK$10,1,0)</f>
        <v>1</v>
      </c>
      <c r="E174">
        <f>IF(Table2[[#This Row],[Probability_of_Pass]]&gt;0.5,1,0)</f>
        <v>1</v>
      </c>
    </row>
    <row r="175" spans="1:5" x14ac:dyDescent="0.25">
      <c r="A175" s="22" t="s">
        <v>189</v>
      </c>
      <c r="B175" s="26">
        <f>IF(Table2[[#This Row],[Is_Qualified]]="Yes",1,0)</f>
        <v>1</v>
      </c>
      <c r="C175" s="27">
        <f>EXP(Table2[[#This Row],[Predicted Value]])/(1+EXP(Table2[[#This Row],[Predicted Value]]))</f>
        <v>0.8815788876645434</v>
      </c>
      <c r="D175" s="28">
        <f>IF(Table2[[#This Row],[Probability_of_Pass]]&gt;'Main Data'!$AK$10,1,0)</f>
        <v>1</v>
      </c>
      <c r="E175">
        <f>IF(Table2[[#This Row],[Probability_of_Pass]]&gt;0.5,1,0)</f>
        <v>1</v>
      </c>
    </row>
    <row r="176" spans="1:5" x14ac:dyDescent="0.25">
      <c r="A176" s="21" t="s">
        <v>190</v>
      </c>
      <c r="B176" s="26">
        <f>IF(Table2[[#This Row],[Is_Qualified]]="Yes",1,0)</f>
        <v>1</v>
      </c>
      <c r="C176" s="27">
        <f>EXP(Table2[[#This Row],[Predicted Value]])/(1+EXP(Table2[[#This Row],[Predicted Value]]))</f>
        <v>0.8815788876645434</v>
      </c>
      <c r="D176" s="28">
        <f>IF(Table2[[#This Row],[Probability_of_Pass]]&gt;'Main Data'!$AK$10,1,0)</f>
        <v>1</v>
      </c>
      <c r="E176">
        <f>IF(Table2[[#This Row],[Probability_of_Pass]]&gt;0.5,1,0)</f>
        <v>1</v>
      </c>
    </row>
    <row r="177" spans="1:5" x14ac:dyDescent="0.25">
      <c r="A177" s="22" t="s">
        <v>191</v>
      </c>
      <c r="B177" s="26">
        <f>IF(Table2[[#This Row],[Is_Qualified]]="Yes",1,0)</f>
        <v>0</v>
      </c>
      <c r="C177" s="27">
        <f>EXP(Table2[[#This Row],[Predicted Value]])/(1+EXP(Table2[[#This Row],[Predicted Value]]))</f>
        <v>0.57070712568050852</v>
      </c>
      <c r="D177" s="28">
        <f>IF(Table2[[#This Row],[Probability_of_Pass]]&gt;'Main Data'!$AK$10,1,0)</f>
        <v>0</v>
      </c>
      <c r="E177">
        <f>IF(Table2[[#This Row],[Probability_of_Pass]]&gt;0.5,1,0)</f>
        <v>1</v>
      </c>
    </row>
    <row r="178" spans="1:5" x14ac:dyDescent="0.25">
      <c r="A178" s="21" t="s">
        <v>192</v>
      </c>
      <c r="B178" s="26">
        <f>IF(Table2[[#This Row],[Is_Qualified]]="Yes",1,0)</f>
        <v>0</v>
      </c>
      <c r="C178" s="27">
        <f>EXP(Table2[[#This Row],[Predicted Value]])/(1+EXP(Table2[[#This Row],[Predicted Value]]))</f>
        <v>0.5</v>
      </c>
      <c r="D178" s="28">
        <f>IF(Table2[[#This Row],[Probability_of_Pass]]&gt;'Main Data'!$AK$10,1,0)</f>
        <v>0</v>
      </c>
      <c r="E178">
        <f>IF(Table2[[#This Row],[Probability_of_Pass]]&gt;0.5,1,0)</f>
        <v>0</v>
      </c>
    </row>
    <row r="179" spans="1:5" x14ac:dyDescent="0.25">
      <c r="A179" s="22" t="s">
        <v>193</v>
      </c>
      <c r="B179" s="26">
        <f>IF(Table2[[#This Row],[Is_Qualified]]="Yes",1,0)</f>
        <v>0</v>
      </c>
      <c r="C179" s="27">
        <f>EXP(Table2[[#This Row],[Predicted Value]])/(1+EXP(Table2[[#This Row],[Predicted Value]]))</f>
        <v>0.5</v>
      </c>
      <c r="D179" s="28">
        <f>IF(Table2[[#This Row],[Probability_of_Pass]]&gt;'Main Data'!$AK$10,1,0)</f>
        <v>0</v>
      </c>
      <c r="E179">
        <f>IF(Table2[[#This Row],[Probability_of_Pass]]&gt;0.5,1,0)</f>
        <v>0</v>
      </c>
    </row>
    <row r="180" spans="1:5" x14ac:dyDescent="0.25">
      <c r="A180" s="21" t="s">
        <v>194</v>
      </c>
      <c r="B180" s="26">
        <f>IF(Table2[[#This Row],[Is_Qualified]]="Yes",1,0)</f>
        <v>1</v>
      </c>
      <c r="C180" s="27">
        <f>EXP(Table2[[#This Row],[Predicted Value]])/(1+EXP(Table2[[#This Row],[Predicted Value]]))</f>
        <v>0.8815788876645434</v>
      </c>
      <c r="D180" s="28">
        <f>IF(Table2[[#This Row],[Probability_of_Pass]]&gt;'Main Data'!$AK$10,1,0)</f>
        <v>1</v>
      </c>
      <c r="E180">
        <f>IF(Table2[[#This Row],[Probability_of_Pass]]&gt;0.5,1,0)</f>
        <v>1</v>
      </c>
    </row>
    <row r="181" spans="1:5" x14ac:dyDescent="0.25">
      <c r="A181" s="22" t="s">
        <v>195</v>
      </c>
      <c r="B181" s="26">
        <f>IF(Table2[[#This Row],[Is_Qualified]]="Yes",1,0)</f>
        <v>0</v>
      </c>
      <c r="C181" s="27">
        <f>EXP(Table2[[#This Row],[Predicted Value]])/(1+EXP(Table2[[#This Row],[Predicted Value]]))</f>
        <v>0.57070712568050852</v>
      </c>
      <c r="D181" s="28">
        <f>IF(Table2[[#This Row],[Probability_of_Pass]]&gt;'Main Data'!$AK$10,1,0)</f>
        <v>0</v>
      </c>
      <c r="E181">
        <f>IF(Table2[[#This Row],[Probability_of_Pass]]&gt;0.5,1,0)</f>
        <v>1</v>
      </c>
    </row>
    <row r="182" spans="1:5" x14ac:dyDescent="0.25">
      <c r="A182" s="21" t="s">
        <v>196</v>
      </c>
      <c r="B182" s="26">
        <f>IF(Table2[[#This Row],[Is_Qualified]]="Yes",1,0)</f>
        <v>1</v>
      </c>
      <c r="C182" s="27">
        <f>EXP(Table2[[#This Row],[Predicted Value]])/(1+EXP(Table2[[#This Row],[Predicted Value]]))</f>
        <v>0.8815788876645434</v>
      </c>
      <c r="D182" s="28">
        <f>IF(Table2[[#This Row],[Probability_of_Pass]]&gt;'Main Data'!$AK$10,1,0)</f>
        <v>1</v>
      </c>
      <c r="E182">
        <f>IF(Table2[[#This Row],[Probability_of_Pass]]&gt;0.5,1,0)</f>
        <v>1</v>
      </c>
    </row>
    <row r="183" spans="1:5" x14ac:dyDescent="0.25">
      <c r="A183" s="22" t="s">
        <v>197</v>
      </c>
      <c r="B183" s="26">
        <f>IF(Table2[[#This Row],[Is_Qualified]]="Yes",1,0)</f>
        <v>1</v>
      </c>
      <c r="C183" s="27">
        <f>EXP(Table2[[#This Row],[Predicted Value]])/(1+EXP(Table2[[#This Row],[Predicted Value]]))</f>
        <v>0.57070712568050852</v>
      </c>
      <c r="D183" s="28">
        <f>IF(Table2[[#This Row],[Probability_of_Pass]]&gt;'Main Data'!$AK$10,1,0)</f>
        <v>0</v>
      </c>
      <c r="E183">
        <f>IF(Table2[[#This Row],[Probability_of_Pass]]&gt;0.5,1,0)</f>
        <v>1</v>
      </c>
    </row>
    <row r="184" spans="1:5" x14ac:dyDescent="0.25">
      <c r="A184" s="21" t="s">
        <v>198</v>
      </c>
      <c r="B184" s="26">
        <f>IF(Table2[[#This Row],[Is_Qualified]]="Yes",1,0)</f>
        <v>0</v>
      </c>
      <c r="C184" s="27">
        <f>EXP(Table2[[#This Row],[Predicted Value]])/(1+EXP(Table2[[#This Row],[Predicted Value]]))</f>
        <v>0.5</v>
      </c>
      <c r="D184" s="28">
        <f>IF(Table2[[#This Row],[Probability_of_Pass]]&gt;'Main Data'!$AK$10,1,0)</f>
        <v>0</v>
      </c>
      <c r="E184">
        <f>IF(Table2[[#This Row],[Probability_of_Pass]]&gt;0.5,1,0)</f>
        <v>0</v>
      </c>
    </row>
    <row r="185" spans="1:5" x14ac:dyDescent="0.25">
      <c r="A185" s="22" t="s">
        <v>199</v>
      </c>
      <c r="B185" s="26">
        <f>IF(Table2[[#This Row],[Is_Qualified]]="Yes",1,0)</f>
        <v>0</v>
      </c>
      <c r="C185" s="27">
        <f>EXP(Table2[[#This Row],[Predicted Value]])/(1+EXP(Table2[[#This Row],[Predicted Value]]))</f>
        <v>0.5</v>
      </c>
      <c r="D185" s="28">
        <f>IF(Table2[[#This Row],[Probability_of_Pass]]&gt;'Main Data'!$AK$10,1,0)</f>
        <v>0</v>
      </c>
      <c r="E185">
        <f>IF(Table2[[#This Row],[Probability_of_Pass]]&gt;0.5,1,0)</f>
        <v>0</v>
      </c>
    </row>
    <row r="186" spans="1:5" x14ac:dyDescent="0.25">
      <c r="A186" s="21" t="s">
        <v>200</v>
      </c>
      <c r="B186" s="26">
        <f>IF(Table2[[#This Row],[Is_Qualified]]="Yes",1,0)</f>
        <v>0</v>
      </c>
      <c r="C186" s="27">
        <f>EXP(Table2[[#This Row],[Predicted Value]])/(1+EXP(Table2[[#This Row],[Predicted Value]]))</f>
        <v>0.57070712568050852</v>
      </c>
      <c r="D186" s="28">
        <f>IF(Table2[[#This Row],[Probability_of_Pass]]&gt;'Main Data'!$AK$10,1,0)</f>
        <v>0</v>
      </c>
      <c r="E186">
        <f>IF(Table2[[#This Row],[Probability_of_Pass]]&gt;0.5,1,0)</f>
        <v>1</v>
      </c>
    </row>
    <row r="187" spans="1:5" x14ac:dyDescent="0.25">
      <c r="A187" s="22" t="s">
        <v>201</v>
      </c>
      <c r="B187" s="26">
        <f>IF(Table2[[#This Row],[Is_Qualified]]="Yes",1,0)</f>
        <v>1</v>
      </c>
      <c r="C187" s="27">
        <f>EXP(Table2[[#This Row],[Predicted Value]])/(1+EXP(Table2[[#This Row],[Predicted Value]]))</f>
        <v>0.57070712568050852</v>
      </c>
      <c r="D187" s="28">
        <f>IF(Table2[[#This Row],[Probability_of_Pass]]&gt;'Main Data'!$AK$10,1,0)</f>
        <v>0</v>
      </c>
      <c r="E187">
        <f>IF(Table2[[#This Row],[Probability_of_Pass]]&gt;0.5,1,0)</f>
        <v>1</v>
      </c>
    </row>
    <row r="188" spans="1:5" x14ac:dyDescent="0.25">
      <c r="A188" s="21" t="s">
        <v>202</v>
      </c>
      <c r="B188" s="26">
        <f>IF(Table2[[#This Row],[Is_Qualified]]="Yes",1,0)</f>
        <v>0</v>
      </c>
      <c r="C188" s="27">
        <f>EXP(Table2[[#This Row],[Predicted Value]])/(1+EXP(Table2[[#This Row],[Predicted Value]]))</f>
        <v>0.5</v>
      </c>
      <c r="D188" s="28">
        <f>IF(Table2[[#This Row],[Probability_of_Pass]]&gt;'Main Data'!$AK$10,1,0)</f>
        <v>0</v>
      </c>
      <c r="E188">
        <f>IF(Table2[[#This Row],[Probability_of_Pass]]&gt;0.5,1,0)</f>
        <v>0</v>
      </c>
    </row>
    <row r="189" spans="1:5" x14ac:dyDescent="0.25">
      <c r="A189" s="22" t="s">
        <v>203</v>
      </c>
      <c r="B189" s="26">
        <f>IF(Table2[[#This Row],[Is_Qualified]]="Yes",1,0)</f>
        <v>1</v>
      </c>
      <c r="C189" s="27">
        <f>EXP(Table2[[#This Row],[Predicted Value]])/(1+EXP(Table2[[#This Row],[Predicted Value]]))</f>
        <v>0.57070712568050852</v>
      </c>
      <c r="D189" s="28">
        <f>IF(Table2[[#This Row],[Probability_of_Pass]]&gt;'Main Data'!$AK$10,1,0)</f>
        <v>0</v>
      </c>
      <c r="E189">
        <f>IF(Table2[[#This Row],[Probability_of_Pass]]&gt;0.5,1,0)</f>
        <v>1</v>
      </c>
    </row>
    <row r="190" spans="1:5" x14ac:dyDescent="0.25">
      <c r="A190" s="21" t="s">
        <v>204</v>
      </c>
      <c r="B190" s="26">
        <f>IF(Table2[[#This Row],[Is_Qualified]]="Yes",1,0)</f>
        <v>0</v>
      </c>
      <c r="C190" s="27">
        <f>EXP(Table2[[#This Row],[Predicted Value]])/(1+EXP(Table2[[#This Row],[Predicted Value]]))</f>
        <v>0.5</v>
      </c>
      <c r="D190" s="28">
        <f>IF(Table2[[#This Row],[Probability_of_Pass]]&gt;'Main Data'!$AK$10,1,0)</f>
        <v>0</v>
      </c>
      <c r="E190">
        <f>IF(Table2[[#This Row],[Probability_of_Pass]]&gt;0.5,1,0)</f>
        <v>0</v>
      </c>
    </row>
    <row r="191" spans="1:5" x14ac:dyDescent="0.25">
      <c r="A191" s="22" t="s">
        <v>205</v>
      </c>
      <c r="B191" s="26">
        <f>IF(Table2[[#This Row],[Is_Qualified]]="Yes",1,0)</f>
        <v>0</v>
      </c>
      <c r="C191" s="27">
        <f>EXP(Table2[[#This Row],[Predicted Value]])/(1+EXP(Table2[[#This Row],[Predicted Value]]))</f>
        <v>0.57070712568050852</v>
      </c>
      <c r="D191" s="28">
        <f>IF(Table2[[#This Row],[Probability_of_Pass]]&gt;'Main Data'!$AK$10,1,0)</f>
        <v>0</v>
      </c>
      <c r="E191">
        <f>IF(Table2[[#This Row],[Probability_of_Pass]]&gt;0.5,1,0)</f>
        <v>1</v>
      </c>
    </row>
    <row r="192" spans="1:5" x14ac:dyDescent="0.25">
      <c r="A192" s="21" t="s">
        <v>206</v>
      </c>
      <c r="B192" s="26">
        <f>IF(Table2[[#This Row],[Is_Qualified]]="Yes",1,0)</f>
        <v>0</v>
      </c>
      <c r="C192" s="27">
        <f>EXP(Table2[[#This Row],[Predicted Value]])/(1+EXP(Table2[[#This Row],[Predicted Value]]))</f>
        <v>0.5</v>
      </c>
      <c r="D192" s="28">
        <f>IF(Table2[[#This Row],[Probability_of_Pass]]&gt;'Main Data'!$AK$10,1,0)</f>
        <v>0</v>
      </c>
      <c r="E192">
        <f>IF(Table2[[#This Row],[Probability_of_Pass]]&gt;0.5,1,0)</f>
        <v>0</v>
      </c>
    </row>
    <row r="193" spans="1:5" x14ac:dyDescent="0.25">
      <c r="A193" s="22" t="s">
        <v>207</v>
      </c>
      <c r="B193" s="26">
        <f>IF(Table2[[#This Row],[Is_Qualified]]="Yes",1,0)</f>
        <v>1</v>
      </c>
      <c r="C193" s="27">
        <f>EXP(Table2[[#This Row],[Predicted Value]])/(1+EXP(Table2[[#This Row],[Predicted Value]]))</f>
        <v>0.8815788876645434</v>
      </c>
      <c r="D193" s="28">
        <f>IF(Table2[[#This Row],[Probability_of_Pass]]&gt;'Main Data'!$AK$10,1,0)</f>
        <v>1</v>
      </c>
      <c r="E193">
        <f>IF(Table2[[#This Row],[Probability_of_Pass]]&gt;0.5,1,0)</f>
        <v>1</v>
      </c>
    </row>
    <row r="194" spans="1:5" x14ac:dyDescent="0.25">
      <c r="A194" s="21" t="s">
        <v>208</v>
      </c>
      <c r="B194" s="26">
        <f>IF(Table2[[#This Row],[Is_Qualified]]="Yes",1,0)</f>
        <v>1</v>
      </c>
      <c r="C194" s="27">
        <f>EXP(Table2[[#This Row],[Predicted Value]])/(1+EXP(Table2[[#This Row],[Predicted Value]]))</f>
        <v>0.57070712568050852</v>
      </c>
      <c r="D194" s="28">
        <f>IF(Table2[[#This Row],[Probability_of_Pass]]&gt;'Main Data'!$AK$10,1,0)</f>
        <v>0</v>
      </c>
      <c r="E194">
        <f>IF(Table2[[#This Row],[Probability_of_Pass]]&gt;0.5,1,0)</f>
        <v>1</v>
      </c>
    </row>
    <row r="195" spans="1:5" x14ac:dyDescent="0.25">
      <c r="A195" s="22" t="s">
        <v>209</v>
      </c>
      <c r="B195" s="26">
        <f>IF(Table2[[#This Row],[Is_Qualified]]="Yes",1,0)</f>
        <v>0</v>
      </c>
      <c r="C195" s="27">
        <f>EXP(Table2[[#This Row],[Predicted Value]])/(1+EXP(Table2[[#This Row],[Predicted Value]]))</f>
        <v>0.57070712568050852</v>
      </c>
      <c r="D195" s="28">
        <f>IF(Table2[[#This Row],[Probability_of_Pass]]&gt;'Main Data'!$AK$10,1,0)</f>
        <v>0</v>
      </c>
      <c r="E195">
        <f>IF(Table2[[#This Row],[Probability_of_Pass]]&gt;0.5,1,0)</f>
        <v>1</v>
      </c>
    </row>
    <row r="196" spans="1:5" x14ac:dyDescent="0.25">
      <c r="A196" s="21" t="s">
        <v>210</v>
      </c>
      <c r="B196" s="26">
        <f>IF(Table2[[#This Row],[Is_Qualified]]="Yes",1,0)</f>
        <v>0</v>
      </c>
      <c r="C196" s="27">
        <f>EXP(Table2[[#This Row],[Predicted Value]])/(1+EXP(Table2[[#This Row],[Predicted Value]]))</f>
        <v>0.5</v>
      </c>
      <c r="D196" s="28">
        <f>IF(Table2[[#This Row],[Probability_of_Pass]]&gt;'Main Data'!$AK$10,1,0)</f>
        <v>0</v>
      </c>
      <c r="E196">
        <f>IF(Table2[[#This Row],[Probability_of_Pass]]&gt;0.5,1,0)</f>
        <v>0</v>
      </c>
    </row>
    <row r="197" spans="1:5" x14ac:dyDescent="0.25">
      <c r="A197" s="22" t="s">
        <v>211</v>
      </c>
      <c r="B197" s="26">
        <f>IF(Table2[[#This Row],[Is_Qualified]]="Yes",1,0)</f>
        <v>0</v>
      </c>
      <c r="C197" s="27">
        <f>EXP(Table2[[#This Row],[Predicted Value]])/(1+EXP(Table2[[#This Row],[Predicted Value]]))</f>
        <v>0.5</v>
      </c>
      <c r="D197" s="28">
        <f>IF(Table2[[#This Row],[Probability_of_Pass]]&gt;'Main Data'!$AK$10,1,0)</f>
        <v>0</v>
      </c>
      <c r="E197">
        <f>IF(Table2[[#This Row],[Probability_of_Pass]]&gt;0.5,1,0)</f>
        <v>0</v>
      </c>
    </row>
    <row r="198" spans="1:5" x14ac:dyDescent="0.25">
      <c r="A198" s="21" t="s">
        <v>212</v>
      </c>
      <c r="B198" s="26">
        <f>IF(Table2[[#This Row],[Is_Qualified]]="Yes",1,0)</f>
        <v>1</v>
      </c>
      <c r="C198" s="27">
        <f>EXP(Table2[[#This Row],[Predicted Value]])/(1+EXP(Table2[[#This Row],[Predicted Value]]))</f>
        <v>0.57070712568050852</v>
      </c>
      <c r="D198" s="28">
        <f>IF(Table2[[#This Row],[Probability_of_Pass]]&gt;'Main Data'!$AK$10,1,0)</f>
        <v>0</v>
      </c>
      <c r="E198">
        <f>IF(Table2[[#This Row],[Probability_of_Pass]]&gt;0.5,1,0)</f>
        <v>1</v>
      </c>
    </row>
    <row r="199" spans="1:5" x14ac:dyDescent="0.25">
      <c r="A199" s="22" t="s">
        <v>213</v>
      </c>
      <c r="B199" s="26">
        <f>IF(Table2[[#This Row],[Is_Qualified]]="Yes",1,0)</f>
        <v>1</v>
      </c>
      <c r="C199" s="27">
        <f>EXP(Table2[[#This Row],[Predicted Value]])/(1+EXP(Table2[[#This Row],[Predicted Value]]))</f>
        <v>0.57070712568050852</v>
      </c>
      <c r="D199" s="28">
        <f>IF(Table2[[#This Row],[Probability_of_Pass]]&gt;'Main Data'!$AK$10,1,0)</f>
        <v>0</v>
      </c>
      <c r="E199">
        <f>IF(Table2[[#This Row],[Probability_of_Pass]]&gt;0.5,1,0)</f>
        <v>1</v>
      </c>
    </row>
    <row r="200" spans="1:5" x14ac:dyDescent="0.25">
      <c r="A200" s="21" t="s">
        <v>214</v>
      </c>
      <c r="B200" s="26">
        <f>IF(Table2[[#This Row],[Is_Qualified]]="Yes",1,0)</f>
        <v>1</v>
      </c>
      <c r="C200" s="27">
        <f>EXP(Table2[[#This Row],[Predicted Value]])/(1+EXP(Table2[[#This Row],[Predicted Value]]))</f>
        <v>0.57070712568050852</v>
      </c>
      <c r="D200" s="28">
        <f>IF(Table2[[#This Row],[Probability_of_Pass]]&gt;'Main Data'!$AK$10,1,0)</f>
        <v>0</v>
      </c>
      <c r="E200">
        <f>IF(Table2[[#This Row],[Probability_of_Pass]]&gt;0.5,1,0)</f>
        <v>1</v>
      </c>
    </row>
    <row r="201" spans="1:5" x14ac:dyDescent="0.25">
      <c r="A201" s="22" t="s">
        <v>215</v>
      </c>
      <c r="B201" s="26">
        <f>IF(Table2[[#This Row],[Is_Qualified]]="Yes",1,0)</f>
        <v>0</v>
      </c>
      <c r="C201" s="27">
        <f>EXP(Table2[[#This Row],[Predicted Value]])/(1+EXP(Table2[[#This Row],[Predicted Value]]))</f>
        <v>0.5</v>
      </c>
      <c r="D201" s="28">
        <f>IF(Table2[[#This Row],[Probability_of_Pass]]&gt;'Main Data'!$AK$10,1,0)</f>
        <v>0</v>
      </c>
      <c r="E201">
        <f>IF(Table2[[#This Row],[Probability_of_Pass]]&gt;0.5,1,0)</f>
        <v>0</v>
      </c>
    </row>
    <row r="202" spans="1:5" x14ac:dyDescent="0.25">
      <c r="A202" s="21" t="s">
        <v>216</v>
      </c>
      <c r="B202" s="26">
        <f>IF(Table2[[#This Row],[Is_Qualified]]="Yes",1,0)</f>
        <v>1</v>
      </c>
      <c r="C202" s="27">
        <f>EXP(Table2[[#This Row],[Predicted Value]])/(1+EXP(Table2[[#This Row],[Predicted Value]]))</f>
        <v>0.57070712568050852</v>
      </c>
      <c r="D202" s="28">
        <f>IF(Table2[[#This Row],[Probability_of_Pass]]&gt;'Main Data'!$AK$10,1,0)</f>
        <v>0</v>
      </c>
      <c r="E202">
        <f>IF(Table2[[#This Row],[Probability_of_Pass]]&gt;0.5,1,0)</f>
        <v>1</v>
      </c>
    </row>
    <row r="203" spans="1:5" x14ac:dyDescent="0.25">
      <c r="A203" s="22" t="s">
        <v>217</v>
      </c>
      <c r="B203" s="26">
        <f>IF(Table2[[#This Row],[Is_Qualified]]="Yes",1,0)</f>
        <v>1</v>
      </c>
      <c r="C203" s="27">
        <f>EXP(Table2[[#This Row],[Predicted Value]])/(1+EXP(Table2[[#This Row],[Predicted Value]]))</f>
        <v>0.8815788876645434</v>
      </c>
      <c r="D203" s="28">
        <f>IF(Table2[[#This Row],[Probability_of_Pass]]&gt;'Main Data'!$AK$10,1,0)</f>
        <v>1</v>
      </c>
      <c r="E203">
        <f>IF(Table2[[#This Row],[Probability_of_Pass]]&gt;0.5,1,0)</f>
        <v>1</v>
      </c>
    </row>
    <row r="204" spans="1:5" x14ac:dyDescent="0.25">
      <c r="A204" s="21" t="s">
        <v>218</v>
      </c>
      <c r="B204" s="26">
        <f>IF(Table2[[#This Row],[Is_Qualified]]="Yes",1,0)</f>
        <v>1</v>
      </c>
      <c r="C204" s="27">
        <f>EXP(Table2[[#This Row],[Predicted Value]])/(1+EXP(Table2[[#This Row],[Predicted Value]]))</f>
        <v>0.8815788876645434</v>
      </c>
      <c r="D204" s="28">
        <f>IF(Table2[[#This Row],[Probability_of_Pass]]&gt;'Main Data'!$AK$10,1,0)</f>
        <v>1</v>
      </c>
      <c r="E204">
        <f>IF(Table2[[#This Row],[Probability_of_Pass]]&gt;0.5,1,0)</f>
        <v>1</v>
      </c>
    </row>
    <row r="205" spans="1:5" x14ac:dyDescent="0.25">
      <c r="A205" s="22" t="s">
        <v>219</v>
      </c>
      <c r="B205" s="26">
        <f>IF(Table2[[#This Row],[Is_Qualified]]="Yes",1,0)</f>
        <v>0</v>
      </c>
      <c r="C205" s="27">
        <f>EXP(Table2[[#This Row],[Predicted Value]])/(1+EXP(Table2[[#This Row],[Predicted Value]]))</f>
        <v>0.5</v>
      </c>
      <c r="D205" s="28">
        <f>IF(Table2[[#This Row],[Probability_of_Pass]]&gt;'Main Data'!$AK$10,1,0)</f>
        <v>0</v>
      </c>
      <c r="E205">
        <f>IF(Table2[[#This Row],[Probability_of_Pass]]&gt;0.5,1,0)</f>
        <v>0</v>
      </c>
    </row>
    <row r="206" spans="1:5" x14ac:dyDescent="0.25">
      <c r="A206" s="21" t="s">
        <v>220</v>
      </c>
      <c r="B206" s="26">
        <f>IF(Table2[[#This Row],[Is_Qualified]]="Yes",1,0)</f>
        <v>1</v>
      </c>
      <c r="C206" s="27">
        <f>EXP(Table2[[#This Row],[Predicted Value]])/(1+EXP(Table2[[#This Row],[Predicted Value]]))</f>
        <v>0.57070712568050852</v>
      </c>
      <c r="D206" s="28">
        <f>IF(Table2[[#This Row],[Probability_of_Pass]]&gt;'Main Data'!$AK$10,1,0)</f>
        <v>0</v>
      </c>
      <c r="E206">
        <f>IF(Table2[[#This Row],[Probability_of_Pass]]&gt;0.5,1,0)</f>
        <v>1</v>
      </c>
    </row>
    <row r="207" spans="1:5" x14ac:dyDescent="0.25">
      <c r="A207" s="22" t="s">
        <v>221</v>
      </c>
      <c r="B207" s="26">
        <f>IF(Table2[[#This Row],[Is_Qualified]]="Yes",1,0)</f>
        <v>0</v>
      </c>
      <c r="C207" s="27">
        <f>EXP(Table2[[#This Row],[Predicted Value]])/(1+EXP(Table2[[#This Row],[Predicted Value]]))</f>
        <v>0.5</v>
      </c>
      <c r="D207" s="28">
        <f>IF(Table2[[#This Row],[Probability_of_Pass]]&gt;'Main Data'!$AK$10,1,0)</f>
        <v>0</v>
      </c>
      <c r="E207">
        <f>IF(Table2[[#This Row],[Probability_of_Pass]]&gt;0.5,1,0)</f>
        <v>0</v>
      </c>
    </row>
    <row r="208" spans="1:5" x14ac:dyDescent="0.25">
      <c r="A208" s="21" t="s">
        <v>222</v>
      </c>
      <c r="B208" s="26">
        <f>IF(Table2[[#This Row],[Is_Qualified]]="Yes",1,0)</f>
        <v>0</v>
      </c>
      <c r="C208" s="27">
        <f>EXP(Table2[[#This Row],[Predicted Value]])/(1+EXP(Table2[[#This Row],[Predicted Value]]))</f>
        <v>0.5</v>
      </c>
      <c r="D208" s="28">
        <f>IF(Table2[[#This Row],[Probability_of_Pass]]&gt;'Main Data'!$AK$10,1,0)</f>
        <v>0</v>
      </c>
      <c r="E208">
        <f>IF(Table2[[#This Row],[Probability_of_Pass]]&gt;0.5,1,0)</f>
        <v>0</v>
      </c>
    </row>
    <row r="209" spans="1:5" x14ac:dyDescent="0.25">
      <c r="A209" s="22" t="s">
        <v>223</v>
      </c>
      <c r="B209" s="26">
        <f>IF(Table2[[#This Row],[Is_Qualified]]="Yes",1,0)</f>
        <v>1</v>
      </c>
      <c r="C209" s="27">
        <f>EXP(Table2[[#This Row],[Predicted Value]])/(1+EXP(Table2[[#This Row],[Predicted Value]]))</f>
        <v>0.8815788876645434</v>
      </c>
      <c r="D209" s="28">
        <f>IF(Table2[[#This Row],[Probability_of_Pass]]&gt;'Main Data'!$AK$10,1,0)</f>
        <v>1</v>
      </c>
      <c r="E209">
        <f>IF(Table2[[#This Row],[Probability_of_Pass]]&gt;0.5,1,0)</f>
        <v>1</v>
      </c>
    </row>
    <row r="210" spans="1:5" x14ac:dyDescent="0.25">
      <c r="A210" s="21" t="s">
        <v>224</v>
      </c>
      <c r="B210" s="26">
        <f>IF(Table2[[#This Row],[Is_Qualified]]="Yes",1,0)</f>
        <v>0</v>
      </c>
      <c r="C210" s="27">
        <f>EXP(Table2[[#This Row],[Predicted Value]])/(1+EXP(Table2[[#This Row],[Predicted Value]]))</f>
        <v>0.5</v>
      </c>
      <c r="D210" s="28">
        <f>IF(Table2[[#This Row],[Probability_of_Pass]]&gt;'Main Data'!$AK$10,1,0)</f>
        <v>0</v>
      </c>
      <c r="E210">
        <f>IF(Table2[[#This Row],[Probability_of_Pass]]&gt;0.5,1,0)</f>
        <v>0</v>
      </c>
    </row>
    <row r="211" spans="1:5" x14ac:dyDescent="0.25">
      <c r="A211" s="22" t="s">
        <v>225</v>
      </c>
      <c r="B211" s="26">
        <f>IF(Table2[[#This Row],[Is_Qualified]]="Yes",1,0)</f>
        <v>0</v>
      </c>
      <c r="C211" s="27">
        <f>EXP(Table2[[#This Row],[Predicted Value]])/(1+EXP(Table2[[#This Row],[Predicted Value]]))</f>
        <v>0.57070712568050852</v>
      </c>
      <c r="D211" s="28">
        <f>IF(Table2[[#This Row],[Probability_of_Pass]]&gt;'Main Data'!$AK$10,1,0)</f>
        <v>0</v>
      </c>
      <c r="E211">
        <f>IF(Table2[[#This Row],[Probability_of_Pass]]&gt;0.5,1,0)</f>
        <v>1</v>
      </c>
    </row>
    <row r="212" spans="1:5" x14ac:dyDescent="0.25">
      <c r="A212" s="21" t="s">
        <v>226</v>
      </c>
      <c r="B212" s="26">
        <f>IF(Table2[[#This Row],[Is_Qualified]]="Yes",1,0)</f>
        <v>0</v>
      </c>
      <c r="C212" s="27">
        <f>EXP(Table2[[#This Row],[Predicted Value]])/(1+EXP(Table2[[#This Row],[Predicted Value]]))</f>
        <v>0.57070712568050852</v>
      </c>
      <c r="D212" s="28">
        <f>IF(Table2[[#This Row],[Probability_of_Pass]]&gt;'Main Data'!$AK$10,1,0)</f>
        <v>0</v>
      </c>
      <c r="E212">
        <f>IF(Table2[[#This Row],[Probability_of_Pass]]&gt;0.5,1,0)</f>
        <v>1</v>
      </c>
    </row>
    <row r="213" spans="1:5" x14ac:dyDescent="0.25">
      <c r="A213" s="22" t="s">
        <v>227</v>
      </c>
      <c r="B213" s="26">
        <f>IF(Table2[[#This Row],[Is_Qualified]]="Yes",1,0)</f>
        <v>1</v>
      </c>
      <c r="C213" s="27">
        <f>EXP(Table2[[#This Row],[Predicted Value]])/(1+EXP(Table2[[#This Row],[Predicted Value]]))</f>
        <v>0.8815788876645434</v>
      </c>
      <c r="D213" s="28">
        <f>IF(Table2[[#This Row],[Probability_of_Pass]]&gt;'Main Data'!$AK$10,1,0)</f>
        <v>1</v>
      </c>
      <c r="E213">
        <f>IF(Table2[[#This Row],[Probability_of_Pass]]&gt;0.5,1,0)</f>
        <v>1</v>
      </c>
    </row>
    <row r="214" spans="1:5" x14ac:dyDescent="0.25">
      <c r="A214" s="21" t="s">
        <v>228</v>
      </c>
      <c r="B214" s="26">
        <f>IF(Table2[[#This Row],[Is_Qualified]]="Yes",1,0)</f>
        <v>0</v>
      </c>
      <c r="C214" s="27">
        <f>EXP(Table2[[#This Row],[Predicted Value]])/(1+EXP(Table2[[#This Row],[Predicted Value]]))</f>
        <v>0.57070712568050852</v>
      </c>
      <c r="D214" s="28">
        <f>IF(Table2[[#This Row],[Probability_of_Pass]]&gt;'Main Data'!$AK$10,1,0)</f>
        <v>0</v>
      </c>
      <c r="E214">
        <f>IF(Table2[[#This Row],[Probability_of_Pass]]&gt;0.5,1,0)</f>
        <v>1</v>
      </c>
    </row>
    <row r="215" spans="1:5" x14ac:dyDescent="0.25">
      <c r="A215" s="22" t="s">
        <v>229</v>
      </c>
      <c r="B215" s="26">
        <f>IF(Table2[[#This Row],[Is_Qualified]]="Yes",1,0)</f>
        <v>0</v>
      </c>
      <c r="C215" s="27">
        <f>EXP(Table2[[#This Row],[Predicted Value]])/(1+EXP(Table2[[#This Row],[Predicted Value]]))</f>
        <v>0.5</v>
      </c>
      <c r="D215" s="28">
        <f>IF(Table2[[#This Row],[Probability_of_Pass]]&gt;'Main Data'!$AK$10,1,0)</f>
        <v>0</v>
      </c>
      <c r="E215">
        <f>IF(Table2[[#This Row],[Probability_of_Pass]]&gt;0.5,1,0)</f>
        <v>0</v>
      </c>
    </row>
    <row r="216" spans="1:5" x14ac:dyDescent="0.25">
      <c r="A216" s="21" t="s">
        <v>230</v>
      </c>
      <c r="B216" s="26">
        <f>IF(Table2[[#This Row],[Is_Qualified]]="Yes",1,0)</f>
        <v>0</v>
      </c>
      <c r="C216" s="27">
        <f>EXP(Table2[[#This Row],[Predicted Value]])/(1+EXP(Table2[[#This Row],[Predicted Value]]))</f>
        <v>0.57070712568050852</v>
      </c>
      <c r="D216" s="28">
        <f>IF(Table2[[#This Row],[Probability_of_Pass]]&gt;'Main Data'!$AK$10,1,0)</f>
        <v>0</v>
      </c>
      <c r="E216">
        <f>IF(Table2[[#This Row],[Probability_of_Pass]]&gt;0.5,1,0)</f>
        <v>1</v>
      </c>
    </row>
    <row r="217" spans="1:5" x14ac:dyDescent="0.25">
      <c r="A217" s="22" t="s">
        <v>231</v>
      </c>
      <c r="B217" s="26">
        <f>IF(Table2[[#This Row],[Is_Qualified]]="Yes",1,0)</f>
        <v>0</v>
      </c>
      <c r="C217" s="27">
        <f>EXP(Table2[[#This Row],[Predicted Value]])/(1+EXP(Table2[[#This Row],[Predicted Value]]))</f>
        <v>0.57070712568050852</v>
      </c>
      <c r="D217" s="28">
        <f>IF(Table2[[#This Row],[Probability_of_Pass]]&gt;'Main Data'!$AK$10,1,0)</f>
        <v>0</v>
      </c>
      <c r="E217">
        <f>IF(Table2[[#This Row],[Probability_of_Pass]]&gt;0.5,1,0)</f>
        <v>1</v>
      </c>
    </row>
    <row r="218" spans="1:5" x14ac:dyDescent="0.25">
      <c r="A218" s="21" t="s">
        <v>232</v>
      </c>
      <c r="B218" s="26">
        <f>IF(Table2[[#This Row],[Is_Qualified]]="Yes",1,0)</f>
        <v>0</v>
      </c>
      <c r="C218" s="27">
        <f>EXP(Table2[[#This Row],[Predicted Value]])/(1+EXP(Table2[[#This Row],[Predicted Value]]))</f>
        <v>0.5</v>
      </c>
      <c r="D218" s="28">
        <f>IF(Table2[[#This Row],[Probability_of_Pass]]&gt;'Main Data'!$AK$10,1,0)</f>
        <v>0</v>
      </c>
      <c r="E218">
        <f>IF(Table2[[#This Row],[Probability_of_Pass]]&gt;0.5,1,0)</f>
        <v>0</v>
      </c>
    </row>
    <row r="219" spans="1:5" x14ac:dyDescent="0.25">
      <c r="A219" s="22" t="s">
        <v>233</v>
      </c>
      <c r="B219" s="26">
        <f>IF(Table2[[#This Row],[Is_Qualified]]="Yes",1,0)</f>
        <v>0</v>
      </c>
      <c r="C219" s="27">
        <f>EXP(Table2[[#This Row],[Predicted Value]])/(1+EXP(Table2[[#This Row],[Predicted Value]]))</f>
        <v>0.57070712568050852</v>
      </c>
      <c r="D219" s="28">
        <f>IF(Table2[[#This Row],[Probability_of_Pass]]&gt;'Main Data'!$AK$10,1,0)</f>
        <v>0</v>
      </c>
      <c r="E219">
        <f>IF(Table2[[#This Row],[Probability_of_Pass]]&gt;0.5,1,0)</f>
        <v>1</v>
      </c>
    </row>
    <row r="220" spans="1:5" x14ac:dyDescent="0.25">
      <c r="A220" s="21" t="s">
        <v>234</v>
      </c>
      <c r="B220" s="26">
        <f>IF(Table2[[#This Row],[Is_Qualified]]="Yes",1,0)</f>
        <v>0</v>
      </c>
      <c r="C220" s="27">
        <f>EXP(Table2[[#This Row],[Predicted Value]])/(1+EXP(Table2[[#This Row],[Predicted Value]]))</f>
        <v>0.5</v>
      </c>
      <c r="D220" s="28">
        <f>IF(Table2[[#This Row],[Probability_of_Pass]]&gt;'Main Data'!$AK$10,1,0)</f>
        <v>0</v>
      </c>
      <c r="E220">
        <f>IF(Table2[[#This Row],[Probability_of_Pass]]&gt;0.5,1,0)</f>
        <v>0</v>
      </c>
    </row>
    <row r="221" spans="1:5" x14ac:dyDescent="0.25">
      <c r="A221" s="22" t="s">
        <v>235</v>
      </c>
      <c r="B221" s="26">
        <f>IF(Table2[[#This Row],[Is_Qualified]]="Yes",1,0)</f>
        <v>0</v>
      </c>
      <c r="C221" s="27">
        <f>EXP(Table2[[#This Row],[Predicted Value]])/(1+EXP(Table2[[#This Row],[Predicted Value]]))</f>
        <v>0.5</v>
      </c>
      <c r="D221" s="28">
        <f>IF(Table2[[#This Row],[Probability_of_Pass]]&gt;'Main Data'!$AK$10,1,0)</f>
        <v>0</v>
      </c>
      <c r="E221">
        <f>IF(Table2[[#This Row],[Probability_of_Pass]]&gt;0.5,1,0)</f>
        <v>0</v>
      </c>
    </row>
    <row r="222" spans="1:5" x14ac:dyDescent="0.25">
      <c r="A222" s="21" t="s">
        <v>236</v>
      </c>
      <c r="B222" s="26">
        <f>IF(Table2[[#This Row],[Is_Qualified]]="Yes",1,0)</f>
        <v>0</v>
      </c>
      <c r="C222" s="27">
        <f>EXP(Table2[[#This Row],[Predicted Value]])/(1+EXP(Table2[[#This Row],[Predicted Value]]))</f>
        <v>0.57070712568050852</v>
      </c>
      <c r="D222" s="28">
        <f>IF(Table2[[#This Row],[Probability_of_Pass]]&gt;'Main Data'!$AK$10,1,0)</f>
        <v>0</v>
      </c>
      <c r="E222">
        <f>IF(Table2[[#This Row],[Probability_of_Pass]]&gt;0.5,1,0)</f>
        <v>1</v>
      </c>
    </row>
    <row r="223" spans="1:5" x14ac:dyDescent="0.25">
      <c r="A223" s="22" t="s">
        <v>237</v>
      </c>
      <c r="B223" s="26">
        <f>IF(Table2[[#This Row],[Is_Qualified]]="Yes",1,0)</f>
        <v>0</v>
      </c>
      <c r="C223" s="27">
        <f>EXP(Table2[[#This Row],[Predicted Value]])/(1+EXP(Table2[[#This Row],[Predicted Value]]))</f>
        <v>0.5</v>
      </c>
      <c r="D223" s="28">
        <f>IF(Table2[[#This Row],[Probability_of_Pass]]&gt;'Main Data'!$AK$10,1,0)</f>
        <v>0</v>
      </c>
      <c r="E223">
        <f>IF(Table2[[#This Row],[Probability_of_Pass]]&gt;0.5,1,0)</f>
        <v>0</v>
      </c>
    </row>
    <row r="224" spans="1:5" x14ac:dyDescent="0.25">
      <c r="A224" s="21" t="s">
        <v>238</v>
      </c>
      <c r="B224" s="26">
        <f>IF(Table2[[#This Row],[Is_Qualified]]="Yes",1,0)</f>
        <v>0</v>
      </c>
      <c r="C224" s="27">
        <f>EXP(Table2[[#This Row],[Predicted Value]])/(1+EXP(Table2[[#This Row],[Predicted Value]]))</f>
        <v>0.57070712568050852</v>
      </c>
      <c r="D224" s="28">
        <f>IF(Table2[[#This Row],[Probability_of_Pass]]&gt;'Main Data'!$AK$10,1,0)</f>
        <v>0</v>
      </c>
      <c r="E224">
        <f>IF(Table2[[#This Row],[Probability_of_Pass]]&gt;0.5,1,0)</f>
        <v>1</v>
      </c>
    </row>
    <row r="225" spans="1:5" x14ac:dyDescent="0.25">
      <c r="A225" s="22" t="s">
        <v>239</v>
      </c>
      <c r="B225" s="26">
        <f>IF(Table2[[#This Row],[Is_Qualified]]="Yes",1,0)</f>
        <v>0</v>
      </c>
      <c r="C225" s="27">
        <f>EXP(Table2[[#This Row],[Predicted Value]])/(1+EXP(Table2[[#This Row],[Predicted Value]]))</f>
        <v>0.57070712568050852</v>
      </c>
      <c r="D225" s="28">
        <f>IF(Table2[[#This Row],[Probability_of_Pass]]&gt;'Main Data'!$AK$10,1,0)</f>
        <v>0</v>
      </c>
      <c r="E225">
        <f>IF(Table2[[#This Row],[Probability_of_Pass]]&gt;0.5,1,0)</f>
        <v>1</v>
      </c>
    </row>
    <row r="226" spans="1:5" x14ac:dyDescent="0.25">
      <c r="A226" s="21" t="s">
        <v>240</v>
      </c>
      <c r="B226" s="26">
        <f>IF(Table2[[#This Row],[Is_Qualified]]="Yes",1,0)</f>
        <v>1</v>
      </c>
      <c r="C226" s="27">
        <f>EXP(Table2[[#This Row],[Predicted Value]])/(1+EXP(Table2[[#This Row],[Predicted Value]]))</f>
        <v>0.8815788876645434</v>
      </c>
      <c r="D226" s="28">
        <f>IF(Table2[[#This Row],[Probability_of_Pass]]&gt;'Main Data'!$AK$10,1,0)</f>
        <v>1</v>
      </c>
      <c r="E226">
        <f>IF(Table2[[#This Row],[Probability_of_Pass]]&gt;0.5,1,0)</f>
        <v>1</v>
      </c>
    </row>
    <row r="227" spans="1:5" x14ac:dyDescent="0.25">
      <c r="A227" s="22" t="s">
        <v>241</v>
      </c>
      <c r="B227" s="26">
        <f>IF(Table2[[#This Row],[Is_Qualified]]="Yes",1,0)</f>
        <v>0</v>
      </c>
      <c r="C227" s="27">
        <f>EXP(Table2[[#This Row],[Predicted Value]])/(1+EXP(Table2[[#This Row],[Predicted Value]]))</f>
        <v>0.5</v>
      </c>
      <c r="D227" s="28">
        <f>IF(Table2[[#This Row],[Probability_of_Pass]]&gt;'Main Data'!$AK$10,1,0)</f>
        <v>0</v>
      </c>
      <c r="E227">
        <f>IF(Table2[[#This Row],[Probability_of_Pass]]&gt;0.5,1,0)</f>
        <v>0</v>
      </c>
    </row>
    <row r="228" spans="1:5" x14ac:dyDescent="0.25">
      <c r="A228" s="21" t="s">
        <v>242</v>
      </c>
      <c r="B228" s="26">
        <f>IF(Table2[[#This Row],[Is_Qualified]]="Yes",1,0)</f>
        <v>0</v>
      </c>
      <c r="C228" s="27">
        <f>EXP(Table2[[#This Row],[Predicted Value]])/(1+EXP(Table2[[#This Row],[Predicted Value]]))</f>
        <v>0.5</v>
      </c>
      <c r="D228" s="28">
        <f>IF(Table2[[#This Row],[Probability_of_Pass]]&gt;'Main Data'!$AK$10,1,0)</f>
        <v>0</v>
      </c>
      <c r="E228">
        <f>IF(Table2[[#This Row],[Probability_of_Pass]]&gt;0.5,1,0)</f>
        <v>0</v>
      </c>
    </row>
    <row r="229" spans="1:5" x14ac:dyDescent="0.25">
      <c r="A229" s="22" t="s">
        <v>243</v>
      </c>
      <c r="B229" s="26">
        <f>IF(Table2[[#This Row],[Is_Qualified]]="Yes",1,0)</f>
        <v>0</v>
      </c>
      <c r="C229" s="27">
        <f>EXP(Table2[[#This Row],[Predicted Value]])/(1+EXP(Table2[[#This Row],[Predicted Value]]))</f>
        <v>0.5</v>
      </c>
      <c r="D229" s="28">
        <f>IF(Table2[[#This Row],[Probability_of_Pass]]&gt;'Main Data'!$AK$10,1,0)</f>
        <v>0</v>
      </c>
      <c r="E229">
        <f>IF(Table2[[#This Row],[Probability_of_Pass]]&gt;0.5,1,0)</f>
        <v>0</v>
      </c>
    </row>
    <row r="230" spans="1:5" x14ac:dyDescent="0.25">
      <c r="A230" s="21" t="s">
        <v>244</v>
      </c>
      <c r="B230" s="26">
        <f>IF(Table2[[#This Row],[Is_Qualified]]="Yes",1,0)</f>
        <v>1</v>
      </c>
      <c r="C230" s="27">
        <f>EXP(Table2[[#This Row],[Predicted Value]])/(1+EXP(Table2[[#This Row],[Predicted Value]]))</f>
        <v>0.57070712568050852</v>
      </c>
      <c r="D230" s="28">
        <f>IF(Table2[[#This Row],[Probability_of_Pass]]&gt;'Main Data'!$AK$10,1,0)</f>
        <v>0</v>
      </c>
      <c r="E230">
        <f>IF(Table2[[#This Row],[Probability_of_Pass]]&gt;0.5,1,0)</f>
        <v>1</v>
      </c>
    </row>
    <row r="231" spans="1:5" x14ac:dyDescent="0.25">
      <c r="A231" s="22" t="s">
        <v>245</v>
      </c>
      <c r="B231" s="26">
        <f>IF(Table2[[#This Row],[Is_Qualified]]="Yes",1,0)</f>
        <v>1</v>
      </c>
      <c r="C231" s="27">
        <f>EXP(Table2[[#This Row],[Predicted Value]])/(1+EXP(Table2[[#This Row],[Predicted Value]]))</f>
        <v>0.8815788876645434</v>
      </c>
      <c r="D231" s="28">
        <f>IF(Table2[[#This Row],[Probability_of_Pass]]&gt;'Main Data'!$AK$10,1,0)</f>
        <v>1</v>
      </c>
      <c r="E231">
        <f>IF(Table2[[#This Row],[Probability_of_Pass]]&gt;0.5,1,0)</f>
        <v>1</v>
      </c>
    </row>
    <row r="232" spans="1:5" x14ac:dyDescent="0.25">
      <c r="A232" s="21" t="s">
        <v>246</v>
      </c>
      <c r="B232" s="26">
        <f>IF(Table2[[#This Row],[Is_Qualified]]="Yes",1,0)</f>
        <v>0</v>
      </c>
      <c r="C232" s="27">
        <f>EXP(Table2[[#This Row],[Predicted Value]])/(1+EXP(Table2[[#This Row],[Predicted Value]]))</f>
        <v>0.5</v>
      </c>
      <c r="D232" s="28">
        <f>IF(Table2[[#This Row],[Probability_of_Pass]]&gt;'Main Data'!$AK$10,1,0)</f>
        <v>0</v>
      </c>
      <c r="E232">
        <f>IF(Table2[[#This Row],[Probability_of_Pass]]&gt;0.5,1,0)</f>
        <v>0</v>
      </c>
    </row>
    <row r="233" spans="1:5" x14ac:dyDescent="0.25">
      <c r="A233" s="22" t="s">
        <v>247</v>
      </c>
      <c r="B233" s="26">
        <f>IF(Table2[[#This Row],[Is_Qualified]]="Yes",1,0)</f>
        <v>1</v>
      </c>
      <c r="C233" s="27">
        <f>EXP(Table2[[#This Row],[Predicted Value]])/(1+EXP(Table2[[#This Row],[Predicted Value]]))</f>
        <v>0.8815788876645434</v>
      </c>
      <c r="D233" s="28">
        <f>IF(Table2[[#This Row],[Probability_of_Pass]]&gt;'Main Data'!$AK$10,1,0)</f>
        <v>1</v>
      </c>
      <c r="E233">
        <f>IF(Table2[[#This Row],[Probability_of_Pass]]&gt;0.5,1,0)</f>
        <v>1</v>
      </c>
    </row>
    <row r="234" spans="1:5" x14ac:dyDescent="0.25">
      <c r="A234" s="21" t="s">
        <v>248</v>
      </c>
      <c r="B234" s="26">
        <f>IF(Table2[[#This Row],[Is_Qualified]]="Yes",1,0)</f>
        <v>0</v>
      </c>
      <c r="C234" s="27">
        <f>EXP(Table2[[#This Row],[Predicted Value]])/(1+EXP(Table2[[#This Row],[Predicted Value]]))</f>
        <v>0.5</v>
      </c>
      <c r="D234" s="28">
        <f>IF(Table2[[#This Row],[Probability_of_Pass]]&gt;'Main Data'!$AK$10,1,0)</f>
        <v>0</v>
      </c>
      <c r="E234">
        <f>IF(Table2[[#This Row],[Probability_of_Pass]]&gt;0.5,1,0)</f>
        <v>0</v>
      </c>
    </row>
    <row r="235" spans="1:5" x14ac:dyDescent="0.25">
      <c r="A235" s="22" t="s">
        <v>249</v>
      </c>
      <c r="B235" s="26">
        <f>IF(Table2[[#This Row],[Is_Qualified]]="Yes",1,0)</f>
        <v>0</v>
      </c>
      <c r="C235" s="27">
        <f>EXP(Table2[[#This Row],[Predicted Value]])/(1+EXP(Table2[[#This Row],[Predicted Value]]))</f>
        <v>0.57070712568050852</v>
      </c>
      <c r="D235" s="28">
        <f>IF(Table2[[#This Row],[Probability_of_Pass]]&gt;'Main Data'!$AK$10,1,0)</f>
        <v>0</v>
      </c>
      <c r="E235">
        <f>IF(Table2[[#This Row],[Probability_of_Pass]]&gt;0.5,1,0)</f>
        <v>1</v>
      </c>
    </row>
    <row r="236" spans="1:5" x14ac:dyDescent="0.25">
      <c r="A236" s="21" t="s">
        <v>250</v>
      </c>
      <c r="B236" s="26">
        <f>IF(Table2[[#This Row],[Is_Qualified]]="Yes",1,0)</f>
        <v>1</v>
      </c>
      <c r="C236" s="27">
        <f>EXP(Table2[[#This Row],[Predicted Value]])/(1+EXP(Table2[[#This Row],[Predicted Value]]))</f>
        <v>0.8815788876645434</v>
      </c>
      <c r="D236" s="28">
        <f>IF(Table2[[#This Row],[Probability_of_Pass]]&gt;'Main Data'!$AK$10,1,0)</f>
        <v>1</v>
      </c>
      <c r="E236">
        <f>IF(Table2[[#This Row],[Probability_of_Pass]]&gt;0.5,1,0)</f>
        <v>1</v>
      </c>
    </row>
    <row r="237" spans="1:5" x14ac:dyDescent="0.25">
      <c r="A237" s="22" t="s">
        <v>251</v>
      </c>
      <c r="B237" s="26">
        <f>IF(Table2[[#This Row],[Is_Qualified]]="Yes",1,0)</f>
        <v>1</v>
      </c>
      <c r="C237" s="27">
        <f>EXP(Table2[[#This Row],[Predicted Value]])/(1+EXP(Table2[[#This Row],[Predicted Value]]))</f>
        <v>0.8815788876645434</v>
      </c>
      <c r="D237" s="28">
        <f>IF(Table2[[#This Row],[Probability_of_Pass]]&gt;'Main Data'!$AK$10,1,0)</f>
        <v>1</v>
      </c>
      <c r="E237">
        <f>IF(Table2[[#This Row],[Probability_of_Pass]]&gt;0.5,1,0)</f>
        <v>1</v>
      </c>
    </row>
    <row r="238" spans="1:5" x14ac:dyDescent="0.25">
      <c r="A238" s="21" t="s">
        <v>252</v>
      </c>
      <c r="B238" s="26">
        <f>IF(Table2[[#This Row],[Is_Qualified]]="Yes",1,0)</f>
        <v>1</v>
      </c>
      <c r="C238" s="27">
        <f>EXP(Table2[[#This Row],[Predicted Value]])/(1+EXP(Table2[[#This Row],[Predicted Value]]))</f>
        <v>0.8815788876645434</v>
      </c>
      <c r="D238" s="28">
        <f>IF(Table2[[#This Row],[Probability_of_Pass]]&gt;'Main Data'!$AK$10,1,0)</f>
        <v>1</v>
      </c>
      <c r="E238">
        <f>IF(Table2[[#This Row],[Probability_of_Pass]]&gt;0.5,1,0)</f>
        <v>1</v>
      </c>
    </row>
    <row r="239" spans="1:5" x14ac:dyDescent="0.25">
      <c r="A239" s="22" t="s">
        <v>253</v>
      </c>
      <c r="B239" s="26">
        <f>IF(Table2[[#This Row],[Is_Qualified]]="Yes",1,0)</f>
        <v>1</v>
      </c>
      <c r="C239" s="27">
        <f>EXP(Table2[[#This Row],[Predicted Value]])/(1+EXP(Table2[[#This Row],[Predicted Value]]))</f>
        <v>0.8815788876645434</v>
      </c>
      <c r="D239" s="28">
        <f>IF(Table2[[#This Row],[Probability_of_Pass]]&gt;'Main Data'!$AK$10,1,0)</f>
        <v>1</v>
      </c>
      <c r="E239">
        <f>IF(Table2[[#This Row],[Probability_of_Pass]]&gt;0.5,1,0)</f>
        <v>1</v>
      </c>
    </row>
    <row r="240" spans="1:5" x14ac:dyDescent="0.25">
      <c r="A240" s="21" t="s">
        <v>254</v>
      </c>
      <c r="B240" s="26">
        <f>IF(Table2[[#This Row],[Is_Qualified]]="Yes",1,0)</f>
        <v>1</v>
      </c>
      <c r="C240" s="27">
        <f>EXP(Table2[[#This Row],[Predicted Value]])/(1+EXP(Table2[[#This Row],[Predicted Value]]))</f>
        <v>0.57070712568050852</v>
      </c>
      <c r="D240" s="28">
        <f>IF(Table2[[#This Row],[Probability_of_Pass]]&gt;'Main Data'!$AK$10,1,0)</f>
        <v>0</v>
      </c>
      <c r="E240">
        <f>IF(Table2[[#This Row],[Probability_of_Pass]]&gt;0.5,1,0)</f>
        <v>1</v>
      </c>
    </row>
    <row r="241" spans="1:5" x14ac:dyDescent="0.25">
      <c r="A241" s="22" t="s">
        <v>255</v>
      </c>
      <c r="B241" s="26">
        <f>IF(Table2[[#This Row],[Is_Qualified]]="Yes",1,0)</f>
        <v>1</v>
      </c>
      <c r="C241" s="27">
        <f>EXP(Table2[[#This Row],[Predicted Value]])/(1+EXP(Table2[[#This Row],[Predicted Value]]))</f>
        <v>0.8815788876645434</v>
      </c>
      <c r="D241" s="28">
        <f>IF(Table2[[#This Row],[Probability_of_Pass]]&gt;'Main Data'!$AK$10,1,0)</f>
        <v>1</v>
      </c>
      <c r="E241">
        <f>IF(Table2[[#This Row],[Probability_of_Pass]]&gt;0.5,1,0)</f>
        <v>1</v>
      </c>
    </row>
    <row r="242" spans="1:5" x14ac:dyDescent="0.25">
      <c r="A242" s="21" t="s">
        <v>256</v>
      </c>
      <c r="B242" s="26">
        <f>IF(Table2[[#This Row],[Is_Qualified]]="Yes",1,0)</f>
        <v>0</v>
      </c>
      <c r="C242" s="27">
        <f>EXP(Table2[[#This Row],[Predicted Value]])/(1+EXP(Table2[[#This Row],[Predicted Value]]))</f>
        <v>0.5</v>
      </c>
      <c r="D242" s="28">
        <f>IF(Table2[[#This Row],[Probability_of_Pass]]&gt;'Main Data'!$AK$10,1,0)</f>
        <v>0</v>
      </c>
      <c r="E242">
        <f>IF(Table2[[#This Row],[Probability_of_Pass]]&gt;0.5,1,0)</f>
        <v>0</v>
      </c>
    </row>
    <row r="243" spans="1:5" x14ac:dyDescent="0.25">
      <c r="A243" s="22" t="s">
        <v>257</v>
      </c>
      <c r="B243" s="26">
        <f>IF(Table2[[#This Row],[Is_Qualified]]="Yes",1,0)</f>
        <v>1</v>
      </c>
      <c r="C243" s="27">
        <f>EXP(Table2[[#This Row],[Predicted Value]])/(1+EXP(Table2[[#This Row],[Predicted Value]]))</f>
        <v>0.8815788876645434</v>
      </c>
      <c r="D243" s="28">
        <f>IF(Table2[[#This Row],[Probability_of_Pass]]&gt;'Main Data'!$AK$10,1,0)</f>
        <v>1</v>
      </c>
      <c r="E243">
        <f>IF(Table2[[#This Row],[Probability_of_Pass]]&gt;0.5,1,0)</f>
        <v>1</v>
      </c>
    </row>
    <row r="244" spans="1:5" x14ac:dyDescent="0.25">
      <c r="A244" s="21" t="s">
        <v>258</v>
      </c>
      <c r="B244" s="26">
        <f>IF(Table2[[#This Row],[Is_Qualified]]="Yes",1,0)</f>
        <v>1</v>
      </c>
      <c r="C244" s="27">
        <f>EXP(Table2[[#This Row],[Predicted Value]])/(1+EXP(Table2[[#This Row],[Predicted Value]]))</f>
        <v>0.57070712568050852</v>
      </c>
      <c r="D244" s="28">
        <f>IF(Table2[[#This Row],[Probability_of_Pass]]&gt;'Main Data'!$AK$10,1,0)</f>
        <v>0</v>
      </c>
      <c r="E244">
        <f>IF(Table2[[#This Row],[Probability_of_Pass]]&gt;0.5,1,0)</f>
        <v>1</v>
      </c>
    </row>
    <row r="245" spans="1:5" x14ac:dyDescent="0.25">
      <c r="A245" s="22" t="s">
        <v>259</v>
      </c>
      <c r="B245" s="26">
        <f>IF(Table2[[#This Row],[Is_Qualified]]="Yes",1,0)</f>
        <v>0</v>
      </c>
      <c r="C245" s="27">
        <f>EXP(Table2[[#This Row],[Predicted Value]])/(1+EXP(Table2[[#This Row],[Predicted Value]]))</f>
        <v>0.8815788876645434</v>
      </c>
      <c r="D245" s="28">
        <f>IF(Table2[[#This Row],[Probability_of_Pass]]&gt;'Main Data'!$AK$10,1,0)</f>
        <v>1</v>
      </c>
      <c r="E245">
        <f>IF(Table2[[#This Row],[Probability_of_Pass]]&gt;0.5,1,0)</f>
        <v>1</v>
      </c>
    </row>
    <row r="246" spans="1:5" x14ac:dyDescent="0.25">
      <c r="A246" s="21" t="s">
        <v>260</v>
      </c>
      <c r="B246" s="26">
        <f>IF(Table2[[#This Row],[Is_Qualified]]="Yes",1,0)</f>
        <v>1</v>
      </c>
      <c r="C246" s="27">
        <f>EXP(Table2[[#This Row],[Predicted Value]])/(1+EXP(Table2[[#This Row],[Predicted Value]]))</f>
        <v>0.57070712568050852</v>
      </c>
      <c r="D246" s="28">
        <f>IF(Table2[[#This Row],[Probability_of_Pass]]&gt;'Main Data'!$AK$10,1,0)</f>
        <v>0</v>
      </c>
      <c r="E246">
        <f>IF(Table2[[#This Row],[Probability_of_Pass]]&gt;0.5,1,0)</f>
        <v>1</v>
      </c>
    </row>
    <row r="247" spans="1:5" x14ac:dyDescent="0.25">
      <c r="A247" s="22" t="s">
        <v>261</v>
      </c>
      <c r="B247" s="26">
        <f>IF(Table2[[#This Row],[Is_Qualified]]="Yes",1,0)</f>
        <v>1</v>
      </c>
      <c r="C247" s="27">
        <f>EXP(Table2[[#This Row],[Predicted Value]])/(1+EXP(Table2[[#This Row],[Predicted Value]]))</f>
        <v>0.57070712568050852</v>
      </c>
      <c r="D247" s="28">
        <f>IF(Table2[[#This Row],[Probability_of_Pass]]&gt;'Main Data'!$AK$10,1,0)</f>
        <v>0</v>
      </c>
      <c r="E247">
        <f>IF(Table2[[#This Row],[Probability_of_Pass]]&gt;0.5,1,0)</f>
        <v>1</v>
      </c>
    </row>
    <row r="248" spans="1:5" x14ac:dyDescent="0.25">
      <c r="A248" s="21" t="s">
        <v>262</v>
      </c>
      <c r="B248" s="26">
        <f>IF(Table2[[#This Row],[Is_Qualified]]="Yes",1,0)</f>
        <v>0</v>
      </c>
      <c r="C248" s="27">
        <f>EXP(Table2[[#This Row],[Predicted Value]])/(1+EXP(Table2[[#This Row],[Predicted Value]]))</f>
        <v>0.57070712568050852</v>
      </c>
      <c r="D248" s="28">
        <f>IF(Table2[[#This Row],[Probability_of_Pass]]&gt;'Main Data'!$AK$10,1,0)</f>
        <v>0</v>
      </c>
      <c r="E248">
        <f>IF(Table2[[#This Row],[Probability_of_Pass]]&gt;0.5,1,0)</f>
        <v>1</v>
      </c>
    </row>
    <row r="249" spans="1:5" x14ac:dyDescent="0.25">
      <c r="A249" s="22" t="s">
        <v>263</v>
      </c>
      <c r="B249" s="26">
        <f>IF(Table2[[#This Row],[Is_Qualified]]="Yes",1,0)</f>
        <v>0</v>
      </c>
      <c r="C249" s="27">
        <f>EXP(Table2[[#This Row],[Predicted Value]])/(1+EXP(Table2[[#This Row],[Predicted Value]]))</f>
        <v>0.8815788876645434</v>
      </c>
      <c r="D249" s="28">
        <f>IF(Table2[[#This Row],[Probability_of_Pass]]&gt;'Main Data'!$AK$10,1,0)</f>
        <v>1</v>
      </c>
      <c r="E249">
        <f>IF(Table2[[#This Row],[Probability_of_Pass]]&gt;0.5,1,0)</f>
        <v>1</v>
      </c>
    </row>
    <row r="250" spans="1:5" x14ac:dyDescent="0.25">
      <c r="A250" s="21" t="s">
        <v>264</v>
      </c>
      <c r="B250" s="26">
        <f>IF(Table2[[#This Row],[Is_Qualified]]="Yes",1,0)</f>
        <v>0</v>
      </c>
      <c r="C250" s="27">
        <f>EXP(Table2[[#This Row],[Predicted Value]])/(1+EXP(Table2[[#This Row],[Predicted Value]]))</f>
        <v>0.5</v>
      </c>
      <c r="D250" s="28">
        <f>IF(Table2[[#This Row],[Probability_of_Pass]]&gt;'Main Data'!$AK$10,1,0)</f>
        <v>0</v>
      </c>
      <c r="E250">
        <f>IF(Table2[[#This Row],[Probability_of_Pass]]&gt;0.5,1,0)</f>
        <v>0</v>
      </c>
    </row>
    <row r="251" spans="1:5" x14ac:dyDescent="0.25">
      <c r="A251" s="22" t="s">
        <v>265</v>
      </c>
      <c r="B251" s="26">
        <f>IF(Table2[[#This Row],[Is_Qualified]]="Yes",1,0)</f>
        <v>0</v>
      </c>
      <c r="C251" s="27">
        <f>EXP(Table2[[#This Row],[Predicted Value]])/(1+EXP(Table2[[#This Row],[Predicted Value]]))</f>
        <v>0.5</v>
      </c>
      <c r="D251" s="28">
        <f>IF(Table2[[#This Row],[Probability_of_Pass]]&gt;'Main Data'!$AK$10,1,0)</f>
        <v>0</v>
      </c>
      <c r="E251">
        <f>IF(Table2[[#This Row],[Probability_of_Pass]]&gt;0.5,1,0)</f>
        <v>0</v>
      </c>
    </row>
    <row r="252" spans="1:5" x14ac:dyDescent="0.25">
      <c r="A252" s="21" t="s">
        <v>266</v>
      </c>
      <c r="B252" s="26">
        <f>IF(Table2[[#This Row],[Is_Qualified]]="Yes",1,0)</f>
        <v>0</v>
      </c>
      <c r="C252" s="27">
        <f>EXP(Table2[[#This Row],[Predicted Value]])/(1+EXP(Table2[[#This Row],[Predicted Value]]))</f>
        <v>0.5</v>
      </c>
      <c r="D252" s="28">
        <f>IF(Table2[[#This Row],[Probability_of_Pass]]&gt;'Main Data'!$AK$10,1,0)</f>
        <v>0</v>
      </c>
      <c r="E252">
        <f>IF(Table2[[#This Row],[Probability_of_Pass]]&gt;0.5,1,0)</f>
        <v>0</v>
      </c>
    </row>
    <row r="253" spans="1:5" x14ac:dyDescent="0.25">
      <c r="A253" s="22" t="s">
        <v>267</v>
      </c>
      <c r="B253" s="26">
        <f>IF(Table2[[#This Row],[Is_Qualified]]="Yes",1,0)</f>
        <v>0</v>
      </c>
      <c r="C253" s="27">
        <f>EXP(Table2[[#This Row],[Predicted Value]])/(1+EXP(Table2[[#This Row],[Predicted Value]]))</f>
        <v>0.5</v>
      </c>
      <c r="D253" s="28">
        <f>IF(Table2[[#This Row],[Probability_of_Pass]]&gt;'Main Data'!$AK$10,1,0)</f>
        <v>0</v>
      </c>
      <c r="E253">
        <f>IF(Table2[[#This Row],[Probability_of_Pass]]&gt;0.5,1,0)</f>
        <v>0</v>
      </c>
    </row>
    <row r="254" spans="1:5" x14ac:dyDescent="0.25">
      <c r="A254" s="21" t="s">
        <v>268</v>
      </c>
      <c r="B254" s="26">
        <f>IF(Table2[[#This Row],[Is_Qualified]]="Yes",1,0)</f>
        <v>1</v>
      </c>
      <c r="C254" s="27">
        <f>EXP(Table2[[#This Row],[Predicted Value]])/(1+EXP(Table2[[#This Row],[Predicted Value]]))</f>
        <v>0.8815788876645434</v>
      </c>
      <c r="D254" s="28">
        <f>IF(Table2[[#This Row],[Probability_of_Pass]]&gt;'Main Data'!$AK$10,1,0)</f>
        <v>1</v>
      </c>
      <c r="E254">
        <f>IF(Table2[[#This Row],[Probability_of_Pass]]&gt;0.5,1,0)</f>
        <v>1</v>
      </c>
    </row>
    <row r="255" spans="1:5" x14ac:dyDescent="0.25">
      <c r="A255" s="22" t="s">
        <v>269</v>
      </c>
      <c r="B255" s="26">
        <f>IF(Table2[[#This Row],[Is_Qualified]]="Yes",1,0)</f>
        <v>0</v>
      </c>
      <c r="C255" s="27">
        <f>EXP(Table2[[#This Row],[Predicted Value]])/(1+EXP(Table2[[#This Row],[Predicted Value]]))</f>
        <v>0.5</v>
      </c>
      <c r="D255" s="28">
        <f>IF(Table2[[#This Row],[Probability_of_Pass]]&gt;'Main Data'!$AK$10,1,0)</f>
        <v>0</v>
      </c>
      <c r="E255">
        <f>IF(Table2[[#This Row],[Probability_of_Pass]]&gt;0.5,1,0)</f>
        <v>0</v>
      </c>
    </row>
    <row r="256" spans="1:5" x14ac:dyDescent="0.25">
      <c r="A256" s="21" t="s">
        <v>270</v>
      </c>
      <c r="B256" s="26">
        <f>IF(Table2[[#This Row],[Is_Qualified]]="Yes",1,0)</f>
        <v>1</v>
      </c>
      <c r="C256" s="27">
        <f>EXP(Table2[[#This Row],[Predicted Value]])/(1+EXP(Table2[[#This Row],[Predicted Value]]))</f>
        <v>0.8815788876645434</v>
      </c>
      <c r="D256" s="28">
        <f>IF(Table2[[#This Row],[Probability_of_Pass]]&gt;'Main Data'!$AK$10,1,0)</f>
        <v>1</v>
      </c>
      <c r="E256">
        <f>IF(Table2[[#This Row],[Probability_of_Pass]]&gt;0.5,1,0)</f>
        <v>1</v>
      </c>
    </row>
    <row r="257" spans="1:5" x14ac:dyDescent="0.25">
      <c r="A257" s="22" t="s">
        <v>271</v>
      </c>
      <c r="B257" s="26">
        <f>IF(Table2[[#This Row],[Is_Qualified]]="Yes",1,0)</f>
        <v>0</v>
      </c>
      <c r="C257" s="27">
        <f>EXP(Table2[[#This Row],[Predicted Value]])/(1+EXP(Table2[[#This Row],[Predicted Value]]))</f>
        <v>0.57070712568050852</v>
      </c>
      <c r="D257" s="28">
        <f>IF(Table2[[#This Row],[Probability_of_Pass]]&gt;'Main Data'!$AK$10,1,0)</f>
        <v>0</v>
      </c>
      <c r="E257">
        <f>IF(Table2[[#This Row],[Probability_of_Pass]]&gt;0.5,1,0)</f>
        <v>1</v>
      </c>
    </row>
    <row r="258" spans="1:5" x14ac:dyDescent="0.25">
      <c r="A258" s="21" t="s">
        <v>272</v>
      </c>
      <c r="B258" s="26">
        <f>IF(Table2[[#This Row],[Is_Qualified]]="Yes",1,0)</f>
        <v>0</v>
      </c>
      <c r="C258" s="27">
        <f>EXP(Table2[[#This Row],[Predicted Value]])/(1+EXP(Table2[[#This Row],[Predicted Value]]))</f>
        <v>0.5</v>
      </c>
      <c r="D258" s="28">
        <f>IF(Table2[[#This Row],[Probability_of_Pass]]&gt;'Main Data'!$AK$10,1,0)</f>
        <v>0</v>
      </c>
      <c r="E258">
        <f>IF(Table2[[#This Row],[Probability_of_Pass]]&gt;0.5,1,0)</f>
        <v>0</v>
      </c>
    </row>
    <row r="259" spans="1:5" x14ac:dyDescent="0.25">
      <c r="A259" s="22" t="s">
        <v>273</v>
      </c>
      <c r="B259" s="26">
        <f>IF(Table2[[#This Row],[Is_Qualified]]="Yes",1,0)</f>
        <v>1</v>
      </c>
      <c r="C259" s="27">
        <f>EXP(Table2[[#This Row],[Predicted Value]])/(1+EXP(Table2[[#This Row],[Predicted Value]]))</f>
        <v>0.8815788876645434</v>
      </c>
      <c r="D259" s="28">
        <f>IF(Table2[[#This Row],[Probability_of_Pass]]&gt;'Main Data'!$AK$10,1,0)</f>
        <v>1</v>
      </c>
      <c r="E259">
        <f>IF(Table2[[#This Row],[Probability_of_Pass]]&gt;0.5,1,0)</f>
        <v>1</v>
      </c>
    </row>
    <row r="260" spans="1:5" x14ac:dyDescent="0.25">
      <c r="A260" s="21" t="s">
        <v>274</v>
      </c>
      <c r="B260" s="26">
        <f>IF(Table2[[#This Row],[Is_Qualified]]="Yes",1,0)</f>
        <v>1</v>
      </c>
      <c r="C260" s="27">
        <f>EXP(Table2[[#This Row],[Predicted Value]])/(1+EXP(Table2[[#This Row],[Predicted Value]]))</f>
        <v>0.57070712568050852</v>
      </c>
      <c r="D260" s="28">
        <f>IF(Table2[[#This Row],[Probability_of_Pass]]&gt;'Main Data'!$AK$10,1,0)</f>
        <v>0</v>
      </c>
      <c r="E260">
        <f>IF(Table2[[#This Row],[Probability_of_Pass]]&gt;0.5,1,0)</f>
        <v>1</v>
      </c>
    </row>
    <row r="261" spans="1:5" x14ac:dyDescent="0.25">
      <c r="A261" s="22" t="s">
        <v>275</v>
      </c>
      <c r="B261" s="26">
        <f>IF(Table2[[#This Row],[Is_Qualified]]="Yes",1,0)</f>
        <v>1</v>
      </c>
      <c r="C261" s="27">
        <f>EXP(Table2[[#This Row],[Predicted Value]])/(1+EXP(Table2[[#This Row],[Predicted Value]]))</f>
        <v>0.57070712568050852</v>
      </c>
      <c r="D261" s="28">
        <f>IF(Table2[[#This Row],[Probability_of_Pass]]&gt;'Main Data'!$AK$10,1,0)</f>
        <v>0</v>
      </c>
      <c r="E261">
        <f>IF(Table2[[#This Row],[Probability_of_Pass]]&gt;0.5,1,0)</f>
        <v>1</v>
      </c>
    </row>
    <row r="262" spans="1:5" x14ac:dyDescent="0.25">
      <c r="A262" s="21" t="s">
        <v>276</v>
      </c>
      <c r="B262" s="26">
        <f>IF(Table2[[#This Row],[Is_Qualified]]="Yes",1,0)</f>
        <v>1</v>
      </c>
      <c r="C262" s="27">
        <f>EXP(Table2[[#This Row],[Predicted Value]])/(1+EXP(Table2[[#This Row],[Predicted Value]]))</f>
        <v>0.57070712568050852</v>
      </c>
      <c r="D262" s="28">
        <f>IF(Table2[[#This Row],[Probability_of_Pass]]&gt;'Main Data'!$AK$10,1,0)</f>
        <v>0</v>
      </c>
      <c r="E262">
        <f>IF(Table2[[#This Row],[Probability_of_Pass]]&gt;0.5,1,0)</f>
        <v>1</v>
      </c>
    </row>
    <row r="263" spans="1:5" x14ac:dyDescent="0.25">
      <c r="A263" s="22" t="s">
        <v>277</v>
      </c>
      <c r="B263" s="26">
        <f>IF(Table2[[#This Row],[Is_Qualified]]="Yes",1,0)</f>
        <v>0</v>
      </c>
      <c r="C263" s="27">
        <f>EXP(Table2[[#This Row],[Predicted Value]])/(1+EXP(Table2[[#This Row],[Predicted Value]]))</f>
        <v>0.8815788876645434</v>
      </c>
      <c r="D263" s="28">
        <f>IF(Table2[[#This Row],[Probability_of_Pass]]&gt;'Main Data'!$AK$10,1,0)</f>
        <v>1</v>
      </c>
      <c r="E263">
        <f>IF(Table2[[#This Row],[Probability_of_Pass]]&gt;0.5,1,0)</f>
        <v>1</v>
      </c>
    </row>
    <row r="264" spans="1:5" x14ac:dyDescent="0.25">
      <c r="A264" s="21" t="s">
        <v>278</v>
      </c>
      <c r="B264" s="26">
        <f>IF(Table2[[#This Row],[Is_Qualified]]="Yes",1,0)</f>
        <v>0</v>
      </c>
      <c r="C264" s="27">
        <f>EXP(Table2[[#This Row],[Predicted Value]])/(1+EXP(Table2[[#This Row],[Predicted Value]]))</f>
        <v>0.5</v>
      </c>
      <c r="D264" s="28">
        <f>IF(Table2[[#This Row],[Probability_of_Pass]]&gt;'Main Data'!$AK$10,1,0)</f>
        <v>0</v>
      </c>
      <c r="E264">
        <f>IF(Table2[[#This Row],[Probability_of_Pass]]&gt;0.5,1,0)</f>
        <v>0</v>
      </c>
    </row>
    <row r="265" spans="1:5" x14ac:dyDescent="0.25">
      <c r="A265" s="22" t="s">
        <v>279</v>
      </c>
      <c r="B265" s="26">
        <f>IF(Table2[[#This Row],[Is_Qualified]]="Yes",1,0)</f>
        <v>1</v>
      </c>
      <c r="C265" s="27">
        <f>EXP(Table2[[#This Row],[Predicted Value]])/(1+EXP(Table2[[#This Row],[Predicted Value]]))</f>
        <v>0.8815788876645434</v>
      </c>
      <c r="D265" s="28">
        <f>IF(Table2[[#This Row],[Probability_of_Pass]]&gt;'Main Data'!$AK$10,1,0)</f>
        <v>1</v>
      </c>
      <c r="E265">
        <f>IF(Table2[[#This Row],[Probability_of_Pass]]&gt;0.5,1,0)</f>
        <v>1</v>
      </c>
    </row>
    <row r="266" spans="1:5" x14ac:dyDescent="0.25">
      <c r="A266" s="21" t="s">
        <v>280</v>
      </c>
      <c r="B266" s="26">
        <f>IF(Table2[[#This Row],[Is_Qualified]]="Yes",1,0)</f>
        <v>1</v>
      </c>
      <c r="C266" s="27">
        <f>EXP(Table2[[#This Row],[Predicted Value]])/(1+EXP(Table2[[#This Row],[Predicted Value]]))</f>
        <v>0.8815788876645434</v>
      </c>
      <c r="D266" s="28">
        <f>IF(Table2[[#This Row],[Probability_of_Pass]]&gt;'Main Data'!$AK$10,1,0)</f>
        <v>1</v>
      </c>
      <c r="E266">
        <f>IF(Table2[[#This Row],[Probability_of_Pass]]&gt;0.5,1,0)</f>
        <v>1</v>
      </c>
    </row>
    <row r="267" spans="1:5" x14ac:dyDescent="0.25">
      <c r="A267" s="22" t="s">
        <v>281</v>
      </c>
      <c r="B267" s="26">
        <f>IF(Table2[[#This Row],[Is_Qualified]]="Yes",1,0)</f>
        <v>0</v>
      </c>
      <c r="C267" s="27">
        <f>EXP(Table2[[#This Row],[Predicted Value]])/(1+EXP(Table2[[#This Row],[Predicted Value]]))</f>
        <v>0.57070712568050852</v>
      </c>
      <c r="D267" s="28">
        <f>IF(Table2[[#This Row],[Probability_of_Pass]]&gt;'Main Data'!$AK$10,1,0)</f>
        <v>0</v>
      </c>
      <c r="E267">
        <f>IF(Table2[[#This Row],[Probability_of_Pass]]&gt;0.5,1,0)</f>
        <v>1</v>
      </c>
    </row>
    <row r="268" spans="1:5" x14ac:dyDescent="0.25">
      <c r="A268" s="21" t="s">
        <v>282</v>
      </c>
      <c r="B268" s="26">
        <f>IF(Table2[[#This Row],[Is_Qualified]]="Yes",1,0)</f>
        <v>0</v>
      </c>
      <c r="C268" s="27">
        <f>EXP(Table2[[#This Row],[Predicted Value]])/(1+EXP(Table2[[#This Row],[Predicted Value]]))</f>
        <v>0.5</v>
      </c>
      <c r="D268" s="28">
        <f>IF(Table2[[#This Row],[Probability_of_Pass]]&gt;'Main Data'!$AK$10,1,0)</f>
        <v>0</v>
      </c>
      <c r="E268">
        <f>IF(Table2[[#This Row],[Probability_of_Pass]]&gt;0.5,1,0)</f>
        <v>0</v>
      </c>
    </row>
    <row r="269" spans="1:5" x14ac:dyDescent="0.25">
      <c r="A269" s="22" t="s">
        <v>283</v>
      </c>
      <c r="B269" s="26">
        <f>IF(Table2[[#This Row],[Is_Qualified]]="Yes",1,0)</f>
        <v>0</v>
      </c>
      <c r="C269" s="27">
        <f>EXP(Table2[[#This Row],[Predicted Value]])/(1+EXP(Table2[[#This Row],[Predicted Value]]))</f>
        <v>0.57070712568050852</v>
      </c>
      <c r="D269" s="28">
        <f>IF(Table2[[#This Row],[Probability_of_Pass]]&gt;'Main Data'!$AK$10,1,0)</f>
        <v>0</v>
      </c>
      <c r="E269">
        <f>IF(Table2[[#This Row],[Probability_of_Pass]]&gt;0.5,1,0)</f>
        <v>1</v>
      </c>
    </row>
    <row r="270" spans="1:5" x14ac:dyDescent="0.25">
      <c r="A270" s="21" t="s">
        <v>284</v>
      </c>
      <c r="B270" s="26">
        <f>IF(Table2[[#This Row],[Is_Qualified]]="Yes",1,0)</f>
        <v>0</v>
      </c>
      <c r="C270" s="27">
        <f>EXP(Table2[[#This Row],[Predicted Value]])/(1+EXP(Table2[[#This Row],[Predicted Value]]))</f>
        <v>0.5</v>
      </c>
      <c r="D270" s="28">
        <f>IF(Table2[[#This Row],[Probability_of_Pass]]&gt;'Main Data'!$AK$10,1,0)</f>
        <v>0</v>
      </c>
      <c r="E270">
        <f>IF(Table2[[#This Row],[Probability_of_Pass]]&gt;0.5,1,0)</f>
        <v>0</v>
      </c>
    </row>
    <row r="271" spans="1:5" x14ac:dyDescent="0.25">
      <c r="A271" s="22" t="s">
        <v>285</v>
      </c>
      <c r="B271" s="26">
        <f>IF(Table2[[#This Row],[Is_Qualified]]="Yes",1,0)</f>
        <v>0</v>
      </c>
      <c r="C271" s="27">
        <f>EXP(Table2[[#This Row],[Predicted Value]])/(1+EXP(Table2[[#This Row],[Predicted Value]]))</f>
        <v>0.5</v>
      </c>
      <c r="D271" s="28">
        <f>IF(Table2[[#This Row],[Probability_of_Pass]]&gt;'Main Data'!$AK$10,1,0)</f>
        <v>0</v>
      </c>
      <c r="E271">
        <f>IF(Table2[[#This Row],[Probability_of_Pass]]&gt;0.5,1,0)</f>
        <v>0</v>
      </c>
    </row>
    <row r="272" spans="1:5" x14ac:dyDescent="0.25">
      <c r="A272" s="21" t="s">
        <v>286</v>
      </c>
      <c r="B272" s="26">
        <f>IF(Table2[[#This Row],[Is_Qualified]]="Yes",1,0)</f>
        <v>0</v>
      </c>
      <c r="C272" s="27">
        <f>EXP(Table2[[#This Row],[Predicted Value]])/(1+EXP(Table2[[#This Row],[Predicted Value]]))</f>
        <v>0.5</v>
      </c>
      <c r="D272" s="28">
        <f>IF(Table2[[#This Row],[Probability_of_Pass]]&gt;'Main Data'!$AK$10,1,0)</f>
        <v>0</v>
      </c>
      <c r="E272">
        <f>IF(Table2[[#This Row],[Probability_of_Pass]]&gt;0.5,1,0)</f>
        <v>0</v>
      </c>
    </row>
    <row r="273" spans="1:5" x14ac:dyDescent="0.25">
      <c r="A273" s="22" t="s">
        <v>287</v>
      </c>
      <c r="B273" s="26">
        <f>IF(Table2[[#This Row],[Is_Qualified]]="Yes",1,0)</f>
        <v>0</v>
      </c>
      <c r="C273" s="27">
        <f>EXP(Table2[[#This Row],[Predicted Value]])/(1+EXP(Table2[[#This Row],[Predicted Value]]))</f>
        <v>0.57070712568050852</v>
      </c>
      <c r="D273" s="28">
        <f>IF(Table2[[#This Row],[Probability_of_Pass]]&gt;'Main Data'!$AK$10,1,0)</f>
        <v>0</v>
      </c>
      <c r="E273">
        <f>IF(Table2[[#This Row],[Probability_of_Pass]]&gt;0.5,1,0)</f>
        <v>1</v>
      </c>
    </row>
    <row r="274" spans="1:5" x14ac:dyDescent="0.25">
      <c r="A274" s="21" t="s">
        <v>288</v>
      </c>
      <c r="B274" s="26">
        <f>IF(Table2[[#This Row],[Is_Qualified]]="Yes",1,0)</f>
        <v>1</v>
      </c>
      <c r="C274" s="27">
        <f>EXP(Table2[[#This Row],[Predicted Value]])/(1+EXP(Table2[[#This Row],[Predicted Value]]))</f>
        <v>0.8815788876645434</v>
      </c>
      <c r="D274" s="28">
        <f>IF(Table2[[#This Row],[Probability_of_Pass]]&gt;'Main Data'!$AK$10,1,0)</f>
        <v>1</v>
      </c>
      <c r="E274">
        <f>IF(Table2[[#This Row],[Probability_of_Pass]]&gt;0.5,1,0)</f>
        <v>1</v>
      </c>
    </row>
    <row r="275" spans="1:5" x14ac:dyDescent="0.25">
      <c r="A275" s="22" t="s">
        <v>289</v>
      </c>
      <c r="B275" s="26">
        <f>IF(Table2[[#This Row],[Is_Qualified]]="Yes",1,0)</f>
        <v>1</v>
      </c>
      <c r="C275" s="27">
        <f>EXP(Table2[[#This Row],[Predicted Value]])/(1+EXP(Table2[[#This Row],[Predicted Value]]))</f>
        <v>0.8815788876645434</v>
      </c>
      <c r="D275" s="28">
        <f>IF(Table2[[#This Row],[Probability_of_Pass]]&gt;'Main Data'!$AK$10,1,0)</f>
        <v>1</v>
      </c>
      <c r="E275">
        <f>IF(Table2[[#This Row],[Probability_of_Pass]]&gt;0.5,1,0)</f>
        <v>1</v>
      </c>
    </row>
    <row r="276" spans="1:5" x14ac:dyDescent="0.25">
      <c r="A276" s="21" t="s">
        <v>290</v>
      </c>
      <c r="B276" s="26">
        <f>IF(Table2[[#This Row],[Is_Qualified]]="Yes",1,0)</f>
        <v>1</v>
      </c>
      <c r="C276" s="27">
        <f>EXP(Table2[[#This Row],[Predicted Value]])/(1+EXP(Table2[[#This Row],[Predicted Value]]))</f>
        <v>0.8815788876645434</v>
      </c>
      <c r="D276" s="28">
        <f>IF(Table2[[#This Row],[Probability_of_Pass]]&gt;'Main Data'!$AK$10,1,0)</f>
        <v>1</v>
      </c>
      <c r="E276">
        <f>IF(Table2[[#This Row],[Probability_of_Pass]]&gt;0.5,1,0)</f>
        <v>1</v>
      </c>
    </row>
    <row r="277" spans="1:5" x14ac:dyDescent="0.25">
      <c r="A277" s="22" t="s">
        <v>291</v>
      </c>
      <c r="B277" s="26">
        <f>IF(Table2[[#This Row],[Is_Qualified]]="Yes",1,0)</f>
        <v>1</v>
      </c>
      <c r="C277" s="27">
        <f>EXP(Table2[[#This Row],[Predicted Value]])/(1+EXP(Table2[[#This Row],[Predicted Value]]))</f>
        <v>0.57070712568050852</v>
      </c>
      <c r="D277" s="28">
        <f>IF(Table2[[#This Row],[Probability_of_Pass]]&gt;'Main Data'!$AK$10,1,0)</f>
        <v>0</v>
      </c>
      <c r="E277">
        <f>IF(Table2[[#This Row],[Probability_of_Pass]]&gt;0.5,1,0)</f>
        <v>1</v>
      </c>
    </row>
    <row r="278" spans="1:5" x14ac:dyDescent="0.25">
      <c r="A278" s="21" t="s">
        <v>292</v>
      </c>
      <c r="B278" s="26">
        <f>IF(Table2[[#This Row],[Is_Qualified]]="Yes",1,0)</f>
        <v>1</v>
      </c>
      <c r="C278" s="27">
        <f>EXP(Table2[[#This Row],[Predicted Value]])/(1+EXP(Table2[[#This Row],[Predicted Value]]))</f>
        <v>0.57070712568050852</v>
      </c>
      <c r="D278" s="28">
        <f>IF(Table2[[#This Row],[Probability_of_Pass]]&gt;'Main Data'!$AK$10,1,0)</f>
        <v>0</v>
      </c>
      <c r="E278">
        <f>IF(Table2[[#This Row],[Probability_of_Pass]]&gt;0.5,1,0)</f>
        <v>1</v>
      </c>
    </row>
    <row r="279" spans="1:5" x14ac:dyDescent="0.25">
      <c r="A279" s="22" t="s">
        <v>293</v>
      </c>
      <c r="B279" s="26">
        <f>IF(Table2[[#This Row],[Is_Qualified]]="Yes",1,0)</f>
        <v>1</v>
      </c>
      <c r="C279" s="27">
        <f>EXP(Table2[[#This Row],[Predicted Value]])/(1+EXP(Table2[[#This Row],[Predicted Value]]))</f>
        <v>0.57070712568050852</v>
      </c>
      <c r="D279" s="28">
        <f>IF(Table2[[#This Row],[Probability_of_Pass]]&gt;'Main Data'!$AK$10,1,0)</f>
        <v>0</v>
      </c>
      <c r="E279">
        <f>IF(Table2[[#This Row],[Probability_of_Pass]]&gt;0.5,1,0)</f>
        <v>1</v>
      </c>
    </row>
    <row r="280" spans="1:5" x14ac:dyDescent="0.25">
      <c r="A280" s="21" t="s">
        <v>294</v>
      </c>
      <c r="B280" s="26">
        <f>IF(Table2[[#This Row],[Is_Qualified]]="Yes",1,0)</f>
        <v>1</v>
      </c>
      <c r="C280" s="27">
        <f>EXP(Table2[[#This Row],[Predicted Value]])/(1+EXP(Table2[[#This Row],[Predicted Value]]))</f>
        <v>0.8815788876645434</v>
      </c>
      <c r="D280" s="28">
        <f>IF(Table2[[#This Row],[Probability_of_Pass]]&gt;'Main Data'!$AK$10,1,0)</f>
        <v>1</v>
      </c>
      <c r="E280">
        <f>IF(Table2[[#This Row],[Probability_of_Pass]]&gt;0.5,1,0)</f>
        <v>1</v>
      </c>
    </row>
    <row r="281" spans="1:5" x14ac:dyDescent="0.25">
      <c r="A281" s="22" t="s">
        <v>295</v>
      </c>
      <c r="B281" s="26">
        <f>IF(Table2[[#This Row],[Is_Qualified]]="Yes",1,0)</f>
        <v>0</v>
      </c>
      <c r="C281" s="27">
        <f>EXP(Table2[[#This Row],[Predicted Value]])/(1+EXP(Table2[[#This Row],[Predicted Value]]))</f>
        <v>0.5</v>
      </c>
      <c r="D281" s="28">
        <f>IF(Table2[[#This Row],[Probability_of_Pass]]&gt;'Main Data'!$AK$10,1,0)</f>
        <v>0</v>
      </c>
      <c r="E281">
        <f>IF(Table2[[#This Row],[Probability_of_Pass]]&gt;0.5,1,0)</f>
        <v>0</v>
      </c>
    </row>
    <row r="282" spans="1:5" x14ac:dyDescent="0.25">
      <c r="A282" s="21" t="s">
        <v>296</v>
      </c>
      <c r="B282" s="26">
        <f>IF(Table2[[#This Row],[Is_Qualified]]="Yes",1,0)</f>
        <v>1</v>
      </c>
      <c r="C282" s="27">
        <f>EXP(Table2[[#This Row],[Predicted Value]])/(1+EXP(Table2[[#This Row],[Predicted Value]]))</f>
        <v>0.8815788876645434</v>
      </c>
      <c r="D282" s="28">
        <f>IF(Table2[[#This Row],[Probability_of_Pass]]&gt;'Main Data'!$AK$10,1,0)</f>
        <v>1</v>
      </c>
      <c r="E282">
        <f>IF(Table2[[#This Row],[Probability_of_Pass]]&gt;0.5,1,0)</f>
        <v>1</v>
      </c>
    </row>
    <row r="283" spans="1:5" x14ac:dyDescent="0.25">
      <c r="A283" s="22" t="s">
        <v>297</v>
      </c>
      <c r="B283" s="26">
        <f>IF(Table2[[#This Row],[Is_Qualified]]="Yes",1,0)</f>
        <v>0</v>
      </c>
      <c r="C283" s="27">
        <f>EXP(Table2[[#This Row],[Predicted Value]])/(1+EXP(Table2[[#This Row],[Predicted Value]]))</f>
        <v>0.57070712568050852</v>
      </c>
      <c r="D283" s="28">
        <f>IF(Table2[[#This Row],[Probability_of_Pass]]&gt;'Main Data'!$AK$10,1,0)</f>
        <v>0</v>
      </c>
      <c r="E283">
        <f>IF(Table2[[#This Row],[Probability_of_Pass]]&gt;0.5,1,0)</f>
        <v>1</v>
      </c>
    </row>
    <row r="284" spans="1:5" x14ac:dyDescent="0.25">
      <c r="A284" s="21" t="s">
        <v>298</v>
      </c>
      <c r="B284" s="26">
        <f>IF(Table2[[#This Row],[Is_Qualified]]="Yes",1,0)</f>
        <v>0</v>
      </c>
      <c r="C284" s="27">
        <f>EXP(Table2[[#This Row],[Predicted Value]])/(1+EXP(Table2[[#This Row],[Predicted Value]]))</f>
        <v>0.57070712568050852</v>
      </c>
      <c r="D284" s="28">
        <f>IF(Table2[[#This Row],[Probability_of_Pass]]&gt;'Main Data'!$AK$10,1,0)</f>
        <v>0</v>
      </c>
      <c r="E284">
        <f>IF(Table2[[#This Row],[Probability_of_Pass]]&gt;0.5,1,0)</f>
        <v>1</v>
      </c>
    </row>
    <row r="285" spans="1:5" x14ac:dyDescent="0.25">
      <c r="A285" s="22" t="s">
        <v>299</v>
      </c>
      <c r="B285" s="26">
        <f>IF(Table2[[#This Row],[Is_Qualified]]="Yes",1,0)</f>
        <v>1</v>
      </c>
      <c r="C285" s="27">
        <f>EXP(Table2[[#This Row],[Predicted Value]])/(1+EXP(Table2[[#This Row],[Predicted Value]]))</f>
        <v>0.8815788876645434</v>
      </c>
      <c r="D285" s="28">
        <f>IF(Table2[[#This Row],[Probability_of_Pass]]&gt;'Main Data'!$AK$10,1,0)</f>
        <v>1</v>
      </c>
      <c r="E285">
        <f>IF(Table2[[#This Row],[Probability_of_Pass]]&gt;0.5,1,0)</f>
        <v>1</v>
      </c>
    </row>
    <row r="286" spans="1:5" x14ac:dyDescent="0.25">
      <c r="A286" s="21" t="s">
        <v>300</v>
      </c>
      <c r="B286" s="26">
        <f>IF(Table2[[#This Row],[Is_Qualified]]="Yes",1,0)</f>
        <v>1</v>
      </c>
      <c r="C286" s="27">
        <f>EXP(Table2[[#This Row],[Predicted Value]])/(1+EXP(Table2[[#This Row],[Predicted Value]]))</f>
        <v>0.57070712568050852</v>
      </c>
      <c r="D286" s="28">
        <f>IF(Table2[[#This Row],[Probability_of_Pass]]&gt;'Main Data'!$AK$10,1,0)</f>
        <v>0</v>
      </c>
      <c r="E286">
        <f>IF(Table2[[#This Row],[Probability_of_Pass]]&gt;0.5,1,0)</f>
        <v>1</v>
      </c>
    </row>
    <row r="287" spans="1:5" x14ac:dyDescent="0.25">
      <c r="A287" s="22" t="s">
        <v>301</v>
      </c>
      <c r="B287" s="26">
        <f>IF(Table2[[#This Row],[Is_Qualified]]="Yes",1,0)</f>
        <v>1</v>
      </c>
      <c r="C287" s="27">
        <f>EXP(Table2[[#This Row],[Predicted Value]])/(1+EXP(Table2[[#This Row],[Predicted Value]]))</f>
        <v>0.8815788876645434</v>
      </c>
      <c r="D287" s="28">
        <f>IF(Table2[[#This Row],[Probability_of_Pass]]&gt;'Main Data'!$AK$10,1,0)</f>
        <v>1</v>
      </c>
      <c r="E287">
        <f>IF(Table2[[#This Row],[Probability_of_Pass]]&gt;0.5,1,0)</f>
        <v>1</v>
      </c>
    </row>
    <row r="288" spans="1:5" x14ac:dyDescent="0.25">
      <c r="A288" s="21" t="s">
        <v>302</v>
      </c>
      <c r="B288" s="26">
        <f>IF(Table2[[#This Row],[Is_Qualified]]="Yes",1,0)</f>
        <v>1</v>
      </c>
      <c r="C288" s="27">
        <f>EXP(Table2[[#This Row],[Predicted Value]])/(1+EXP(Table2[[#This Row],[Predicted Value]]))</f>
        <v>0.8815788876645434</v>
      </c>
      <c r="D288" s="28">
        <f>IF(Table2[[#This Row],[Probability_of_Pass]]&gt;'Main Data'!$AK$10,1,0)</f>
        <v>1</v>
      </c>
      <c r="E288">
        <f>IF(Table2[[#This Row],[Probability_of_Pass]]&gt;0.5,1,0)</f>
        <v>1</v>
      </c>
    </row>
    <row r="289" spans="1:5" x14ac:dyDescent="0.25">
      <c r="A289" s="22" t="s">
        <v>303</v>
      </c>
      <c r="B289" s="26">
        <f>IF(Table2[[#This Row],[Is_Qualified]]="Yes",1,0)</f>
        <v>1</v>
      </c>
      <c r="C289" s="27">
        <f>EXP(Table2[[#This Row],[Predicted Value]])/(1+EXP(Table2[[#This Row],[Predicted Value]]))</f>
        <v>0.57070712568050852</v>
      </c>
      <c r="D289" s="28">
        <f>IF(Table2[[#This Row],[Probability_of_Pass]]&gt;'Main Data'!$AK$10,1,0)</f>
        <v>0</v>
      </c>
      <c r="E289">
        <f>IF(Table2[[#This Row],[Probability_of_Pass]]&gt;0.5,1,0)</f>
        <v>1</v>
      </c>
    </row>
    <row r="290" spans="1:5" x14ac:dyDescent="0.25">
      <c r="A290" s="21" t="s">
        <v>304</v>
      </c>
      <c r="B290" s="26">
        <f>IF(Table2[[#This Row],[Is_Qualified]]="Yes",1,0)</f>
        <v>0</v>
      </c>
      <c r="C290" s="27">
        <f>EXP(Table2[[#This Row],[Predicted Value]])/(1+EXP(Table2[[#This Row],[Predicted Value]]))</f>
        <v>0.5</v>
      </c>
      <c r="D290" s="28">
        <f>IF(Table2[[#This Row],[Probability_of_Pass]]&gt;'Main Data'!$AK$10,1,0)</f>
        <v>0</v>
      </c>
      <c r="E290">
        <f>IF(Table2[[#This Row],[Probability_of_Pass]]&gt;0.5,1,0)</f>
        <v>0</v>
      </c>
    </row>
    <row r="291" spans="1:5" x14ac:dyDescent="0.25">
      <c r="A291" s="22" t="s">
        <v>305</v>
      </c>
      <c r="B291" s="26">
        <f>IF(Table2[[#This Row],[Is_Qualified]]="Yes",1,0)</f>
        <v>0</v>
      </c>
      <c r="C291" s="27">
        <f>EXP(Table2[[#This Row],[Predicted Value]])/(1+EXP(Table2[[#This Row],[Predicted Value]]))</f>
        <v>0.57070712568050852</v>
      </c>
      <c r="D291" s="28">
        <f>IF(Table2[[#This Row],[Probability_of_Pass]]&gt;'Main Data'!$AK$10,1,0)</f>
        <v>0</v>
      </c>
      <c r="E291">
        <f>IF(Table2[[#This Row],[Probability_of_Pass]]&gt;0.5,1,0)</f>
        <v>1</v>
      </c>
    </row>
    <row r="292" spans="1:5" x14ac:dyDescent="0.25">
      <c r="A292" s="21" t="s">
        <v>306</v>
      </c>
      <c r="B292" s="26">
        <f>IF(Table2[[#This Row],[Is_Qualified]]="Yes",1,0)</f>
        <v>1</v>
      </c>
      <c r="C292" s="27">
        <f>EXP(Table2[[#This Row],[Predicted Value]])/(1+EXP(Table2[[#This Row],[Predicted Value]]))</f>
        <v>0.8815788876645434</v>
      </c>
      <c r="D292" s="28">
        <f>IF(Table2[[#This Row],[Probability_of_Pass]]&gt;'Main Data'!$AK$10,1,0)</f>
        <v>1</v>
      </c>
      <c r="E292">
        <f>IF(Table2[[#This Row],[Probability_of_Pass]]&gt;0.5,1,0)</f>
        <v>1</v>
      </c>
    </row>
    <row r="293" spans="1:5" x14ac:dyDescent="0.25">
      <c r="A293" s="22" t="s">
        <v>307</v>
      </c>
      <c r="B293" s="26">
        <f>IF(Table2[[#This Row],[Is_Qualified]]="Yes",1,0)</f>
        <v>0</v>
      </c>
      <c r="C293" s="27">
        <f>EXP(Table2[[#This Row],[Predicted Value]])/(1+EXP(Table2[[#This Row],[Predicted Value]]))</f>
        <v>0.5</v>
      </c>
      <c r="D293" s="28">
        <f>IF(Table2[[#This Row],[Probability_of_Pass]]&gt;'Main Data'!$AK$10,1,0)</f>
        <v>0</v>
      </c>
      <c r="E293">
        <f>IF(Table2[[#This Row],[Probability_of_Pass]]&gt;0.5,1,0)</f>
        <v>0</v>
      </c>
    </row>
    <row r="294" spans="1:5" x14ac:dyDescent="0.25">
      <c r="A294" s="21" t="s">
        <v>308</v>
      </c>
      <c r="B294" s="26">
        <f>IF(Table2[[#This Row],[Is_Qualified]]="Yes",1,0)</f>
        <v>1</v>
      </c>
      <c r="C294" s="27">
        <f>EXP(Table2[[#This Row],[Predicted Value]])/(1+EXP(Table2[[#This Row],[Predicted Value]]))</f>
        <v>0.57070712568050852</v>
      </c>
      <c r="D294" s="28">
        <f>IF(Table2[[#This Row],[Probability_of_Pass]]&gt;'Main Data'!$AK$10,1,0)</f>
        <v>0</v>
      </c>
      <c r="E294">
        <f>IF(Table2[[#This Row],[Probability_of_Pass]]&gt;0.5,1,0)</f>
        <v>1</v>
      </c>
    </row>
    <row r="295" spans="1:5" x14ac:dyDescent="0.25">
      <c r="A295" s="22" t="s">
        <v>309</v>
      </c>
      <c r="B295" s="26">
        <f>IF(Table2[[#This Row],[Is_Qualified]]="Yes",1,0)</f>
        <v>1</v>
      </c>
      <c r="C295" s="27">
        <f>EXP(Table2[[#This Row],[Predicted Value]])/(1+EXP(Table2[[#This Row],[Predicted Value]]))</f>
        <v>0.57070712568050852</v>
      </c>
      <c r="D295" s="28">
        <f>IF(Table2[[#This Row],[Probability_of_Pass]]&gt;'Main Data'!$AK$10,1,0)</f>
        <v>0</v>
      </c>
      <c r="E295">
        <f>IF(Table2[[#This Row],[Probability_of_Pass]]&gt;0.5,1,0)</f>
        <v>1</v>
      </c>
    </row>
    <row r="296" spans="1:5" x14ac:dyDescent="0.25">
      <c r="A296" s="21" t="s">
        <v>310</v>
      </c>
      <c r="B296" s="26">
        <f>IF(Table2[[#This Row],[Is_Qualified]]="Yes",1,0)</f>
        <v>1</v>
      </c>
      <c r="C296" s="27">
        <f>EXP(Table2[[#This Row],[Predicted Value]])/(1+EXP(Table2[[#This Row],[Predicted Value]]))</f>
        <v>0.8815788876645434</v>
      </c>
      <c r="D296" s="28">
        <f>IF(Table2[[#This Row],[Probability_of_Pass]]&gt;'Main Data'!$AK$10,1,0)</f>
        <v>1</v>
      </c>
      <c r="E296">
        <f>IF(Table2[[#This Row],[Probability_of_Pass]]&gt;0.5,1,0)</f>
        <v>1</v>
      </c>
    </row>
    <row r="297" spans="1:5" x14ac:dyDescent="0.25">
      <c r="A297" s="22" t="s">
        <v>311</v>
      </c>
      <c r="B297" s="26">
        <f>IF(Table2[[#This Row],[Is_Qualified]]="Yes",1,0)</f>
        <v>0</v>
      </c>
      <c r="C297" s="27">
        <f>EXP(Table2[[#This Row],[Predicted Value]])/(1+EXP(Table2[[#This Row],[Predicted Value]]))</f>
        <v>0.5</v>
      </c>
      <c r="D297" s="28">
        <f>IF(Table2[[#This Row],[Probability_of_Pass]]&gt;'Main Data'!$AK$10,1,0)</f>
        <v>0</v>
      </c>
      <c r="E297">
        <f>IF(Table2[[#This Row],[Probability_of_Pass]]&gt;0.5,1,0)</f>
        <v>0</v>
      </c>
    </row>
    <row r="298" spans="1:5" x14ac:dyDescent="0.25">
      <c r="A298" s="21" t="s">
        <v>312</v>
      </c>
      <c r="B298" s="26">
        <f>IF(Table2[[#This Row],[Is_Qualified]]="Yes",1,0)</f>
        <v>1</v>
      </c>
      <c r="C298" s="27">
        <f>EXP(Table2[[#This Row],[Predicted Value]])/(1+EXP(Table2[[#This Row],[Predicted Value]]))</f>
        <v>0.8815788876645434</v>
      </c>
      <c r="D298" s="28">
        <f>IF(Table2[[#This Row],[Probability_of_Pass]]&gt;'Main Data'!$AK$10,1,0)</f>
        <v>1</v>
      </c>
      <c r="E298">
        <f>IF(Table2[[#This Row],[Probability_of_Pass]]&gt;0.5,1,0)</f>
        <v>1</v>
      </c>
    </row>
    <row r="299" spans="1:5" x14ac:dyDescent="0.25">
      <c r="A299" s="22" t="s">
        <v>313</v>
      </c>
      <c r="B299" s="26">
        <f>IF(Table2[[#This Row],[Is_Qualified]]="Yes",1,0)</f>
        <v>1</v>
      </c>
      <c r="C299" s="27">
        <f>EXP(Table2[[#This Row],[Predicted Value]])/(1+EXP(Table2[[#This Row],[Predicted Value]]))</f>
        <v>0.8815788876645434</v>
      </c>
      <c r="D299" s="28">
        <f>IF(Table2[[#This Row],[Probability_of_Pass]]&gt;'Main Data'!$AK$10,1,0)</f>
        <v>1</v>
      </c>
      <c r="E299">
        <f>IF(Table2[[#This Row],[Probability_of_Pass]]&gt;0.5,1,0)</f>
        <v>1</v>
      </c>
    </row>
    <row r="300" spans="1:5" x14ac:dyDescent="0.25">
      <c r="A300" s="21" t="s">
        <v>314</v>
      </c>
      <c r="B300" s="26">
        <f>IF(Table2[[#This Row],[Is_Qualified]]="Yes",1,0)</f>
        <v>0</v>
      </c>
      <c r="C300" s="27">
        <f>EXP(Table2[[#This Row],[Predicted Value]])/(1+EXP(Table2[[#This Row],[Predicted Value]]))</f>
        <v>0.5</v>
      </c>
      <c r="D300" s="28">
        <f>IF(Table2[[#This Row],[Probability_of_Pass]]&gt;'Main Data'!$AK$10,1,0)</f>
        <v>0</v>
      </c>
      <c r="E300">
        <f>IF(Table2[[#This Row],[Probability_of_Pass]]&gt;0.5,1,0)</f>
        <v>0</v>
      </c>
    </row>
    <row r="301" spans="1:5" x14ac:dyDescent="0.25">
      <c r="A301" s="22" t="s">
        <v>315</v>
      </c>
      <c r="B301" s="26">
        <f>IF(Table2[[#This Row],[Is_Qualified]]="Yes",1,0)</f>
        <v>0</v>
      </c>
      <c r="C301" s="27">
        <f>EXP(Table2[[#This Row],[Predicted Value]])/(1+EXP(Table2[[#This Row],[Predicted Value]]))</f>
        <v>0.5</v>
      </c>
      <c r="D301" s="28">
        <f>IF(Table2[[#This Row],[Probability_of_Pass]]&gt;'Main Data'!$AK$10,1,0)</f>
        <v>0</v>
      </c>
      <c r="E301">
        <f>IF(Table2[[#This Row],[Probability_of_Pass]]&gt;0.5,1,0)</f>
        <v>0</v>
      </c>
    </row>
    <row r="302" spans="1:5" x14ac:dyDescent="0.25">
      <c r="A302" s="21" t="s">
        <v>316</v>
      </c>
      <c r="B302" s="26">
        <f>IF(Table2[[#This Row],[Is_Qualified]]="Yes",1,0)</f>
        <v>1</v>
      </c>
      <c r="C302" s="27">
        <f>EXP(Table2[[#This Row],[Predicted Value]])/(1+EXP(Table2[[#This Row],[Predicted Value]]))</f>
        <v>0.8815788876645434</v>
      </c>
      <c r="D302" s="28">
        <f>IF(Table2[[#This Row],[Probability_of_Pass]]&gt;'Main Data'!$AK$10,1,0)</f>
        <v>1</v>
      </c>
      <c r="E302">
        <f>IF(Table2[[#This Row],[Probability_of_Pass]]&gt;0.5,1,0)</f>
        <v>1</v>
      </c>
    </row>
    <row r="303" spans="1:5" x14ac:dyDescent="0.25">
      <c r="A303" s="22" t="s">
        <v>317</v>
      </c>
      <c r="B303" s="26">
        <f>IF(Table2[[#This Row],[Is_Qualified]]="Yes",1,0)</f>
        <v>0</v>
      </c>
      <c r="C303" s="27">
        <f>EXP(Table2[[#This Row],[Predicted Value]])/(1+EXP(Table2[[#This Row],[Predicted Value]]))</f>
        <v>0.5</v>
      </c>
      <c r="D303" s="28">
        <f>IF(Table2[[#This Row],[Probability_of_Pass]]&gt;'Main Data'!$AK$10,1,0)</f>
        <v>0</v>
      </c>
      <c r="E303">
        <f>IF(Table2[[#This Row],[Probability_of_Pass]]&gt;0.5,1,0)</f>
        <v>0</v>
      </c>
    </row>
    <row r="304" spans="1:5" x14ac:dyDescent="0.25">
      <c r="A304" s="21" t="s">
        <v>318</v>
      </c>
      <c r="B304" s="26">
        <f>IF(Table2[[#This Row],[Is_Qualified]]="Yes",1,0)</f>
        <v>1</v>
      </c>
      <c r="C304" s="27">
        <f>EXP(Table2[[#This Row],[Predicted Value]])/(1+EXP(Table2[[#This Row],[Predicted Value]]))</f>
        <v>0.8815788876645434</v>
      </c>
      <c r="D304" s="28">
        <f>IF(Table2[[#This Row],[Probability_of_Pass]]&gt;'Main Data'!$AK$10,1,0)</f>
        <v>1</v>
      </c>
      <c r="E304">
        <f>IF(Table2[[#This Row],[Probability_of_Pass]]&gt;0.5,1,0)</f>
        <v>1</v>
      </c>
    </row>
    <row r="305" spans="1:5" x14ac:dyDescent="0.25">
      <c r="A305" s="22" t="s">
        <v>319</v>
      </c>
      <c r="B305" s="26">
        <f>IF(Table2[[#This Row],[Is_Qualified]]="Yes",1,0)</f>
        <v>1</v>
      </c>
      <c r="C305" s="27">
        <f>EXP(Table2[[#This Row],[Predicted Value]])/(1+EXP(Table2[[#This Row],[Predicted Value]]))</f>
        <v>0.57070712568050852</v>
      </c>
      <c r="D305" s="28">
        <f>IF(Table2[[#This Row],[Probability_of_Pass]]&gt;'Main Data'!$AK$10,1,0)</f>
        <v>0</v>
      </c>
      <c r="E305">
        <f>IF(Table2[[#This Row],[Probability_of_Pass]]&gt;0.5,1,0)</f>
        <v>1</v>
      </c>
    </row>
    <row r="306" spans="1:5" x14ac:dyDescent="0.25">
      <c r="A306" s="21" t="s">
        <v>320</v>
      </c>
      <c r="B306" s="26">
        <f>IF(Table2[[#This Row],[Is_Qualified]]="Yes",1,0)</f>
        <v>0</v>
      </c>
      <c r="C306" s="27">
        <f>EXP(Table2[[#This Row],[Predicted Value]])/(1+EXP(Table2[[#This Row],[Predicted Value]]))</f>
        <v>0.5</v>
      </c>
      <c r="D306" s="28">
        <f>IF(Table2[[#This Row],[Probability_of_Pass]]&gt;'Main Data'!$AK$10,1,0)</f>
        <v>0</v>
      </c>
      <c r="E306">
        <f>IF(Table2[[#This Row],[Probability_of_Pass]]&gt;0.5,1,0)</f>
        <v>0</v>
      </c>
    </row>
    <row r="307" spans="1:5" x14ac:dyDescent="0.25">
      <c r="A307" s="22" t="s">
        <v>321</v>
      </c>
      <c r="B307" s="26">
        <f>IF(Table2[[#This Row],[Is_Qualified]]="Yes",1,0)</f>
        <v>1</v>
      </c>
      <c r="C307" s="27">
        <f>EXP(Table2[[#This Row],[Predicted Value]])/(1+EXP(Table2[[#This Row],[Predicted Value]]))</f>
        <v>0.8815788876645434</v>
      </c>
      <c r="D307" s="28">
        <f>IF(Table2[[#This Row],[Probability_of_Pass]]&gt;'Main Data'!$AK$10,1,0)</f>
        <v>1</v>
      </c>
      <c r="E307">
        <f>IF(Table2[[#This Row],[Probability_of_Pass]]&gt;0.5,1,0)</f>
        <v>1</v>
      </c>
    </row>
    <row r="308" spans="1:5" x14ac:dyDescent="0.25">
      <c r="A308" s="21" t="s">
        <v>322</v>
      </c>
      <c r="B308" s="26">
        <f>IF(Table2[[#This Row],[Is_Qualified]]="Yes",1,0)</f>
        <v>0</v>
      </c>
      <c r="C308" s="27">
        <f>EXP(Table2[[#This Row],[Predicted Value]])/(1+EXP(Table2[[#This Row],[Predicted Value]]))</f>
        <v>0.57070712568050852</v>
      </c>
      <c r="D308" s="28">
        <f>IF(Table2[[#This Row],[Probability_of_Pass]]&gt;'Main Data'!$AK$10,1,0)</f>
        <v>0</v>
      </c>
      <c r="E308">
        <f>IF(Table2[[#This Row],[Probability_of_Pass]]&gt;0.5,1,0)</f>
        <v>1</v>
      </c>
    </row>
    <row r="309" spans="1:5" x14ac:dyDescent="0.25">
      <c r="A309" s="22" t="s">
        <v>323</v>
      </c>
      <c r="B309" s="26">
        <f>IF(Table2[[#This Row],[Is_Qualified]]="Yes",1,0)</f>
        <v>1</v>
      </c>
      <c r="C309" s="27">
        <f>EXP(Table2[[#This Row],[Predicted Value]])/(1+EXP(Table2[[#This Row],[Predicted Value]]))</f>
        <v>0.57070712568050852</v>
      </c>
      <c r="D309" s="28">
        <f>IF(Table2[[#This Row],[Probability_of_Pass]]&gt;'Main Data'!$AK$10,1,0)</f>
        <v>0</v>
      </c>
      <c r="E309">
        <f>IF(Table2[[#This Row],[Probability_of_Pass]]&gt;0.5,1,0)</f>
        <v>1</v>
      </c>
    </row>
    <row r="310" spans="1:5" x14ac:dyDescent="0.25">
      <c r="A310" s="21" t="s">
        <v>324</v>
      </c>
      <c r="B310" s="26">
        <f>IF(Table2[[#This Row],[Is_Qualified]]="Yes",1,0)</f>
        <v>1</v>
      </c>
      <c r="C310" s="27">
        <f>EXP(Table2[[#This Row],[Predicted Value]])/(1+EXP(Table2[[#This Row],[Predicted Value]]))</f>
        <v>0.57070712568050852</v>
      </c>
      <c r="D310" s="28">
        <f>IF(Table2[[#This Row],[Probability_of_Pass]]&gt;'Main Data'!$AK$10,1,0)</f>
        <v>0</v>
      </c>
      <c r="E310">
        <f>IF(Table2[[#This Row],[Probability_of_Pass]]&gt;0.5,1,0)</f>
        <v>1</v>
      </c>
    </row>
    <row r="311" spans="1:5" x14ac:dyDescent="0.25">
      <c r="A311" s="22" t="s">
        <v>325</v>
      </c>
      <c r="B311" s="26">
        <f>IF(Table2[[#This Row],[Is_Qualified]]="Yes",1,0)</f>
        <v>0</v>
      </c>
      <c r="C311" s="27">
        <f>EXP(Table2[[#This Row],[Predicted Value]])/(1+EXP(Table2[[#This Row],[Predicted Value]]))</f>
        <v>0.57070712568050852</v>
      </c>
      <c r="D311" s="28">
        <f>IF(Table2[[#This Row],[Probability_of_Pass]]&gt;'Main Data'!$AK$10,1,0)</f>
        <v>0</v>
      </c>
      <c r="E311">
        <f>IF(Table2[[#This Row],[Probability_of_Pass]]&gt;0.5,1,0)</f>
        <v>1</v>
      </c>
    </row>
    <row r="312" spans="1:5" x14ac:dyDescent="0.25">
      <c r="A312" s="21" t="s">
        <v>326</v>
      </c>
      <c r="B312" s="26">
        <f>IF(Table2[[#This Row],[Is_Qualified]]="Yes",1,0)</f>
        <v>0</v>
      </c>
      <c r="C312" s="27">
        <f>EXP(Table2[[#This Row],[Predicted Value]])/(1+EXP(Table2[[#This Row],[Predicted Value]]))</f>
        <v>0.5</v>
      </c>
      <c r="D312" s="28">
        <f>IF(Table2[[#This Row],[Probability_of_Pass]]&gt;'Main Data'!$AK$10,1,0)</f>
        <v>0</v>
      </c>
      <c r="E312">
        <f>IF(Table2[[#This Row],[Probability_of_Pass]]&gt;0.5,1,0)</f>
        <v>0</v>
      </c>
    </row>
    <row r="313" spans="1:5" x14ac:dyDescent="0.25">
      <c r="A313" s="22" t="s">
        <v>327</v>
      </c>
      <c r="B313" s="26">
        <f>IF(Table2[[#This Row],[Is_Qualified]]="Yes",1,0)</f>
        <v>0</v>
      </c>
      <c r="C313" s="27">
        <f>EXP(Table2[[#This Row],[Predicted Value]])/(1+EXP(Table2[[#This Row],[Predicted Value]]))</f>
        <v>0.57070712568050852</v>
      </c>
      <c r="D313" s="28">
        <f>IF(Table2[[#This Row],[Probability_of_Pass]]&gt;'Main Data'!$AK$10,1,0)</f>
        <v>0</v>
      </c>
      <c r="E313">
        <f>IF(Table2[[#This Row],[Probability_of_Pass]]&gt;0.5,1,0)</f>
        <v>1</v>
      </c>
    </row>
    <row r="314" spans="1:5" x14ac:dyDescent="0.25">
      <c r="A314" s="21" t="s">
        <v>328</v>
      </c>
      <c r="B314" s="26">
        <f>IF(Table2[[#This Row],[Is_Qualified]]="Yes",1,0)</f>
        <v>1</v>
      </c>
      <c r="C314" s="27">
        <f>EXP(Table2[[#This Row],[Predicted Value]])/(1+EXP(Table2[[#This Row],[Predicted Value]]))</f>
        <v>0.8815788876645434</v>
      </c>
      <c r="D314" s="28">
        <f>IF(Table2[[#This Row],[Probability_of_Pass]]&gt;'Main Data'!$AK$10,1,0)</f>
        <v>1</v>
      </c>
      <c r="E314">
        <f>IF(Table2[[#This Row],[Probability_of_Pass]]&gt;0.5,1,0)</f>
        <v>1</v>
      </c>
    </row>
    <row r="315" spans="1:5" x14ac:dyDescent="0.25">
      <c r="A315" s="22" t="s">
        <v>329</v>
      </c>
      <c r="B315" s="26">
        <f>IF(Table2[[#This Row],[Is_Qualified]]="Yes",1,0)</f>
        <v>0</v>
      </c>
      <c r="C315" s="27">
        <f>EXP(Table2[[#This Row],[Predicted Value]])/(1+EXP(Table2[[#This Row],[Predicted Value]]))</f>
        <v>0.5</v>
      </c>
      <c r="D315" s="28">
        <f>IF(Table2[[#This Row],[Probability_of_Pass]]&gt;'Main Data'!$AK$10,1,0)</f>
        <v>0</v>
      </c>
      <c r="E315">
        <f>IF(Table2[[#This Row],[Probability_of_Pass]]&gt;0.5,1,0)</f>
        <v>0</v>
      </c>
    </row>
    <row r="316" spans="1:5" x14ac:dyDescent="0.25">
      <c r="A316" s="21" t="s">
        <v>330</v>
      </c>
      <c r="B316" s="26">
        <f>IF(Table2[[#This Row],[Is_Qualified]]="Yes",1,0)</f>
        <v>1</v>
      </c>
      <c r="C316" s="27">
        <f>EXP(Table2[[#This Row],[Predicted Value]])/(1+EXP(Table2[[#This Row],[Predicted Value]]))</f>
        <v>0.57070712568050852</v>
      </c>
      <c r="D316" s="28">
        <f>IF(Table2[[#This Row],[Probability_of_Pass]]&gt;'Main Data'!$AK$10,1,0)</f>
        <v>0</v>
      </c>
      <c r="E316">
        <f>IF(Table2[[#This Row],[Probability_of_Pass]]&gt;0.5,1,0)</f>
        <v>1</v>
      </c>
    </row>
    <row r="317" spans="1:5" x14ac:dyDescent="0.25">
      <c r="A317" s="22" t="s">
        <v>331</v>
      </c>
      <c r="B317" s="26">
        <f>IF(Table2[[#This Row],[Is_Qualified]]="Yes",1,0)</f>
        <v>0</v>
      </c>
      <c r="C317" s="27">
        <f>EXP(Table2[[#This Row],[Predicted Value]])/(1+EXP(Table2[[#This Row],[Predicted Value]]))</f>
        <v>0.57070712568050852</v>
      </c>
      <c r="D317" s="28">
        <f>IF(Table2[[#This Row],[Probability_of_Pass]]&gt;'Main Data'!$AK$10,1,0)</f>
        <v>0</v>
      </c>
      <c r="E317">
        <f>IF(Table2[[#This Row],[Probability_of_Pass]]&gt;0.5,1,0)</f>
        <v>1</v>
      </c>
    </row>
    <row r="318" spans="1:5" x14ac:dyDescent="0.25">
      <c r="A318" s="21" t="s">
        <v>332</v>
      </c>
      <c r="B318" s="26">
        <f>IF(Table2[[#This Row],[Is_Qualified]]="Yes",1,0)</f>
        <v>1</v>
      </c>
      <c r="C318" s="27">
        <f>EXP(Table2[[#This Row],[Predicted Value]])/(1+EXP(Table2[[#This Row],[Predicted Value]]))</f>
        <v>0.8815788876645434</v>
      </c>
      <c r="D318" s="28">
        <f>IF(Table2[[#This Row],[Probability_of_Pass]]&gt;'Main Data'!$AK$10,1,0)</f>
        <v>1</v>
      </c>
      <c r="E318">
        <f>IF(Table2[[#This Row],[Probability_of_Pass]]&gt;0.5,1,0)</f>
        <v>1</v>
      </c>
    </row>
    <row r="319" spans="1:5" x14ac:dyDescent="0.25">
      <c r="A319" s="22" t="s">
        <v>333</v>
      </c>
      <c r="B319" s="26">
        <f>IF(Table2[[#This Row],[Is_Qualified]]="Yes",1,0)</f>
        <v>0</v>
      </c>
      <c r="C319" s="27">
        <f>EXP(Table2[[#This Row],[Predicted Value]])/(1+EXP(Table2[[#This Row],[Predicted Value]]))</f>
        <v>0.5</v>
      </c>
      <c r="D319" s="28">
        <f>IF(Table2[[#This Row],[Probability_of_Pass]]&gt;'Main Data'!$AK$10,1,0)</f>
        <v>0</v>
      </c>
      <c r="E319">
        <f>IF(Table2[[#This Row],[Probability_of_Pass]]&gt;0.5,1,0)</f>
        <v>0</v>
      </c>
    </row>
    <row r="320" spans="1:5" x14ac:dyDescent="0.25">
      <c r="A320" s="21" t="s">
        <v>334</v>
      </c>
      <c r="B320" s="26">
        <f>IF(Table2[[#This Row],[Is_Qualified]]="Yes",1,0)</f>
        <v>1</v>
      </c>
      <c r="C320" s="27">
        <f>EXP(Table2[[#This Row],[Predicted Value]])/(1+EXP(Table2[[#This Row],[Predicted Value]]))</f>
        <v>0.8815788876645434</v>
      </c>
      <c r="D320" s="28">
        <f>IF(Table2[[#This Row],[Probability_of_Pass]]&gt;'Main Data'!$AK$10,1,0)</f>
        <v>1</v>
      </c>
      <c r="E320">
        <f>IF(Table2[[#This Row],[Probability_of_Pass]]&gt;0.5,1,0)</f>
        <v>1</v>
      </c>
    </row>
    <row r="321" spans="1:5" x14ac:dyDescent="0.25">
      <c r="A321" s="22" t="s">
        <v>335</v>
      </c>
      <c r="B321" s="26">
        <f>IF(Table2[[#This Row],[Is_Qualified]]="Yes",1,0)</f>
        <v>1</v>
      </c>
      <c r="C321" s="27">
        <f>EXP(Table2[[#This Row],[Predicted Value]])/(1+EXP(Table2[[#This Row],[Predicted Value]]))</f>
        <v>0.57070712568050852</v>
      </c>
      <c r="D321" s="28">
        <f>IF(Table2[[#This Row],[Probability_of_Pass]]&gt;'Main Data'!$AK$10,1,0)</f>
        <v>0</v>
      </c>
      <c r="E321">
        <f>IF(Table2[[#This Row],[Probability_of_Pass]]&gt;0.5,1,0)</f>
        <v>1</v>
      </c>
    </row>
    <row r="322" spans="1:5" x14ac:dyDescent="0.25">
      <c r="A322" s="21" t="s">
        <v>336</v>
      </c>
      <c r="B322" s="26">
        <f>IF(Table2[[#This Row],[Is_Qualified]]="Yes",1,0)</f>
        <v>0</v>
      </c>
      <c r="C322" s="27">
        <f>EXP(Table2[[#This Row],[Predicted Value]])/(1+EXP(Table2[[#This Row],[Predicted Value]]))</f>
        <v>0.5</v>
      </c>
      <c r="D322" s="28">
        <f>IF(Table2[[#This Row],[Probability_of_Pass]]&gt;'Main Data'!$AK$10,1,0)</f>
        <v>0</v>
      </c>
      <c r="E322">
        <f>IF(Table2[[#This Row],[Probability_of_Pass]]&gt;0.5,1,0)</f>
        <v>0</v>
      </c>
    </row>
    <row r="323" spans="1:5" x14ac:dyDescent="0.25">
      <c r="A323" s="22" t="s">
        <v>337</v>
      </c>
      <c r="B323" s="26">
        <f>IF(Table2[[#This Row],[Is_Qualified]]="Yes",1,0)</f>
        <v>0</v>
      </c>
      <c r="C323" s="27">
        <f>EXP(Table2[[#This Row],[Predicted Value]])/(1+EXP(Table2[[#This Row],[Predicted Value]]))</f>
        <v>0.5</v>
      </c>
      <c r="D323" s="28">
        <f>IF(Table2[[#This Row],[Probability_of_Pass]]&gt;'Main Data'!$AK$10,1,0)</f>
        <v>0</v>
      </c>
      <c r="E323">
        <f>IF(Table2[[#This Row],[Probability_of_Pass]]&gt;0.5,1,0)</f>
        <v>0</v>
      </c>
    </row>
    <row r="324" spans="1:5" x14ac:dyDescent="0.25">
      <c r="A324" s="21" t="s">
        <v>338</v>
      </c>
      <c r="B324" s="26">
        <f>IF(Table2[[#This Row],[Is_Qualified]]="Yes",1,0)</f>
        <v>0</v>
      </c>
      <c r="C324" s="27">
        <f>EXP(Table2[[#This Row],[Predicted Value]])/(1+EXP(Table2[[#This Row],[Predicted Value]]))</f>
        <v>0.5</v>
      </c>
      <c r="D324" s="28">
        <f>IF(Table2[[#This Row],[Probability_of_Pass]]&gt;'Main Data'!$AK$10,1,0)</f>
        <v>0</v>
      </c>
      <c r="E324">
        <f>IF(Table2[[#This Row],[Probability_of_Pass]]&gt;0.5,1,0)</f>
        <v>0</v>
      </c>
    </row>
    <row r="325" spans="1:5" x14ac:dyDescent="0.25">
      <c r="A325" s="22" t="s">
        <v>339</v>
      </c>
      <c r="B325" s="26">
        <f>IF(Table2[[#This Row],[Is_Qualified]]="Yes",1,0)</f>
        <v>1</v>
      </c>
      <c r="C325" s="27">
        <f>EXP(Table2[[#This Row],[Predicted Value]])/(1+EXP(Table2[[#This Row],[Predicted Value]]))</f>
        <v>0.57070712568050852</v>
      </c>
      <c r="D325" s="28">
        <f>IF(Table2[[#This Row],[Probability_of_Pass]]&gt;'Main Data'!$AK$10,1,0)</f>
        <v>0</v>
      </c>
      <c r="E325">
        <f>IF(Table2[[#This Row],[Probability_of_Pass]]&gt;0.5,1,0)</f>
        <v>1</v>
      </c>
    </row>
    <row r="326" spans="1:5" x14ac:dyDescent="0.25">
      <c r="A326" s="21" t="s">
        <v>340</v>
      </c>
      <c r="B326" s="26">
        <f>IF(Table2[[#This Row],[Is_Qualified]]="Yes",1,0)</f>
        <v>1</v>
      </c>
      <c r="C326" s="27">
        <f>EXP(Table2[[#This Row],[Predicted Value]])/(1+EXP(Table2[[#This Row],[Predicted Value]]))</f>
        <v>0.57070712568050852</v>
      </c>
      <c r="D326" s="28">
        <f>IF(Table2[[#This Row],[Probability_of_Pass]]&gt;'Main Data'!$AK$10,1,0)</f>
        <v>0</v>
      </c>
      <c r="E326">
        <f>IF(Table2[[#This Row],[Probability_of_Pass]]&gt;0.5,1,0)</f>
        <v>1</v>
      </c>
    </row>
    <row r="327" spans="1:5" x14ac:dyDescent="0.25">
      <c r="A327" s="22" t="s">
        <v>341</v>
      </c>
      <c r="B327" s="26">
        <f>IF(Table2[[#This Row],[Is_Qualified]]="Yes",1,0)</f>
        <v>1</v>
      </c>
      <c r="C327" s="27">
        <f>EXP(Table2[[#This Row],[Predicted Value]])/(1+EXP(Table2[[#This Row],[Predicted Value]]))</f>
        <v>0.8815788876645434</v>
      </c>
      <c r="D327" s="28">
        <f>IF(Table2[[#This Row],[Probability_of_Pass]]&gt;'Main Data'!$AK$10,1,0)</f>
        <v>1</v>
      </c>
      <c r="E327">
        <f>IF(Table2[[#This Row],[Probability_of_Pass]]&gt;0.5,1,0)</f>
        <v>1</v>
      </c>
    </row>
    <row r="328" spans="1:5" x14ac:dyDescent="0.25">
      <c r="A328" s="21" t="s">
        <v>342</v>
      </c>
      <c r="B328" s="26">
        <f>IF(Table2[[#This Row],[Is_Qualified]]="Yes",1,0)</f>
        <v>0</v>
      </c>
      <c r="C328" s="27">
        <f>EXP(Table2[[#This Row],[Predicted Value]])/(1+EXP(Table2[[#This Row],[Predicted Value]]))</f>
        <v>0.57070712568050852</v>
      </c>
      <c r="D328" s="28">
        <f>IF(Table2[[#This Row],[Probability_of_Pass]]&gt;'Main Data'!$AK$10,1,0)</f>
        <v>0</v>
      </c>
      <c r="E328">
        <f>IF(Table2[[#This Row],[Probability_of_Pass]]&gt;0.5,1,0)</f>
        <v>1</v>
      </c>
    </row>
    <row r="329" spans="1:5" x14ac:dyDescent="0.25">
      <c r="A329" s="22" t="s">
        <v>343</v>
      </c>
      <c r="B329" s="26">
        <f>IF(Table2[[#This Row],[Is_Qualified]]="Yes",1,0)</f>
        <v>0</v>
      </c>
      <c r="C329" s="27">
        <f>EXP(Table2[[#This Row],[Predicted Value]])/(1+EXP(Table2[[#This Row],[Predicted Value]]))</f>
        <v>0.5</v>
      </c>
      <c r="D329" s="28">
        <f>IF(Table2[[#This Row],[Probability_of_Pass]]&gt;'Main Data'!$AK$10,1,0)</f>
        <v>0</v>
      </c>
      <c r="E329">
        <f>IF(Table2[[#This Row],[Probability_of_Pass]]&gt;0.5,1,0)</f>
        <v>0</v>
      </c>
    </row>
    <row r="330" spans="1:5" x14ac:dyDescent="0.25">
      <c r="A330" s="21" t="s">
        <v>344</v>
      </c>
      <c r="B330" s="26">
        <f>IF(Table2[[#This Row],[Is_Qualified]]="Yes",1,0)</f>
        <v>0</v>
      </c>
      <c r="C330" s="27">
        <f>EXP(Table2[[#This Row],[Predicted Value]])/(1+EXP(Table2[[#This Row],[Predicted Value]]))</f>
        <v>0.57070712568050852</v>
      </c>
      <c r="D330" s="28">
        <f>IF(Table2[[#This Row],[Probability_of_Pass]]&gt;'Main Data'!$AK$10,1,0)</f>
        <v>0</v>
      </c>
      <c r="E330">
        <f>IF(Table2[[#This Row],[Probability_of_Pass]]&gt;0.5,1,0)</f>
        <v>1</v>
      </c>
    </row>
    <row r="331" spans="1:5" x14ac:dyDescent="0.25">
      <c r="A331" s="22" t="s">
        <v>345</v>
      </c>
      <c r="B331" s="26">
        <f>IF(Table2[[#This Row],[Is_Qualified]]="Yes",1,0)</f>
        <v>1</v>
      </c>
      <c r="C331" s="27">
        <f>EXP(Table2[[#This Row],[Predicted Value]])/(1+EXP(Table2[[#This Row],[Predicted Value]]))</f>
        <v>0.8815788876645434</v>
      </c>
      <c r="D331" s="28">
        <f>IF(Table2[[#This Row],[Probability_of_Pass]]&gt;'Main Data'!$AK$10,1,0)</f>
        <v>1</v>
      </c>
      <c r="E331">
        <f>IF(Table2[[#This Row],[Probability_of_Pass]]&gt;0.5,1,0)</f>
        <v>1</v>
      </c>
    </row>
    <row r="332" spans="1:5" x14ac:dyDescent="0.25">
      <c r="A332" s="21" t="s">
        <v>346</v>
      </c>
      <c r="B332" s="26">
        <f>IF(Table2[[#This Row],[Is_Qualified]]="Yes",1,0)</f>
        <v>0</v>
      </c>
      <c r="C332" s="27">
        <f>EXP(Table2[[#This Row],[Predicted Value]])/(1+EXP(Table2[[#This Row],[Predicted Value]]))</f>
        <v>0.5</v>
      </c>
      <c r="D332" s="28">
        <f>IF(Table2[[#This Row],[Probability_of_Pass]]&gt;'Main Data'!$AK$10,1,0)</f>
        <v>0</v>
      </c>
      <c r="E332">
        <f>IF(Table2[[#This Row],[Probability_of_Pass]]&gt;0.5,1,0)</f>
        <v>0</v>
      </c>
    </row>
    <row r="333" spans="1:5" x14ac:dyDescent="0.25">
      <c r="A333" s="22" t="s">
        <v>347</v>
      </c>
      <c r="B333" s="26">
        <f>IF(Table2[[#This Row],[Is_Qualified]]="Yes",1,0)</f>
        <v>0</v>
      </c>
      <c r="C333" s="27">
        <f>EXP(Table2[[#This Row],[Predicted Value]])/(1+EXP(Table2[[#This Row],[Predicted Value]]))</f>
        <v>0.5</v>
      </c>
      <c r="D333" s="28">
        <f>IF(Table2[[#This Row],[Probability_of_Pass]]&gt;'Main Data'!$AK$10,1,0)</f>
        <v>0</v>
      </c>
      <c r="E333">
        <f>IF(Table2[[#This Row],[Probability_of_Pass]]&gt;0.5,1,0)</f>
        <v>0</v>
      </c>
    </row>
    <row r="334" spans="1:5" x14ac:dyDescent="0.25">
      <c r="A334" s="21" t="s">
        <v>348</v>
      </c>
      <c r="B334" s="26">
        <f>IF(Table2[[#This Row],[Is_Qualified]]="Yes",1,0)</f>
        <v>0</v>
      </c>
      <c r="C334" s="27">
        <f>EXP(Table2[[#This Row],[Predicted Value]])/(1+EXP(Table2[[#This Row],[Predicted Value]]))</f>
        <v>0.5</v>
      </c>
      <c r="D334" s="28">
        <f>IF(Table2[[#This Row],[Probability_of_Pass]]&gt;'Main Data'!$AK$10,1,0)</f>
        <v>0</v>
      </c>
      <c r="E334">
        <f>IF(Table2[[#This Row],[Probability_of_Pass]]&gt;0.5,1,0)</f>
        <v>0</v>
      </c>
    </row>
    <row r="335" spans="1:5" x14ac:dyDescent="0.25">
      <c r="A335" s="22" t="s">
        <v>349</v>
      </c>
      <c r="B335" s="26">
        <f>IF(Table2[[#This Row],[Is_Qualified]]="Yes",1,0)</f>
        <v>1</v>
      </c>
      <c r="C335" s="27">
        <f>EXP(Table2[[#This Row],[Predicted Value]])/(1+EXP(Table2[[#This Row],[Predicted Value]]))</f>
        <v>0.8815788876645434</v>
      </c>
      <c r="D335" s="28">
        <f>IF(Table2[[#This Row],[Probability_of_Pass]]&gt;'Main Data'!$AK$10,1,0)</f>
        <v>1</v>
      </c>
      <c r="E335">
        <f>IF(Table2[[#This Row],[Probability_of_Pass]]&gt;0.5,1,0)</f>
        <v>1</v>
      </c>
    </row>
    <row r="336" spans="1:5" x14ac:dyDescent="0.25">
      <c r="A336" s="21" t="s">
        <v>350</v>
      </c>
      <c r="B336" s="26">
        <f>IF(Table2[[#This Row],[Is_Qualified]]="Yes",1,0)</f>
        <v>0</v>
      </c>
      <c r="C336" s="27">
        <f>EXP(Table2[[#This Row],[Predicted Value]])/(1+EXP(Table2[[#This Row],[Predicted Value]]))</f>
        <v>0.57070712568050852</v>
      </c>
      <c r="D336" s="28">
        <f>IF(Table2[[#This Row],[Probability_of_Pass]]&gt;'Main Data'!$AK$10,1,0)</f>
        <v>0</v>
      </c>
      <c r="E336">
        <f>IF(Table2[[#This Row],[Probability_of_Pass]]&gt;0.5,1,0)</f>
        <v>1</v>
      </c>
    </row>
    <row r="337" spans="1:5" x14ac:dyDescent="0.25">
      <c r="A337" s="22" t="s">
        <v>351</v>
      </c>
      <c r="B337" s="26">
        <f>IF(Table2[[#This Row],[Is_Qualified]]="Yes",1,0)</f>
        <v>1</v>
      </c>
      <c r="C337" s="27">
        <f>EXP(Table2[[#This Row],[Predicted Value]])/(1+EXP(Table2[[#This Row],[Predicted Value]]))</f>
        <v>0.57070712568050852</v>
      </c>
      <c r="D337" s="28">
        <f>IF(Table2[[#This Row],[Probability_of_Pass]]&gt;'Main Data'!$AK$10,1,0)</f>
        <v>0</v>
      </c>
      <c r="E337">
        <f>IF(Table2[[#This Row],[Probability_of_Pass]]&gt;0.5,1,0)</f>
        <v>1</v>
      </c>
    </row>
    <row r="338" spans="1:5" x14ac:dyDescent="0.25">
      <c r="A338" s="21" t="s">
        <v>352</v>
      </c>
      <c r="B338" s="26">
        <f>IF(Table2[[#This Row],[Is_Qualified]]="Yes",1,0)</f>
        <v>1</v>
      </c>
      <c r="C338" s="27">
        <f>EXP(Table2[[#This Row],[Predicted Value]])/(1+EXP(Table2[[#This Row],[Predicted Value]]))</f>
        <v>0.8815788876645434</v>
      </c>
      <c r="D338" s="28">
        <f>IF(Table2[[#This Row],[Probability_of_Pass]]&gt;'Main Data'!$AK$10,1,0)</f>
        <v>1</v>
      </c>
      <c r="E338">
        <f>IF(Table2[[#This Row],[Probability_of_Pass]]&gt;0.5,1,0)</f>
        <v>1</v>
      </c>
    </row>
    <row r="339" spans="1:5" x14ac:dyDescent="0.25">
      <c r="A339" s="22" t="s">
        <v>353</v>
      </c>
      <c r="B339" s="26">
        <f>IF(Table2[[#This Row],[Is_Qualified]]="Yes",1,0)</f>
        <v>0</v>
      </c>
      <c r="C339" s="27">
        <f>EXP(Table2[[#This Row],[Predicted Value]])/(1+EXP(Table2[[#This Row],[Predicted Value]]))</f>
        <v>0.8815788876645434</v>
      </c>
      <c r="D339" s="28">
        <f>IF(Table2[[#This Row],[Probability_of_Pass]]&gt;'Main Data'!$AK$10,1,0)</f>
        <v>1</v>
      </c>
      <c r="E339">
        <f>IF(Table2[[#This Row],[Probability_of_Pass]]&gt;0.5,1,0)</f>
        <v>1</v>
      </c>
    </row>
    <row r="340" spans="1:5" x14ac:dyDescent="0.25">
      <c r="A340" s="21" t="s">
        <v>354</v>
      </c>
      <c r="B340" s="26">
        <f>IF(Table2[[#This Row],[Is_Qualified]]="Yes",1,0)</f>
        <v>0</v>
      </c>
      <c r="C340" s="27">
        <f>EXP(Table2[[#This Row],[Predicted Value]])/(1+EXP(Table2[[#This Row],[Predicted Value]]))</f>
        <v>0.57070712568050852</v>
      </c>
      <c r="D340" s="28">
        <f>IF(Table2[[#This Row],[Probability_of_Pass]]&gt;'Main Data'!$AK$10,1,0)</f>
        <v>0</v>
      </c>
      <c r="E340">
        <f>IF(Table2[[#This Row],[Probability_of_Pass]]&gt;0.5,1,0)</f>
        <v>1</v>
      </c>
    </row>
    <row r="341" spans="1:5" x14ac:dyDescent="0.25">
      <c r="A341" s="22" t="s">
        <v>355</v>
      </c>
      <c r="B341" s="26">
        <f>IF(Table2[[#This Row],[Is_Qualified]]="Yes",1,0)</f>
        <v>1</v>
      </c>
      <c r="C341" s="27">
        <f>EXP(Table2[[#This Row],[Predicted Value]])/(1+EXP(Table2[[#This Row],[Predicted Value]]))</f>
        <v>0.8815788876645434</v>
      </c>
      <c r="D341" s="28">
        <f>IF(Table2[[#This Row],[Probability_of_Pass]]&gt;'Main Data'!$AK$10,1,0)</f>
        <v>1</v>
      </c>
      <c r="E341">
        <f>IF(Table2[[#This Row],[Probability_of_Pass]]&gt;0.5,1,0)</f>
        <v>1</v>
      </c>
    </row>
    <row r="342" spans="1:5" x14ac:dyDescent="0.25">
      <c r="A342" s="21" t="s">
        <v>356</v>
      </c>
      <c r="B342" s="26">
        <f>IF(Table2[[#This Row],[Is_Qualified]]="Yes",1,0)</f>
        <v>0</v>
      </c>
      <c r="C342" s="27">
        <f>EXP(Table2[[#This Row],[Predicted Value]])/(1+EXP(Table2[[#This Row],[Predicted Value]]))</f>
        <v>0.5</v>
      </c>
      <c r="D342" s="28">
        <f>IF(Table2[[#This Row],[Probability_of_Pass]]&gt;'Main Data'!$AK$10,1,0)</f>
        <v>0</v>
      </c>
      <c r="E342">
        <f>IF(Table2[[#This Row],[Probability_of_Pass]]&gt;0.5,1,0)</f>
        <v>0</v>
      </c>
    </row>
    <row r="343" spans="1:5" x14ac:dyDescent="0.25">
      <c r="A343" s="22" t="s">
        <v>357</v>
      </c>
      <c r="B343" s="26">
        <f>IF(Table2[[#This Row],[Is_Qualified]]="Yes",1,0)</f>
        <v>0</v>
      </c>
      <c r="C343" s="27">
        <f>EXP(Table2[[#This Row],[Predicted Value]])/(1+EXP(Table2[[#This Row],[Predicted Value]]))</f>
        <v>0.5</v>
      </c>
      <c r="D343" s="28">
        <f>IF(Table2[[#This Row],[Probability_of_Pass]]&gt;'Main Data'!$AK$10,1,0)</f>
        <v>0</v>
      </c>
      <c r="E343">
        <f>IF(Table2[[#This Row],[Probability_of_Pass]]&gt;0.5,1,0)</f>
        <v>0</v>
      </c>
    </row>
    <row r="344" spans="1:5" x14ac:dyDescent="0.25">
      <c r="A344" s="21" t="s">
        <v>358</v>
      </c>
      <c r="B344" s="26">
        <f>IF(Table2[[#This Row],[Is_Qualified]]="Yes",1,0)</f>
        <v>0</v>
      </c>
      <c r="C344" s="27">
        <f>EXP(Table2[[#This Row],[Predicted Value]])/(1+EXP(Table2[[#This Row],[Predicted Value]]))</f>
        <v>0.5</v>
      </c>
      <c r="D344" s="28">
        <f>IF(Table2[[#This Row],[Probability_of_Pass]]&gt;'Main Data'!$AK$10,1,0)</f>
        <v>0</v>
      </c>
      <c r="E344">
        <f>IF(Table2[[#This Row],[Probability_of_Pass]]&gt;0.5,1,0)</f>
        <v>0</v>
      </c>
    </row>
    <row r="345" spans="1:5" x14ac:dyDescent="0.25">
      <c r="A345" s="22" t="s">
        <v>359</v>
      </c>
      <c r="B345" s="26">
        <f>IF(Table2[[#This Row],[Is_Qualified]]="Yes",1,0)</f>
        <v>0</v>
      </c>
      <c r="C345" s="27">
        <f>EXP(Table2[[#This Row],[Predicted Value]])/(1+EXP(Table2[[#This Row],[Predicted Value]]))</f>
        <v>0.5</v>
      </c>
      <c r="D345" s="28">
        <f>IF(Table2[[#This Row],[Probability_of_Pass]]&gt;'Main Data'!$AK$10,1,0)</f>
        <v>0</v>
      </c>
      <c r="E345">
        <f>IF(Table2[[#This Row],[Probability_of_Pass]]&gt;0.5,1,0)</f>
        <v>0</v>
      </c>
    </row>
    <row r="346" spans="1:5" x14ac:dyDescent="0.25">
      <c r="A346" s="21" t="s">
        <v>360</v>
      </c>
      <c r="B346" s="26">
        <f>IF(Table2[[#This Row],[Is_Qualified]]="Yes",1,0)</f>
        <v>1</v>
      </c>
      <c r="C346" s="27">
        <f>EXP(Table2[[#This Row],[Predicted Value]])/(1+EXP(Table2[[#This Row],[Predicted Value]]))</f>
        <v>0.57070712568050852</v>
      </c>
      <c r="D346" s="28">
        <f>IF(Table2[[#This Row],[Probability_of_Pass]]&gt;'Main Data'!$AK$10,1,0)</f>
        <v>0</v>
      </c>
      <c r="E346">
        <f>IF(Table2[[#This Row],[Probability_of_Pass]]&gt;0.5,1,0)</f>
        <v>1</v>
      </c>
    </row>
    <row r="347" spans="1:5" x14ac:dyDescent="0.25">
      <c r="A347" s="22" t="s">
        <v>361</v>
      </c>
      <c r="B347" s="26">
        <f>IF(Table2[[#This Row],[Is_Qualified]]="Yes",1,0)</f>
        <v>1</v>
      </c>
      <c r="C347" s="27">
        <f>EXP(Table2[[#This Row],[Predicted Value]])/(1+EXP(Table2[[#This Row],[Predicted Value]]))</f>
        <v>0.8815788876645434</v>
      </c>
      <c r="D347" s="28">
        <f>IF(Table2[[#This Row],[Probability_of_Pass]]&gt;'Main Data'!$AK$10,1,0)</f>
        <v>1</v>
      </c>
      <c r="E347">
        <f>IF(Table2[[#This Row],[Probability_of_Pass]]&gt;0.5,1,0)</f>
        <v>1</v>
      </c>
    </row>
    <row r="348" spans="1:5" x14ac:dyDescent="0.25">
      <c r="A348" s="21" t="s">
        <v>362</v>
      </c>
      <c r="B348" s="26">
        <f>IF(Table2[[#This Row],[Is_Qualified]]="Yes",1,0)</f>
        <v>0</v>
      </c>
      <c r="C348" s="27">
        <f>EXP(Table2[[#This Row],[Predicted Value]])/(1+EXP(Table2[[#This Row],[Predicted Value]]))</f>
        <v>0.5</v>
      </c>
      <c r="D348" s="28">
        <f>IF(Table2[[#This Row],[Probability_of_Pass]]&gt;'Main Data'!$AK$10,1,0)</f>
        <v>0</v>
      </c>
      <c r="E348">
        <f>IF(Table2[[#This Row],[Probability_of_Pass]]&gt;0.5,1,0)</f>
        <v>0</v>
      </c>
    </row>
    <row r="349" spans="1:5" x14ac:dyDescent="0.25">
      <c r="A349" s="22" t="s">
        <v>363</v>
      </c>
      <c r="B349" s="26">
        <f>IF(Table2[[#This Row],[Is_Qualified]]="Yes",1,0)</f>
        <v>0</v>
      </c>
      <c r="C349" s="27">
        <f>EXP(Table2[[#This Row],[Predicted Value]])/(1+EXP(Table2[[#This Row],[Predicted Value]]))</f>
        <v>0.5</v>
      </c>
      <c r="D349" s="28">
        <f>IF(Table2[[#This Row],[Probability_of_Pass]]&gt;'Main Data'!$AK$10,1,0)</f>
        <v>0</v>
      </c>
      <c r="E349">
        <f>IF(Table2[[#This Row],[Probability_of_Pass]]&gt;0.5,1,0)</f>
        <v>0</v>
      </c>
    </row>
    <row r="350" spans="1:5" x14ac:dyDescent="0.25">
      <c r="A350" s="21" t="s">
        <v>364</v>
      </c>
      <c r="B350" s="26">
        <f>IF(Table2[[#This Row],[Is_Qualified]]="Yes",1,0)</f>
        <v>0</v>
      </c>
      <c r="C350" s="27">
        <f>EXP(Table2[[#This Row],[Predicted Value]])/(1+EXP(Table2[[#This Row],[Predicted Value]]))</f>
        <v>0.57070712568050852</v>
      </c>
      <c r="D350" s="28">
        <f>IF(Table2[[#This Row],[Probability_of_Pass]]&gt;'Main Data'!$AK$10,1,0)</f>
        <v>0</v>
      </c>
      <c r="E350">
        <f>IF(Table2[[#This Row],[Probability_of_Pass]]&gt;0.5,1,0)</f>
        <v>1</v>
      </c>
    </row>
    <row r="351" spans="1:5" x14ac:dyDescent="0.25">
      <c r="A351" s="22" t="s">
        <v>365</v>
      </c>
      <c r="B351" s="26">
        <f>IF(Table2[[#This Row],[Is_Qualified]]="Yes",1,0)</f>
        <v>1</v>
      </c>
      <c r="C351" s="27">
        <f>EXP(Table2[[#This Row],[Predicted Value]])/(1+EXP(Table2[[#This Row],[Predicted Value]]))</f>
        <v>0.8815788876645434</v>
      </c>
      <c r="D351" s="28">
        <f>IF(Table2[[#This Row],[Probability_of_Pass]]&gt;'Main Data'!$AK$10,1,0)</f>
        <v>1</v>
      </c>
      <c r="E351">
        <f>IF(Table2[[#This Row],[Probability_of_Pass]]&gt;0.5,1,0)</f>
        <v>1</v>
      </c>
    </row>
    <row r="352" spans="1:5" x14ac:dyDescent="0.25">
      <c r="A352" s="21" t="s">
        <v>366</v>
      </c>
      <c r="B352" s="26">
        <f>IF(Table2[[#This Row],[Is_Qualified]]="Yes",1,0)</f>
        <v>0</v>
      </c>
      <c r="C352" s="27">
        <f>EXP(Table2[[#This Row],[Predicted Value]])/(1+EXP(Table2[[#This Row],[Predicted Value]]))</f>
        <v>0.57070712568050852</v>
      </c>
      <c r="D352" s="28">
        <f>IF(Table2[[#This Row],[Probability_of_Pass]]&gt;'Main Data'!$AK$10,1,0)</f>
        <v>0</v>
      </c>
      <c r="E352">
        <f>IF(Table2[[#This Row],[Probability_of_Pass]]&gt;0.5,1,0)</f>
        <v>1</v>
      </c>
    </row>
    <row r="353" spans="1:5" x14ac:dyDescent="0.25">
      <c r="A353" s="22" t="s">
        <v>367</v>
      </c>
      <c r="B353" s="26">
        <f>IF(Table2[[#This Row],[Is_Qualified]]="Yes",1,0)</f>
        <v>1</v>
      </c>
      <c r="C353" s="27">
        <f>EXP(Table2[[#This Row],[Predicted Value]])/(1+EXP(Table2[[#This Row],[Predicted Value]]))</f>
        <v>0.57070712568050852</v>
      </c>
      <c r="D353" s="28">
        <f>IF(Table2[[#This Row],[Probability_of_Pass]]&gt;'Main Data'!$AK$10,1,0)</f>
        <v>0</v>
      </c>
      <c r="E353">
        <f>IF(Table2[[#This Row],[Probability_of_Pass]]&gt;0.5,1,0)</f>
        <v>1</v>
      </c>
    </row>
    <row r="354" spans="1:5" x14ac:dyDescent="0.25">
      <c r="A354" s="21" t="s">
        <v>368</v>
      </c>
      <c r="B354" s="26">
        <f>IF(Table2[[#This Row],[Is_Qualified]]="Yes",1,0)</f>
        <v>0</v>
      </c>
      <c r="C354" s="27">
        <f>EXP(Table2[[#This Row],[Predicted Value]])/(1+EXP(Table2[[#This Row],[Predicted Value]]))</f>
        <v>0.5</v>
      </c>
      <c r="D354" s="28">
        <f>IF(Table2[[#This Row],[Probability_of_Pass]]&gt;'Main Data'!$AK$10,1,0)</f>
        <v>0</v>
      </c>
      <c r="E354">
        <f>IF(Table2[[#This Row],[Probability_of_Pass]]&gt;0.5,1,0)</f>
        <v>0</v>
      </c>
    </row>
    <row r="355" spans="1:5" x14ac:dyDescent="0.25">
      <c r="A355" s="22" t="s">
        <v>369</v>
      </c>
      <c r="B355" s="26">
        <f>IF(Table2[[#This Row],[Is_Qualified]]="Yes",1,0)</f>
        <v>0</v>
      </c>
      <c r="C355" s="27">
        <f>EXP(Table2[[#This Row],[Predicted Value]])/(1+EXP(Table2[[#This Row],[Predicted Value]]))</f>
        <v>0.5</v>
      </c>
      <c r="D355" s="28">
        <f>IF(Table2[[#This Row],[Probability_of_Pass]]&gt;'Main Data'!$AK$10,1,0)</f>
        <v>0</v>
      </c>
      <c r="E355">
        <f>IF(Table2[[#This Row],[Probability_of_Pass]]&gt;0.5,1,0)</f>
        <v>0</v>
      </c>
    </row>
    <row r="356" spans="1:5" x14ac:dyDescent="0.25">
      <c r="A356" s="21" t="s">
        <v>370</v>
      </c>
      <c r="B356" s="26">
        <f>IF(Table2[[#This Row],[Is_Qualified]]="Yes",1,0)</f>
        <v>1</v>
      </c>
      <c r="C356" s="27">
        <f>EXP(Table2[[#This Row],[Predicted Value]])/(1+EXP(Table2[[#This Row],[Predicted Value]]))</f>
        <v>0.8815788876645434</v>
      </c>
      <c r="D356" s="28">
        <f>IF(Table2[[#This Row],[Probability_of_Pass]]&gt;'Main Data'!$AK$10,1,0)</f>
        <v>1</v>
      </c>
      <c r="E356">
        <f>IF(Table2[[#This Row],[Probability_of_Pass]]&gt;0.5,1,0)</f>
        <v>1</v>
      </c>
    </row>
    <row r="357" spans="1:5" x14ac:dyDescent="0.25">
      <c r="A357" s="22" t="s">
        <v>371</v>
      </c>
      <c r="B357" s="26">
        <f>IF(Table2[[#This Row],[Is_Qualified]]="Yes",1,0)</f>
        <v>1</v>
      </c>
      <c r="C357" s="27">
        <f>EXP(Table2[[#This Row],[Predicted Value]])/(1+EXP(Table2[[#This Row],[Predicted Value]]))</f>
        <v>0.8815788876645434</v>
      </c>
      <c r="D357" s="28">
        <f>IF(Table2[[#This Row],[Probability_of_Pass]]&gt;'Main Data'!$AK$10,1,0)</f>
        <v>1</v>
      </c>
      <c r="E357">
        <f>IF(Table2[[#This Row],[Probability_of_Pass]]&gt;0.5,1,0)</f>
        <v>1</v>
      </c>
    </row>
    <row r="358" spans="1:5" x14ac:dyDescent="0.25">
      <c r="A358" s="21" t="s">
        <v>372</v>
      </c>
      <c r="B358" s="26">
        <f>IF(Table2[[#This Row],[Is_Qualified]]="Yes",1,0)</f>
        <v>0</v>
      </c>
      <c r="C358" s="27">
        <f>EXP(Table2[[#This Row],[Predicted Value]])/(1+EXP(Table2[[#This Row],[Predicted Value]]))</f>
        <v>0.5</v>
      </c>
      <c r="D358" s="28">
        <f>IF(Table2[[#This Row],[Probability_of_Pass]]&gt;'Main Data'!$AK$10,1,0)</f>
        <v>0</v>
      </c>
      <c r="E358">
        <f>IF(Table2[[#This Row],[Probability_of_Pass]]&gt;0.5,1,0)</f>
        <v>0</v>
      </c>
    </row>
    <row r="359" spans="1:5" x14ac:dyDescent="0.25">
      <c r="A359" s="22" t="s">
        <v>373</v>
      </c>
      <c r="B359" s="26">
        <f>IF(Table2[[#This Row],[Is_Qualified]]="Yes",1,0)</f>
        <v>1</v>
      </c>
      <c r="C359" s="27">
        <f>EXP(Table2[[#This Row],[Predicted Value]])/(1+EXP(Table2[[#This Row],[Predicted Value]]))</f>
        <v>0.8815788876645434</v>
      </c>
      <c r="D359" s="28">
        <f>IF(Table2[[#This Row],[Probability_of_Pass]]&gt;'Main Data'!$AK$10,1,0)</f>
        <v>1</v>
      </c>
      <c r="E359">
        <f>IF(Table2[[#This Row],[Probability_of_Pass]]&gt;0.5,1,0)</f>
        <v>1</v>
      </c>
    </row>
    <row r="360" spans="1:5" x14ac:dyDescent="0.25">
      <c r="A360" s="21" t="s">
        <v>374</v>
      </c>
      <c r="B360" s="26">
        <f>IF(Table2[[#This Row],[Is_Qualified]]="Yes",1,0)</f>
        <v>0</v>
      </c>
      <c r="C360" s="27">
        <f>EXP(Table2[[#This Row],[Predicted Value]])/(1+EXP(Table2[[#This Row],[Predicted Value]]))</f>
        <v>0.57070712568050852</v>
      </c>
      <c r="D360" s="28">
        <f>IF(Table2[[#This Row],[Probability_of_Pass]]&gt;'Main Data'!$AK$10,1,0)</f>
        <v>0</v>
      </c>
      <c r="E360">
        <f>IF(Table2[[#This Row],[Probability_of_Pass]]&gt;0.5,1,0)</f>
        <v>1</v>
      </c>
    </row>
    <row r="361" spans="1:5" x14ac:dyDescent="0.25">
      <c r="A361" s="22" t="s">
        <v>375</v>
      </c>
      <c r="B361" s="26">
        <f>IF(Table2[[#This Row],[Is_Qualified]]="Yes",1,0)</f>
        <v>1</v>
      </c>
      <c r="C361" s="27">
        <f>EXP(Table2[[#This Row],[Predicted Value]])/(1+EXP(Table2[[#This Row],[Predicted Value]]))</f>
        <v>0.8815788876645434</v>
      </c>
      <c r="D361" s="28">
        <f>IF(Table2[[#This Row],[Probability_of_Pass]]&gt;'Main Data'!$AK$10,1,0)</f>
        <v>1</v>
      </c>
      <c r="E361">
        <f>IF(Table2[[#This Row],[Probability_of_Pass]]&gt;0.5,1,0)</f>
        <v>1</v>
      </c>
    </row>
    <row r="362" spans="1:5" x14ac:dyDescent="0.25">
      <c r="A362" s="21" t="s">
        <v>376</v>
      </c>
      <c r="B362" s="26">
        <f>IF(Table2[[#This Row],[Is_Qualified]]="Yes",1,0)</f>
        <v>0</v>
      </c>
      <c r="C362" s="27">
        <f>EXP(Table2[[#This Row],[Predicted Value]])/(1+EXP(Table2[[#This Row],[Predicted Value]]))</f>
        <v>0.57070712568050852</v>
      </c>
      <c r="D362" s="28">
        <f>IF(Table2[[#This Row],[Probability_of_Pass]]&gt;'Main Data'!$AK$10,1,0)</f>
        <v>0</v>
      </c>
      <c r="E362">
        <f>IF(Table2[[#This Row],[Probability_of_Pass]]&gt;0.5,1,0)</f>
        <v>1</v>
      </c>
    </row>
    <row r="363" spans="1:5" x14ac:dyDescent="0.25">
      <c r="A363" s="22" t="s">
        <v>377</v>
      </c>
      <c r="B363" s="26">
        <f>IF(Table2[[#This Row],[Is_Qualified]]="Yes",1,0)</f>
        <v>1</v>
      </c>
      <c r="C363" s="27">
        <f>EXP(Table2[[#This Row],[Predicted Value]])/(1+EXP(Table2[[#This Row],[Predicted Value]]))</f>
        <v>0.57070712568050852</v>
      </c>
      <c r="D363" s="28">
        <f>IF(Table2[[#This Row],[Probability_of_Pass]]&gt;'Main Data'!$AK$10,1,0)</f>
        <v>0</v>
      </c>
      <c r="E363">
        <f>IF(Table2[[#This Row],[Probability_of_Pass]]&gt;0.5,1,0)</f>
        <v>1</v>
      </c>
    </row>
    <row r="364" spans="1:5" x14ac:dyDescent="0.25">
      <c r="A364" s="21" t="s">
        <v>378</v>
      </c>
      <c r="B364" s="26">
        <f>IF(Table2[[#This Row],[Is_Qualified]]="Yes",1,0)</f>
        <v>1</v>
      </c>
      <c r="C364" s="27">
        <f>EXP(Table2[[#This Row],[Predicted Value]])/(1+EXP(Table2[[#This Row],[Predicted Value]]))</f>
        <v>0.57070712568050852</v>
      </c>
      <c r="D364" s="28">
        <f>IF(Table2[[#This Row],[Probability_of_Pass]]&gt;'Main Data'!$AK$10,1,0)</f>
        <v>0</v>
      </c>
      <c r="E364">
        <f>IF(Table2[[#This Row],[Probability_of_Pass]]&gt;0.5,1,0)</f>
        <v>1</v>
      </c>
    </row>
    <row r="365" spans="1:5" x14ac:dyDescent="0.25">
      <c r="A365" s="22" t="s">
        <v>379</v>
      </c>
      <c r="B365" s="26">
        <f>IF(Table2[[#This Row],[Is_Qualified]]="Yes",1,0)</f>
        <v>0</v>
      </c>
      <c r="C365" s="27">
        <f>EXP(Table2[[#This Row],[Predicted Value]])/(1+EXP(Table2[[#This Row],[Predicted Value]]))</f>
        <v>0.57070712568050852</v>
      </c>
      <c r="D365" s="28">
        <f>IF(Table2[[#This Row],[Probability_of_Pass]]&gt;'Main Data'!$AK$10,1,0)</f>
        <v>0</v>
      </c>
      <c r="E365">
        <f>IF(Table2[[#This Row],[Probability_of_Pass]]&gt;0.5,1,0)</f>
        <v>1</v>
      </c>
    </row>
    <row r="366" spans="1:5" x14ac:dyDescent="0.25">
      <c r="A366" s="21" t="s">
        <v>380</v>
      </c>
      <c r="B366" s="26">
        <f>IF(Table2[[#This Row],[Is_Qualified]]="Yes",1,0)</f>
        <v>0</v>
      </c>
      <c r="C366" s="27">
        <f>EXP(Table2[[#This Row],[Predicted Value]])/(1+EXP(Table2[[#This Row],[Predicted Value]]))</f>
        <v>0.5</v>
      </c>
      <c r="D366" s="28">
        <f>IF(Table2[[#This Row],[Probability_of_Pass]]&gt;'Main Data'!$AK$10,1,0)</f>
        <v>0</v>
      </c>
      <c r="E366">
        <f>IF(Table2[[#This Row],[Probability_of_Pass]]&gt;0.5,1,0)</f>
        <v>0</v>
      </c>
    </row>
    <row r="367" spans="1:5" x14ac:dyDescent="0.25">
      <c r="A367" s="22" t="s">
        <v>381</v>
      </c>
      <c r="B367" s="26">
        <f>IF(Table2[[#This Row],[Is_Qualified]]="Yes",1,0)</f>
        <v>0</v>
      </c>
      <c r="C367" s="27">
        <f>EXP(Table2[[#This Row],[Predicted Value]])/(1+EXP(Table2[[#This Row],[Predicted Value]]))</f>
        <v>0.5</v>
      </c>
      <c r="D367" s="28">
        <f>IF(Table2[[#This Row],[Probability_of_Pass]]&gt;'Main Data'!$AK$10,1,0)</f>
        <v>0</v>
      </c>
      <c r="E367">
        <f>IF(Table2[[#This Row],[Probability_of_Pass]]&gt;0.5,1,0)</f>
        <v>0</v>
      </c>
    </row>
    <row r="368" spans="1:5" x14ac:dyDescent="0.25">
      <c r="A368" s="21" t="s">
        <v>382</v>
      </c>
      <c r="B368" s="26">
        <f>IF(Table2[[#This Row],[Is_Qualified]]="Yes",1,0)</f>
        <v>0</v>
      </c>
      <c r="C368" s="27">
        <f>EXP(Table2[[#This Row],[Predicted Value]])/(1+EXP(Table2[[#This Row],[Predicted Value]]))</f>
        <v>0.57070712568050852</v>
      </c>
      <c r="D368" s="28">
        <f>IF(Table2[[#This Row],[Probability_of_Pass]]&gt;'Main Data'!$AK$10,1,0)</f>
        <v>0</v>
      </c>
      <c r="E368">
        <f>IF(Table2[[#This Row],[Probability_of_Pass]]&gt;0.5,1,0)</f>
        <v>1</v>
      </c>
    </row>
    <row r="369" spans="1:5" x14ac:dyDescent="0.25">
      <c r="A369" s="22" t="s">
        <v>383</v>
      </c>
      <c r="B369" s="26">
        <f>IF(Table2[[#This Row],[Is_Qualified]]="Yes",1,0)</f>
        <v>1</v>
      </c>
      <c r="C369" s="27">
        <f>EXP(Table2[[#This Row],[Predicted Value]])/(1+EXP(Table2[[#This Row],[Predicted Value]]))</f>
        <v>0.8815788876645434</v>
      </c>
      <c r="D369" s="28">
        <f>IF(Table2[[#This Row],[Probability_of_Pass]]&gt;'Main Data'!$AK$10,1,0)</f>
        <v>1</v>
      </c>
      <c r="E369">
        <f>IF(Table2[[#This Row],[Probability_of_Pass]]&gt;0.5,1,0)</f>
        <v>1</v>
      </c>
    </row>
    <row r="370" spans="1:5" x14ac:dyDescent="0.25">
      <c r="A370" s="21" t="s">
        <v>384</v>
      </c>
      <c r="B370" s="26">
        <f>IF(Table2[[#This Row],[Is_Qualified]]="Yes",1,0)</f>
        <v>0</v>
      </c>
      <c r="C370" s="27">
        <f>EXP(Table2[[#This Row],[Predicted Value]])/(1+EXP(Table2[[#This Row],[Predicted Value]]))</f>
        <v>0.5</v>
      </c>
      <c r="D370" s="28">
        <f>IF(Table2[[#This Row],[Probability_of_Pass]]&gt;'Main Data'!$AK$10,1,0)</f>
        <v>0</v>
      </c>
      <c r="E370">
        <f>IF(Table2[[#This Row],[Probability_of_Pass]]&gt;0.5,1,0)</f>
        <v>0</v>
      </c>
    </row>
    <row r="371" spans="1:5" x14ac:dyDescent="0.25">
      <c r="A371" s="22" t="s">
        <v>385</v>
      </c>
      <c r="B371" s="26">
        <f>IF(Table2[[#This Row],[Is_Qualified]]="Yes",1,0)</f>
        <v>1</v>
      </c>
      <c r="C371" s="27">
        <f>EXP(Table2[[#This Row],[Predicted Value]])/(1+EXP(Table2[[#This Row],[Predicted Value]]))</f>
        <v>0.57070712568050852</v>
      </c>
      <c r="D371" s="28">
        <f>IF(Table2[[#This Row],[Probability_of_Pass]]&gt;'Main Data'!$AK$10,1,0)</f>
        <v>0</v>
      </c>
      <c r="E371">
        <f>IF(Table2[[#This Row],[Probability_of_Pass]]&gt;0.5,1,0)</f>
        <v>1</v>
      </c>
    </row>
    <row r="372" spans="1:5" x14ac:dyDescent="0.25">
      <c r="A372" s="21" t="s">
        <v>386</v>
      </c>
      <c r="B372" s="26">
        <f>IF(Table2[[#This Row],[Is_Qualified]]="Yes",1,0)</f>
        <v>1</v>
      </c>
      <c r="C372" s="27">
        <f>EXP(Table2[[#This Row],[Predicted Value]])/(1+EXP(Table2[[#This Row],[Predicted Value]]))</f>
        <v>0.8815788876645434</v>
      </c>
      <c r="D372" s="28">
        <f>IF(Table2[[#This Row],[Probability_of_Pass]]&gt;'Main Data'!$AK$10,1,0)</f>
        <v>1</v>
      </c>
      <c r="E372">
        <f>IF(Table2[[#This Row],[Probability_of_Pass]]&gt;0.5,1,0)</f>
        <v>1</v>
      </c>
    </row>
    <row r="373" spans="1:5" x14ac:dyDescent="0.25">
      <c r="A373" s="22" t="s">
        <v>387</v>
      </c>
      <c r="B373" s="26">
        <f>IF(Table2[[#This Row],[Is_Qualified]]="Yes",1,0)</f>
        <v>0</v>
      </c>
      <c r="C373" s="27">
        <f>EXP(Table2[[#This Row],[Predicted Value]])/(1+EXP(Table2[[#This Row],[Predicted Value]]))</f>
        <v>0.5</v>
      </c>
      <c r="D373" s="28">
        <f>IF(Table2[[#This Row],[Probability_of_Pass]]&gt;'Main Data'!$AK$10,1,0)</f>
        <v>0</v>
      </c>
      <c r="E373">
        <f>IF(Table2[[#This Row],[Probability_of_Pass]]&gt;0.5,1,0)</f>
        <v>0</v>
      </c>
    </row>
    <row r="374" spans="1:5" x14ac:dyDescent="0.25">
      <c r="A374" s="21" t="s">
        <v>388</v>
      </c>
      <c r="B374" s="26">
        <f>IF(Table2[[#This Row],[Is_Qualified]]="Yes",1,0)</f>
        <v>1</v>
      </c>
      <c r="C374" s="27">
        <f>EXP(Table2[[#This Row],[Predicted Value]])/(1+EXP(Table2[[#This Row],[Predicted Value]]))</f>
        <v>0.57070712568050852</v>
      </c>
      <c r="D374" s="28">
        <f>IF(Table2[[#This Row],[Probability_of_Pass]]&gt;'Main Data'!$AK$10,1,0)</f>
        <v>0</v>
      </c>
      <c r="E374">
        <f>IF(Table2[[#This Row],[Probability_of_Pass]]&gt;0.5,1,0)</f>
        <v>1</v>
      </c>
    </row>
    <row r="375" spans="1:5" x14ac:dyDescent="0.25">
      <c r="A375" s="22" t="s">
        <v>389</v>
      </c>
      <c r="B375" s="26">
        <f>IF(Table2[[#This Row],[Is_Qualified]]="Yes",1,0)</f>
        <v>1</v>
      </c>
      <c r="C375" s="27">
        <f>EXP(Table2[[#This Row],[Predicted Value]])/(1+EXP(Table2[[#This Row],[Predicted Value]]))</f>
        <v>0.57070712568050852</v>
      </c>
      <c r="D375" s="28">
        <f>IF(Table2[[#This Row],[Probability_of_Pass]]&gt;'Main Data'!$AK$10,1,0)</f>
        <v>0</v>
      </c>
      <c r="E375">
        <f>IF(Table2[[#This Row],[Probability_of_Pass]]&gt;0.5,1,0)</f>
        <v>1</v>
      </c>
    </row>
    <row r="376" spans="1:5" x14ac:dyDescent="0.25">
      <c r="A376" s="21" t="s">
        <v>390</v>
      </c>
      <c r="B376" s="26">
        <f>IF(Table2[[#This Row],[Is_Qualified]]="Yes",1,0)</f>
        <v>0</v>
      </c>
      <c r="C376" s="27">
        <f>EXP(Table2[[#This Row],[Predicted Value]])/(1+EXP(Table2[[#This Row],[Predicted Value]]))</f>
        <v>0.8815788876645434</v>
      </c>
      <c r="D376" s="28">
        <f>IF(Table2[[#This Row],[Probability_of_Pass]]&gt;'Main Data'!$AK$10,1,0)</f>
        <v>1</v>
      </c>
      <c r="E376">
        <f>IF(Table2[[#This Row],[Probability_of_Pass]]&gt;0.5,1,0)</f>
        <v>1</v>
      </c>
    </row>
    <row r="377" spans="1:5" x14ac:dyDescent="0.25">
      <c r="A377" s="22" t="s">
        <v>391</v>
      </c>
      <c r="B377" s="26">
        <f>IF(Table2[[#This Row],[Is_Qualified]]="Yes",1,0)</f>
        <v>0</v>
      </c>
      <c r="C377" s="27">
        <f>EXP(Table2[[#This Row],[Predicted Value]])/(1+EXP(Table2[[#This Row],[Predicted Value]]))</f>
        <v>0.5</v>
      </c>
      <c r="D377" s="28">
        <f>IF(Table2[[#This Row],[Probability_of_Pass]]&gt;'Main Data'!$AK$10,1,0)</f>
        <v>0</v>
      </c>
      <c r="E377">
        <f>IF(Table2[[#This Row],[Probability_of_Pass]]&gt;0.5,1,0)</f>
        <v>0</v>
      </c>
    </row>
    <row r="378" spans="1:5" x14ac:dyDescent="0.25">
      <c r="A378" s="21" t="s">
        <v>392</v>
      </c>
      <c r="B378" s="26">
        <f>IF(Table2[[#This Row],[Is_Qualified]]="Yes",1,0)</f>
        <v>0</v>
      </c>
      <c r="C378" s="27">
        <f>EXP(Table2[[#This Row],[Predicted Value]])/(1+EXP(Table2[[#This Row],[Predicted Value]]))</f>
        <v>0.57070712568050852</v>
      </c>
      <c r="D378" s="28">
        <f>IF(Table2[[#This Row],[Probability_of_Pass]]&gt;'Main Data'!$AK$10,1,0)</f>
        <v>0</v>
      </c>
      <c r="E378">
        <f>IF(Table2[[#This Row],[Probability_of_Pass]]&gt;0.5,1,0)</f>
        <v>1</v>
      </c>
    </row>
    <row r="379" spans="1:5" x14ac:dyDescent="0.25">
      <c r="A379" s="22" t="s">
        <v>393</v>
      </c>
      <c r="B379" s="26">
        <f>IF(Table2[[#This Row],[Is_Qualified]]="Yes",1,0)</f>
        <v>1</v>
      </c>
      <c r="C379" s="27">
        <f>EXP(Table2[[#This Row],[Predicted Value]])/(1+EXP(Table2[[#This Row],[Predicted Value]]))</f>
        <v>0.8815788876645434</v>
      </c>
      <c r="D379" s="28">
        <f>IF(Table2[[#This Row],[Probability_of_Pass]]&gt;'Main Data'!$AK$10,1,0)</f>
        <v>1</v>
      </c>
      <c r="E379">
        <f>IF(Table2[[#This Row],[Probability_of_Pass]]&gt;0.5,1,0)</f>
        <v>1</v>
      </c>
    </row>
    <row r="380" spans="1:5" x14ac:dyDescent="0.25">
      <c r="A380" s="21" t="s">
        <v>394</v>
      </c>
      <c r="B380" s="26">
        <f>IF(Table2[[#This Row],[Is_Qualified]]="Yes",1,0)</f>
        <v>1</v>
      </c>
      <c r="C380" s="27">
        <f>EXP(Table2[[#This Row],[Predicted Value]])/(1+EXP(Table2[[#This Row],[Predicted Value]]))</f>
        <v>0.8815788876645434</v>
      </c>
      <c r="D380" s="28">
        <f>IF(Table2[[#This Row],[Probability_of_Pass]]&gt;'Main Data'!$AK$10,1,0)</f>
        <v>1</v>
      </c>
      <c r="E380">
        <f>IF(Table2[[#This Row],[Probability_of_Pass]]&gt;0.5,1,0)</f>
        <v>1</v>
      </c>
    </row>
    <row r="381" spans="1:5" x14ac:dyDescent="0.25">
      <c r="A381" s="22" t="s">
        <v>395</v>
      </c>
      <c r="B381" s="26">
        <f>IF(Table2[[#This Row],[Is_Qualified]]="Yes",1,0)</f>
        <v>1</v>
      </c>
      <c r="C381" s="27">
        <f>EXP(Table2[[#This Row],[Predicted Value]])/(1+EXP(Table2[[#This Row],[Predicted Value]]))</f>
        <v>0.57070712568050852</v>
      </c>
      <c r="D381" s="28">
        <f>IF(Table2[[#This Row],[Probability_of_Pass]]&gt;'Main Data'!$AK$10,1,0)</f>
        <v>0</v>
      </c>
      <c r="E381">
        <f>IF(Table2[[#This Row],[Probability_of_Pass]]&gt;0.5,1,0)</f>
        <v>1</v>
      </c>
    </row>
    <row r="382" spans="1:5" x14ac:dyDescent="0.25">
      <c r="A382" s="21" t="s">
        <v>396</v>
      </c>
      <c r="B382" s="26">
        <f>IF(Table2[[#This Row],[Is_Qualified]]="Yes",1,0)</f>
        <v>1</v>
      </c>
      <c r="C382" s="27">
        <f>EXP(Table2[[#This Row],[Predicted Value]])/(1+EXP(Table2[[#This Row],[Predicted Value]]))</f>
        <v>0.57070712568050852</v>
      </c>
      <c r="D382" s="28">
        <f>IF(Table2[[#This Row],[Probability_of_Pass]]&gt;'Main Data'!$AK$10,1,0)</f>
        <v>0</v>
      </c>
      <c r="E382">
        <f>IF(Table2[[#This Row],[Probability_of_Pass]]&gt;0.5,1,0)</f>
        <v>1</v>
      </c>
    </row>
    <row r="383" spans="1:5" x14ac:dyDescent="0.25">
      <c r="A383" s="22" t="s">
        <v>397</v>
      </c>
      <c r="B383" s="26">
        <f>IF(Table2[[#This Row],[Is_Qualified]]="Yes",1,0)</f>
        <v>1</v>
      </c>
      <c r="C383" s="27">
        <f>EXP(Table2[[#This Row],[Predicted Value]])/(1+EXP(Table2[[#This Row],[Predicted Value]]))</f>
        <v>0.57070712568050852</v>
      </c>
      <c r="D383" s="28">
        <f>IF(Table2[[#This Row],[Probability_of_Pass]]&gt;'Main Data'!$AK$10,1,0)</f>
        <v>0</v>
      </c>
      <c r="E383">
        <f>IF(Table2[[#This Row],[Probability_of_Pass]]&gt;0.5,1,0)</f>
        <v>1</v>
      </c>
    </row>
    <row r="384" spans="1:5" x14ac:dyDescent="0.25">
      <c r="A384" s="21" t="s">
        <v>398</v>
      </c>
      <c r="B384" s="26">
        <f>IF(Table2[[#This Row],[Is_Qualified]]="Yes",1,0)</f>
        <v>1</v>
      </c>
      <c r="C384" s="27">
        <f>EXP(Table2[[#This Row],[Predicted Value]])/(1+EXP(Table2[[#This Row],[Predicted Value]]))</f>
        <v>0.8815788876645434</v>
      </c>
      <c r="D384" s="28">
        <f>IF(Table2[[#This Row],[Probability_of_Pass]]&gt;'Main Data'!$AK$10,1,0)</f>
        <v>1</v>
      </c>
      <c r="E384">
        <f>IF(Table2[[#This Row],[Probability_of_Pass]]&gt;0.5,1,0)</f>
        <v>1</v>
      </c>
    </row>
    <row r="385" spans="1:5" x14ac:dyDescent="0.25">
      <c r="A385" s="22" t="s">
        <v>399</v>
      </c>
      <c r="B385" s="26">
        <f>IF(Table2[[#This Row],[Is_Qualified]]="Yes",1,0)</f>
        <v>1</v>
      </c>
      <c r="C385" s="27">
        <f>EXP(Table2[[#This Row],[Predicted Value]])/(1+EXP(Table2[[#This Row],[Predicted Value]]))</f>
        <v>0.57070712568050852</v>
      </c>
      <c r="D385" s="28">
        <f>IF(Table2[[#This Row],[Probability_of_Pass]]&gt;'Main Data'!$AK$10,1,0)</f>
        <v>0</v>
      </c>
      <c r="E385">
        <f>IF(Table2[[#This Row],[Probability_of_Pass]]&gt;0.5,1,0)</f>
        <v>1</v>
      </c>
    </row>
    <row r="386" spans="1:5" x14ac:dyDescent="0.25">
      <c r="A386" s="21" t="s">
        <v>400</v>
      </c>
      <c r="B386" s="26">
        <f>IF(Table2[[#This Row],[Is_Qualified]]="Yes",1,0)</f>
        <v>0</v>
      </c>
      <c r="C386" s="27">
        <f>EXP(Table2[[#This Row],[Predicted Value]])/(1+EXP(Table2[[#This Row],[Predicted Value]]))</f>
        <v>0.5</v>
      </c>
      <c r="D386" s="28">
        <f>IF(Table2[[#This Row],[Probability_of_Pass]]&gt;'Main Data'!$AK$10,1,0)</f>
        <v>0</v>
      </c>
      <c r="E386">
        <f>IF(Table2[[#This Row],[Probability_of_Pass]]&gt;0.5,1,0)</f>
        <v>0</v>
      </c>
    </row>
    <row r="387" spans="1:5" x14ac:dyDescent="0.25">
      <c r="A387" s="22" t="s">
        <v>401</v>
      </c>
      <c r="B387" s="26">
        <f>IF(Table2[[#This Row],[Is_Qualified]]="Yes",1,0)</f>
        <v>1</v>
      </c>
      <c r="C387" s="27">
        <f>EXP(Table2[[#This Row],[Predicted Value]])/(1+EXP(Table2[[#This Row],[Predicted Value]]))</f>
        <v>0.8815788876645434</v>
      </c>
      <c r="D387" s="28">
        <f>IF(Table2[[#This Row],[Probability_of_Pass]]&gt;'Main Data'!$AK$10,1,0)</f>
        <v>1</v>
      </c>
      <c r="E387">
        <f>IF(Table2[[#This Row],[Probability_of_Pass]]&gt;0.5,1,0)</f>
        <v>1</v>
      </c>
    </row>
    <row r="388" spans="1:5" x14ac:dyDescent="0.25">
      <c r="A388" s="21" t="s">
        <v>402</v>
      </c>
      <c r="B388" s="26">
        <f>IF(Table2[[#This Row],[Is_Qualified]]="Yes",1,0)</f>
        <v>1</v>
      </c>
      <c r="C388" s="27">
        <f>EXP(Table2[[#This Row],[Predicted Value]])/(1+EXP(Table2[[#This Row],[Predicted Value]]))</f>
        <v>0.57070712568050852</v>
      </c>
      <c r="D388" s="28">
        <f>IF(Table2[[#This Row],[Probability_of_Pass]]&gt;'Main Data'!$AK$10,1,0)</f>
        <v>0</v>
      </c>
      <c r="E388">
        <f>IF(Table2[[#This Row],[Probability_of_Pass]]&gt;0.5,1,0)</f>
        <v>1</v>
      </c>
    </row>
    <row r="389" spans="1:5" x14ac:dyDescent="0.25">
      <c r="A389" s="22" t="s">
        <v>403</v>
      </c>
      <c r="B389" s="26">
        <f>IF(Table2[[#This Row],[Is_Qualified]]="Yes",1,0)</f>
        <v>1</v>
      </c>
      <c r="C389" s="27">
        <f>EXP(Table2[[#This Row],[Predicted Value]])/(1+EXP(Table2[[#This Row],[Predicted Value]]))</f>
        <v>0.57070712568050852</v>
      </c>
      <c r="D389" s="28">
        <f>IF(Table2[[#This Row],[Probability_of_Pass]]&gt;'Main Data'!$AK$10,1,0)</f>
        <v>0</v>
      </c>
      <c r="E389">
        <f>IF(Table2[[#This Row],[Probability_of_Pass]]&gt;0.5,1,0)</f>
        <v>1</v>
      </c>
    </row>
    <row r="390" spans="1:5" x14ac:dyDescent="0.25">
      <c r="A390" s="21" t="s">
        <v>404</v>
      </c>
      <c r="B390" s="26">
        <f>IF(Table2[[#This Row],[Is_Qualified]]="Yes",1,0)</f>
        <v>0</v>
      </c>
      <c r="C390" s="27">
        <f>EXP(Table2[[#This Row],[Predicted Value]])/(1+EXP(Table2[[#This Row],[Predicted Value]]))</f>
        <v>0.5</v>
      </c>
      <c r="D390" s="28">
        <f>IF(Table2[[#This Row],[Probability_of_Pass]]&gt;'Main Data'!$AK$10,1,0)</f>
        <v>0</v>
      </c>
      <c r="E390">
        <f>IF(Table2[[#This Row],[Probability_of_Pass]]&gt;0.5,1,0)</f>
        <v>0</v>
      </c>
    </row>
    <row r="391" spans="1:5" x14ac:dyDescent="0.25">
      <c r="A391" s="22" t="s">
        <v>405</v>
      </c>
      <c r="B391" s="26">
        <f>IF(Table2[[#This Row],[Is_Qualified]]="Yes",1,0)</f>
        <v>1</v>
      </c>
      <c r="C391" s="27">
        <f>EXP(Table2[[#This Row],[Predicted Value]])/(1+EXP(Table2[[#This Row],[Predicted Value]]))</f>
        <v>0.57070712568050852</v>
      </c>
      <c r="D391" s="28">
        <f>IF(Table2[[#This Row],[Probability_of_Pass]]&gt;'Main Data'!$AK$10,1,0)</f>
        <v>0</v>
      </c>
      <c r="E391">
        <f>IF(Table2[[#This Row],[Probability_of_Pass]]&gt;0.5,1,0)</f>
        <v>1</v>
      </c>
    </row>
    <row r="392" spans="1:5" x14ac:dyDescent="0.25">
      <c r="A392" s="21" t="s">
        <v>406</v>
      </c>
      <c r="B392" s="26">
        <f>IF(Table2[[#This Row],[Is_Qualified]]="Yes",1,0)</f>
        <v>1</v>
      </c>
      <c r="C392" s="27">
        <f>EXP(Table2[[#This Row],[Predicted Value]])/(1+EXP(Table2[[#This Row],[Predicted Value]]))</f>
        <v>0.57070712568050852</v>
      </c>
      <c r="D392" s="28">
        <f>IF(Table2[[#This Row],[Probability_of_Pass]]&gt;'Main Data'!$AK$10,1,0)</f>
        <v>0</v>
      </c>
      <c r="E392">
        <f>IF(Table2[[#This Row],[Probability_of_Pass]]&gt;0.5,1,0)</f>
        <v>1</v>
      </c>
    </row>
    <row r="393" spans="1:5" x14ac:dyDescent="0.25">
      <c r="A393" s="22" t="s">
        <v>407</v>
      </c>
      <c r="B393" s="26">
        <f>IF(Table2[[#This Row],[Is_Qualified]]="Yes",1,0)</f>
        <v>1</v>
      </c>
      <c r="C393" s="27">
        <f>EXP(Table2[[#This Row],[Predicted Value]])/(1+EXP(Table2[[#This Row],[Predicted Value]]))</f>
        <v>0.57070712568050852</v>
      </c>
      <c r="D393" s="28">
        <f>IF(Table2[[#This Row],[Probability_of_Pass]]&gt;'Main Data'!$AK$10,1,0)</f>
        <v>0</v>
      </c>
      <c r="E393">
        <f>IF(Table2[[#This Row],[Probability_of_Pass]]&gt;0.5,1,0)</f>
        <v>1</v>
      </c>
    </row>
    <row r="394" spans="1:5" x14ac:dyDescent="0.25">
      <c r="A394" s="21" t="s">
        <v>408</v>
      </c>
      <c r="B394" s="26">
        <f>IF(Table2[[#This Row],[Is_Qualified]]="Yes",1,0)</f>
        <v>0</v>
      </c>
      <c r="C394" s="27">
        <f>EXP(Table2[[#This Row],[Predicted Value]])/(1+EXP(Table2[[#This Row],[Predicted Value]]))</f>
        <v>0.5</v>
      </c>
      <c r="D394" s="28">
        <f>IF(Table2[[#This Row],[Probability_of_Pass]]&gt;'Main Data'!$AK$10,1,0)</f>
        <v>0</v>
      </c>
      <c r="E394">
        <f>IF(Table2[[#This Row],[Probability_of_Pass]]&gt;0.5,1,0)</f>
        <v>0</v>
      </c>
    </row>
    <row r="395" spans="1:5" x14ac:dyDescent="0.25">
      <c r="A395" s="22" t="s">
        <v>409</v>
      </c>
      <c r="B395" s="26">
        <f>IF(Table2[[#This Row],[Is_Qualified]]="Yes",1,0)</f>
        <v>0</v>
      </c>
      <c r="C395" s="27">
        <f>EXP(Table2[[#This Row],[Predicted Value]])/(1+EXP(Table2[[#This Row],[Predicted Value]]))</f>
        <v>0.57070712568050852</v>
      </c>
      <c r="D395" s="28">
        <f>IF(Table2[[#This Row],[Probability_of_Pass]]&gt;'Main Data'!$AK$10,1,0)</f>
        <v>0</v>
      </c>
      <c r="E395">
        <f>IF(Table2[[#This Row],[Probability_of_Pass]]&gt;0.5,1,0)</f>
        <v>1</v>
      </c>
    </row>
    <row r="396" spans="1:5" x14ac:dyDescent="0.25">
      <c r="A396" s="21" t="s">
        <v>410</v>
      </c>
      <c r="B396" s="26">
        <f>IF(Table2[[#This Row],[Is_Qualified]]="Yes",1,0)</f>
        <v>1</v>
      </c>
      <c r="C396" s="27">
        <f>EXP(Table2[[#This Row],[Predicted Value]])/(1+EXP(Table2[[#This Row],[Predicted Value]]))</f>
        <v>0.8815788876645434</v>
      </c>
      <c r="D396" s="28">
        <f>IF(Table2[[#This Row],[Probability_of_Pass]]&gt;'Main Data'!$AK$10,1,0)</f>
        <v>1</v>
      </c>
      <c r="E396">
        <f>IF(Table2[[#This Row],[Probability_of_Pass]]&gt;0.5,1,0)</f>
        <v>1</v>
      </c>
    </row>
    <row r="397" spans="1:5" x14ac:dyDescent="0.25">
      <c r="A397" s="22" t="s">
        <v>411</v>
      </c>
      <c r="B397" s="26">
        <f>IF(Table2[[#This Row],[Is_Qualified]]="Yes",1,0)</f>
        <v>0</v>
      </c>
      <c r="C397" s="27">
        <f>EXP(Table2[[#This Row],[Predicted Value]])/(1+EXP(Table2[[#This Row],[Predicted Value]]))</f>
        <v>0.5</v>
      </c>
      <c r="D397" s="28">
        <f>IF(Table2[[#This Row],[Probability_of_Pass]]&gt;'Main Data'!$AK$10,1,0)</f>
        <v>0</v>
      </c>
      <c r="E397">
        <f>IF(Table2[[#This Row],[Probability_of_Pass]]&gt;0.5,1,0)</f>
        <v>0</v>
      </c>
    </row>
    <row r="398" spans="1:5" x14ac:dyDescent="0.25">
      <c r="A398" s="21" t="s">
        <v>412</v>
      </c>
      <c r="B398" s="26">
        <f>IF(Table2[[#This Row],[Is_Qualified]]="Yes",1,0)</f>
        <v>1</v>
      </c>
      <c r="C398" s="27">
        <f>EXP(Table2[[#This Row],[Predicted Value]])/(1+EXP(Table2[[#This Row],[Predicted Value]]))</f>
        <v>0.8815788876645434</v>
      </c>
      <c r="D398" s="28">
        <f>IF(Table2[[#This Row],[Probability_of_Pass]]&gt;'Main Data'!$AK$10,1,0)</f>
        <v>1</v>
      </c>
      <c r="E398">
        <f>IF(Table2[[#This Row],[Probability_of_Pass]]&gt;0.5,1,0)</f>
        <v>1</v>
      </c>
    </row>
    <row r="399" spans="1:5" x14ac:dyDescent="0.25">
      <c r="A399" s="22" t="s">
        <v>413</v>
      </c>
      <c r="B399" s="26">
        <f>IF(Table2[[#This Row],[Is_Qualified]]="Yes",1,0)</f>
        <v>1</v>
      </c>
      <c r="C399" s="27">
        <f>EXP(Table2[[#This Row],[Predicted Value]])/(1+EXP(Table2[[#This Row],[Predicted Value]]))</f>
        <v>0.57070712568050852</v>
      </c>
      <c r="D399" s="28">
        <f>IF(Table2[[#This Row],[Probability_of_Pass]]&gt;'Main Data'!$AK$10,1,0)</f>
        <v>0</v>
      </c>
      <c r="E399">
        <f>IF(Table2[[#This Row],[Probability_of_Pass]]&gt;0.5,1,0)</f>
        <v>1</v>
      </c>
    </row>
    <row r="400" spans="1:5" x14ac:dyDescent="0.25">
      <c r="A400" s="21" t="s">
        <v>414</v>
      </c>
      <c r="B400" s="26">
        <f>IF(Table2[[#This Row],[Is_Qualified]]="Yes",1,0)</f>
        <v>1</v>
      </c>
      <c r="C400" s="27">
        <f>EXP(Table2[[#This Row],[Predicted Value]])/(1+EXP(Table2[[#This Row],[Predicted Value]]))</f>
        <v>0.8815788876645434</v>
      </c>
      <c r="D400" s="28">
        <f>IF(Table2[[#This Row],[Probability_of_Pass]]&gt;'Main Data'!$AK$10,1,0)</f>
        <v>1</v>
      </c>
      <c r="E400">
        <f>IF(Table2[[#This Row],[Probability_of_Pass]]&gt;0.5,1,0)</f>
        <v>1</v>
      </c>
    </row>
    <row r="401" spans="1:5" x14ac:dyDescent="0.25">
      <c r="A401" s="22" t="s">
        <v>415</v>
      </c>
      <c r="B401" s="26">
        <f>IF(Table2[[#This Row],[Is_Qualified]]="Yes",1,0)</f>
        <v>1</v>
      </c>
      <c r="C401" s="27">
        <f>EXP(Table2[[#This Row],[Predicted Value]])/(1+EXP(Table2[[#This Row],[Predicted Value]]))</f>
        <v>0.8815788876645434</v>
      </c>
      <c r="D401" s="28">
        <f>IF(Table2[[#This Row],[Probability_of_Pass]]&gt;'Main Data'!$AK$10,1,0)</f>
        <v>1</v>
      </c>
      <c r="E401">
        <f>IF(Table2[[#This Row],[Probability_of_Pass]]&gt;0.5,1,0)</f>
        <v>1</v>
      </c>
    </row>
    <row r="402" spans="1:5" x14ac:dyDescent="0.25">
      <c r="A402" s="21" t="s">
        <v>416</v>
      </c>
      <c r="B402" s="26">
        <f>IF(Table2[[#This Row],[Is_Qualified]]="Yes",1,0)</f>
        <v>0</v>
      </c>
      <c r="C402" s="27">
        <f>EXP(Table2[[#This Row],[Predicted Value]])/(1+EXP(Table2[[#This Row],[Predicted Value]]))</f>
        <v>0.57070712568050852</v>
      </c>
      <c r="D402" s="28">
        <f>IF(Table2[[#This Row],[Probability_of_Pass]]&gt;'Main Data'!$AK$10,1,0)</f>
        <v>0</v>
      </c>
      <c r="E402">
        <f>IF(Table2[[#This Row],[Probability_of_Pass]]&gt;0.5,1,0)</f>
        <v>1</v>
      </c>
    </row>
    <row r="403" spans="1:5" x14ac:dyDescent="0.25">
      <c r="A403" s="22" t="s">
        <v>417</v>
      </c>
      <c r="B403" s="26">
        <f>IF(Table2[[#This Row],[Is_Qualified]]="Yes",1,0)</f>
        <v>1</v>
      </c>
      <c r="C403" s="27">
        <f>EXP(Table2[[#This Row],[Predicted Value]])/(1+EXP(Table2[[#This Row],[Predicted Value]]))</f>
        <v>0.8815788876645434</v>
      </c>
      <c r="D403" s="28">
        <f>IF(Table2[[#This Row],[Probability_of_Pass]]&gt;'Main Data'!$AK$10,1,0)</f>
        <v>1</v>
      </c>
      <c r="E403">
        <f>IF(Table2[[#This Row],[Probability_of_Pass]]&gt;0.5,1,0)</f>
        <v>1</v>
      </c>
    </row>
    <row r="404" spans="1:5" x14ac:dyDescent="0.25">
      <c r="A404" s="21" t="s">
        <v>418</v>
      </c>
      <c r="B404" s="26">
        <f>IF(Table2[[#This Row],[Is_Qualified]]="Yes",1,0)</f>
        <v>1</v>
      </c>
      <c r="C404" s="27">
        <f>EXP(Table2[[#This Row],[Predicted Value]])/(1+EXP(Table2[[#This Row],[Predicted Value]]))</f>
        <v>0.8815788876645434</v>
      </c>
      <c r="D404" s="28">
        <f>IF(Table2[[#This Row],[Probability_of_Pass]]&gt;'Main Data'!$AK$10,1,0)</f>
        <v>1</v>
      </c>
      <c r="E404">
        <f>IF(Table2[[#This Row],[Probability_of_Pass]]&gt;0.5,1,0)</f>
        <v>1</v>
      </c>
    </row>
    <row r="405" spans="1:5" x14ac:dyDescent="0.25">
      <c r="A405" s="22" t="s">
        <v>419</v>
      </c>
      <c r="B405" s="26">
        <f>IF(Table2[[#This Row],[Is_Qualified]]="Yes",1,0)</f>
        <v>1</v>
      </c>
      <c r="C405" s="27">
        <f>EXP(Table2[[#This Row],[Predicted Value]])/(1+EXP(Table2[[#This Row],[Predicted Value]]))</f>
        <v>0.57070712568050852</v>
      </c>
      <c r="D405" s="28">
        <f>IF(Table2[[#This Row],[Probability_of_Pass]]&gt;'Main Data'!$AK$10,1,0)</f>
        <v>0</v>
      </c>
      <c r="E405">
        <f>IF(Table2[[#This Row],[Probability_of_Pass]]&gt;0.5,1,0)</f>
        <v>1</v>
      </c>
    </row>
    <row r="406" spans="1:5" x14ac:dyDescent="0.25">
      <c r="A406" s="21" t="s">
        <v>420</v>
      </c>
      <c r="B406" s="26">
        <f>IF(Table2[[#This Row],[Is_Qualified]]="Yes",1,0)</f>
        <v>1</v>
      </c>
      <c r="C406" s="27">
        <f>EXP(Table2[[#This Row],[Predicted Value]])/(1+EXP(Table2[[#This Row],[Predicted Value]]))</f>
        <v>0.57070712568050852</v>
      </c>
      <c r="D406" s="28">
        <f>IF(Table2[[#This Row],[Probability_of_Pass]]&gt;'Main Data'!$AK$10,1,0)</f>
        <v>0</v>
      </c>
      <c r="E406">
        <f>IF(Table2[[#This Row],[Probability_of_Pass]]&gt;0.5,1,0)</f>
        <v>1</v>
      </c>
    </row>
    <row r="407" spans="1:5" x14ac:dyDescent="0.25">
      <c r="A407" s="22" t="s">
        <v>421</v>
      </c>
      <c r="B407" s="26">
        <f>IF(Table2[[#This Row],[Is_Qualified]]="Yes",1,0)</f>
        <v>1</v>
      </c>
      <c r="C407" s="27">
        <f>EXP(Table2[[#This Row],[Predicted Value]])/(1+EXP(Table2[[#This Row],[Predicted Value]]))</f>
        <v>0.57070712568050852</v>
      </c>
      <c r="D407" s="28">
        <f>IF(Table2[[#This Row],[Probability_of_Pass]]&gt;'Main Data'!$AK$10,1,0)</f>
        <v>0</v>
      </c>
      <c r="E407">
        <f>IF(Table2[[#This Row],[Probability_of_Pass]]&gt;0.5,1,0)</f>
        <v>1</v>
      </c>
    </row>
    <row r="408" spans="1:5" x14ac:dyDescent="0.25">
      <c r="A408" s="21" t="s">
        <v>422</v>
      </c>
      <c r="B408" s="26">
        <f>IF(Table2[[#This Row],[Is_Qualified]]="Yes",1,0)</f>
        <v>1</v>
      </c>
      <c r="C408" s="27">
        <f>EXP(Table2[[#This Row],[Predicted Value]])/(1+EXP(Table2[[#This Row],[Predicted Value]]))</f>
        <v>0.8815788876645434</v>
      </c>
      <c r="D408" s="28">
        <f>IF(Table2[[#This Row],[Probability_of_Pass]]&gt;'Main Data'!$AK$10,1,0)</f>
        <v>1</v>
      </c>
      <c r="E408">
        <f>IF(Table2[[#This Row],[Probability_of_Pass]]&gt;0.5,1,0)</f>
        <v>1</v>
      </c>
    </row>
    <row r="409" spans="1:5" x14ac:dyDescent="0.25">
      <c r="A409" s="22" t="s">
        <v>423</v>
      </c>
      <c r="B409" s="26">
        <f>IF(Table2[[#This Row],[Is_Qualified]]="Yes",1,0)</f>
        <v>1</v>
      </c>
      <c r="C409" s="27">
        <f>EXP(Table2[[#This Row],[Predicted Value]])/(1+EXP(Table2[[#This Row],[Predicted Value]]))</f>
        <v>0.8815788876645434</v>
      </c>
      <c r="D409" s="28">
        <f>IF(Table2[[#This Row],[Probability_of_Pass]]&gt;'Main Data'!$AK$10,1,0)</f>
        <v>1</v>
      </c>
      <c r="E409">
        <f>IF(Table2[[#This Row],[Probability_of_Pass]]&gt;0.5,1,0)</f>
        <v>1</v>
      </c>
    </row>
    <row r="410" spans="1:5" x14ac:dyDescent="0.25">
      <c r="A410" s="21" t="s">
        <v>424</v>
      </c>
      <c r="B410" s="26">
        <f>IF(Table2[[#This Row],[Is_Qualified]]="Yes",1,0)</f>
        <v>1</v>
      </c>
      <c r="C410" s="27">
        <f>EXP(Table2[[#This Row],[Predicted Value]])/(1+EXP(Table2[[#This Row],[Predicted Value]]))</f>
        <v>0.8815788876645434</v>
      </c>
      <c r="D410" s="28">
        <f>IF(Table2[[#This Row],[Probability_of_Pass]]&gt;'Main Data'!$AK$10,1,0)</f>
        <v>1</v>
      </c>
      <c r="E410">
        <f>IF(Table2[[#This Row],[Probability_of_Pass]]&gt;0.5,1,0)</f>
        <v>1</v>
      </c>
    </row>
    <row r="411" spans="1:5" x14ac:dyDescent="0.25">
      <c r="A411" s="22" t="s">
        <v>425</v>
      </c>
      <c r="B411" s="26">
        <f>IF(Table2[[#This Row],[Is_Qualified]]="Yes",1,0)</f>
        <v>0</v>
      </c>
      <c r="C411" s="27">
        <f>EXP(Table2[[#This Row],[Predicted Value]])/(1+EXP(Table2[[#This Row],[Predicted Value]]))</f>
        <v>0.57070712568050852</v>
      </c>
      <c r="D411" s="28">
        <f>IF(Table2[[#This Row],[Probability_of_Pass]]&gt;'Main Data'!$AK$10,1,0)</f>
        <v>0</v>
      </c>
      <c r="E411">
        <f>IF(Table2[[#This Row],[Probability_of_Pass]]&gt;0.5,1,0)</f>
        <v>1</v>
      </c>
    </row>
    <row r="412" spans="1:5" x14ac:dyDescent="0.25">
      <c r="A412" s="21" t="s">
        <v>426</v>
      </c>
      <c r="B412" s="26">
        <f>IF(Table2[[#This Row],[Is_Qualified]]="Yes",1,0)</f>
        <v>1</v>
      </c>
      <c r="C412" s="27">
        <f>EXP(Table2[[#This Row],[Predicted Value]])/(1+EXP(Table2[[#This Row],[Predicted Value]]))</f>
        <v>0.8815788876645434</v>
      </c>
      <c r="D412" s="28">
        <f>IF(Table2[[#This Row],[Probability_of_Pass]]&gt;'Main Data'!$AK$10,1,0)</f>
        <v>1</v>
      </c>
      <c r="E412">
        <f>IF(Table2[[#This Row],[Probability_of_Pass]]&gt;0.5,1,0)</f>
        <v>1</v>
      </c>
    </row>
    <row r="413" spans="1:5" x14ac:dyDescent="0.25">
      <c r="A413" s="22" t="s">
        <v>427</v>
      </c>
      <c r="B413" s="26">
        <f>IF(Table2[[#This Row],[Is_Qualified]]="Yes",1,0)</f>
        <v>0</v>
      </c>
      <c r="C413" s="27">
        <f>EXP(Table2[[#This Row],[Predicted Value]])/(1+EXP(Table2[[#This Row],[Predicted Value]]))</f>
        <v>0.5</v>
      </c>
      <c r="D413" s="28">
        <f>IF(Table2[[#This Row],[Probability_of_Pass]]&gt;'Main Data'!$AK$10,1,0)</f>
        <v>0</v>
      </c>
      <c r="E413">
        <f>IF(Table2[[#This Row],[Probability_of_Pass]]&gt;0.5,1,0)</f>
        <v>0</v>
      </c>
    </row>
    <row r="414" spans="1:5" x14ac:dyDescent="0.25">
      <c r="A414" s="21" t="s">
        <v>428</v>
      </c>
      <c r="B414" s="26">
        <f>IF(Table2[[#This Row],[Is_Qualified]]="Yes",1,0)</f>
        <v>0</v>
      </c>
      <c r="C414" s="27">
        <f>EXP(Table2[[#This Row],[Predicted Value]])/(1+EXP(Table2[[#This Row],[Predicted Value]]))</f>
        <v>0.57070712568050852</v>
      </c>
      <c r="D414" s="28">
        <f>IF(Table2[[#This Row],[Probability_of_Pass]]&gt;'Main Data'!$AK$10,1,0)</f>
        <v>0</v>
      </c>
      <c r="E414">
        <f>IF(Table2[[#This Row],[Probability_of_Pass]]&gt;0.5,1,0)</f>
        <v>1</v>
      </c>
    </row>
    <row r="415" spans="1:5" x14ac:dyDescent="0.25">
      <c r="A415" s="22" t="s">
        <v>429</v>
      </c>
      <c r="B415" s="26">
        <f>IF(Table2[[#This Row],[Is_Qualified]]="Yes",1,0)</f>
        <v>0</v>
      </c>
      <c r="C415" s="27">
        <f>EXP(Table2[[#This Row],[Predicted Value]])/(1+EXP(Table2[[#This Row],[Predicted Value]]))</f>
        <v>0.5</v>
      </c>
      <c r="D415" s="28">
        <f>IF(Table2[[#This Row],[Probability_of_Pass]]&gt;'Main Data'!$AK$10,1,0)</f>
        <v>0</v>
      </c>
      <c r="E415">
        <f>IF(Table2[[#This Row],[Probability_of_Pass]]&gt;0.5,1,0)</f>
        <v>0</v>
      </c>
    </row>
    <row r="416" spans="1:5" x14ac:dyDescent="0.25">
      <c r="A416" s="21" t="s">
        <v>430</v>
      </c>
      <c r="B416" s="26">
        <f>IF(Table2[[#This Row],[Is_Qualified]]="Yes",1,0)</f>
        <v>1</v>
      </c>
      <c r="C416" s="27">
        <f>EXP(Table2[[#This Row],[Predicted Value]])/(1+EXP(Table2[[#This Row],[Predicted Value]]))</f>
        <v>0.57070712568050852</v>
      </c>
      <c r="D416" s="28">
        <f>IF(Table2[[#This Row],[Probability_of_Pass]]&gt;'Main Data'!$AK$10,1,0)</f>
        <v>0</v>
      </c>
      <c r="E416">
        <f>IF(Table2[[#This Row],[Probability_of_Pass]]&gt;0.5,1,0)</f>
        <v>1</v>
      </c>
    </row>
    <row r="417" spans="1:5" x14ac:dyDescent="0.25">
      <c r="A417" s="22" t="s">
        <v>431</v>
      </c>
      <c r="B417" s="26">
        <f>IF(Table2[[#This Row],[Is_Qualified]]="Yes",1,0)</f>
        <v>0</v>
      </c>
      <c r="C417" s="27">
        <f>EXP(Table2[[#This Row],[Predicted Value]])/(1+EXP(Table2[[#This Row],[Predicted Value]]))</f>
        <v>0.57070712568050852</v>
      </c>
      <c r="D417" s="28">
        <f>IF(Table2[[#This Row],[Probability_of_Pass]]&gt;'Main Data'!$AK$10,1,0)</f>
        <v>0</v>
      </c>
      <c r="E417">
        <f>IF(Table2[[#This Row],[Probability_of_Pass]]&gt;0.5,1,0)</f>
        <v>1</v>
      </c>
    </row>
    <row r="418" spans="1:5" x14ac:dyDescent="0.25">
      <c r="A418" s="21" t="s">
        <v>432</v>
      </c>
      <c r="B418" s="26">
        <f>IF(Table2[[#This Row],[Is_Qualified]]="Yes",1,0)</f>
        <v>1</v>
      </c>
      <c r="C418" s="27">
        <f>EXP(Table2[[#This Row],[Predicted Value]])/(1+EXP(Table2[[#This Row],[Predicted Value]]))</f>
        <v>0.57070712568050852</v>
      </c>
      <c r="D418" s="28">
        <f>IF(Table2[[#This Row],[Probability_of_Pass]]&gt;'Main Data'!$AK$10,1,0)</f>
        <v>0</v>
      </c>
      <c r="E418">
        <f>IF(Table2[[#This Row],[Probability_of_Pass]]&gt;0.5,1,0)</f>
        <v>1</v>
      </c>
    </row>
    <row r="419" spans="1:5" x14ac:dyDescent="0.25">
      <c r="A419" s="22" t="s">
        <v>433</v>
      </c>
      <c r="B419" s="26">
        <f>IF(Table2[[#This Row],[Is_Qualified]]="Yes",1,0)</f>
        <v>1</v>
      </c>
      <c r="C419" s="27">
        <f>EXP(Table2[[#This Row],[Predicted Value]])/(1+EXP(Table2[[#This Row],[Predicted Value]]))</f>
        <v>0.57070712568050852</v>
      </c>
      <c r="D419" s="28">
        <f>IF(Table2[[#This Row],[Probability_of_Pass]]&gt;'Main Data'!$AK$10,1,0)</f>
        <v>0</v>
      </c>
      <c r="E419">
        <f>IF(Table2[[#This Row],[Probability_of_Pass]]&gt;0.5,1,0)</f>
        <v>1</v>
      </c>
    </row>
    <row r="420" spans="1:5" x14ac:dyDescent="0.25">
      <c r="A420" s="21" t="s">
        <v>434</v>
      </c>
      <c r="B420" s="26">
        <f>IF(Table2[[#This Row],[Is_Qualified]]="Yes",1,0)</f>
        <v>0</v>
      </c>
      <c r="C420" s="27">
        <f>EXP(Table2[[#This Row],[Predicted Value]])/(1+EXP(Table2[[#This Row],[Predicted Value]]))</f>
        <v>0.57070712568050852</v>
      </c>
      <c r="D420" s="28">
        <f>IF(Table2[[#This Row],[Probability_of_Pass]]&gt;'Main Data'!$AK$10,1,0)</f>
        <v>0</v>
      </c>
      <c r="E420">
        <f>IF(Table2[[#This Row],[Probability_of_Pass]]&gt;0.5,1,0)</f>
        <v>1</v>
      </c>
    </row>
    <row r="421" spans="1:5" x14ac:dyDescent="0.25">
      <c r="A421" s="22" t="s">
        <v>435</v>
      </c>
      <c r="B421" s="26">
        <f>IF(Table2[[#This Row],[Is_Qualified]]="Yes",1,0)</f>
        <v>0</v>
      </c>
      <c r="C421" s="27">
        <f>EXP(Table2[[#This Row],[Predicted Value]])/(1+EXP(Table2[[#This Row],[Predicted Value]]))</f>
        <v>0.57070712568050852</v>
      </c>
      <c r="D421" s="28">
        <f>IF(Table2[[#This Row],[Probability_of_Pass]]&gt;'Main Data'!$AK$10,1,0)</f>
        <v>0</v>
      </c>
      <c r="E421">
        <f>IF(Table2[[#This Row],[Probability_of_Pass]]&gt;0.5,1,0)</f>
        <v>1</v>
      </c>
    </row>
    <row r="422" spans="1:5" x14ac:dyDescent="0.25">
      <c r="A422" s="21" t="s">
        <v>436</v>
      </c>
      <c r="B422" s="26">
        <f>IF(Table2[[#This Row],[Is_Qualified]]="Yes",1,0)</f>
        <v>0</v>
      </c>
      <c r="C422" s="27">
        <f>EXP(Table2[[#This Row],[Predicted Value]])/(1+EXP(Table2[[#This Row],[Predicted Value]]))</f>
        <v>0.5</v>
      </c>
      <c r="D422" s="28">
        <f>IF(Table2[[#This Row],[Probability_of_Pass]]&gt;'Main Data'!$AK$10,1,0)</f>
        <v>0</v>
      </c>
      <c r="E422">
        <f>IF(Table2[[#This Row],[Probability_of_Pass]]&gt;0.5,1,0)</f>
        <v>0</v>
      </c>
    </row>
    <row r="423" spans="1:5" x14ac:dyDescent="0.25">
      <c r="A423" s="22" t="s">
        <v>437</v>
      </c>
      <c r="B423" s="26">
        <f>IF(Table2[[#This Row],[Is_Qualified]]="Yes",1,0)</f>
        <v>1</v>
      </c>
      <c r="C423" s="27">
        <f>EXP(Table2[[#This Row],[Predicted Value]])/(1+EXP(Table2[[#This Row],[Predicted Value]]))</f>
        <v>0.57070712568050852</v>
      </c>
      <c r="D423" s="28">
        <f>IF(Table2[[#This Row],[Probability_of_Pass]]&gt;'Main Data'!$AK$10,1,0)</f>
        <v>0</v>
      </c>
      <c r="E423">
        <f>IF(Table2[[#This Row],[Probability_of_Pass]]&gt;0.5,1,0)</f>
        <v>1</v>
      </c>
    </row>
    <row r="424" spans="1:5" x14ac:dyDescent="0.25">
      <c r="A424" s="21" t="s">
        <v>438</v>
      </c>
      <c r="B424" s="26">
        <f>IF(Table2[[#This Row],[Is_Qualified]]="Yes",1,0)</f>
        <v>0</v>
      </c>
      <c r="C424" s="27">
        <f>EXP(Table2[[#This Row],[Predicted Value]])/(1+EXP(Table2[[#This Row],[Predicted Value]]))</f>
        <v>0.5</v>
      </c>
      <c r="D424" s="28">
        <f>IF(Table2[[#This Row],[Probability_of_Pass]]&gt;'Main Data'!$AK$10,1,0)</f>
        <v>0</v>
      </c>
      <c r="E424">
        <f>IF(Table2[[#This Row],[Probability_of_Pass]]&gt;0.5,1,0)</f>
        <v>0</v>
      </c>
    </row>
    <row r="425" spans="1:5" x14ac:dyDescent="0.25">
      <c r="A425" s="22" t="s">
        <v>439</v>
      </c>
      <c r="B425" s="26">
        <f>IF(Table2[[#This Row],[Is_Qualified]]="Yes",1,0)</f>
        <v>0</v>
      </c>
      <c r="C425" s="27">
        <f>EXP(Table2[[#This Row],[Predicted Value]])/(1+EXP(Table2[[#This Row],[Predicted Value]]))</f>
        <v>0.5</v>
      </c>
      <c r="D425" s="28">
        <f>IF(Table2[[#This Row],[Probability_of_Pass]]&gt;'Main Data'!$AK$10,1,0)</f>
        <v>0</v>
      </c>
      <c r="E425">
        <f>IF(Table2[[#This Row],[Probability_of_Pass]]&gt;0.5,1,0)</f>
        <v>0</v>
      </c>
    </row>
    <row r="426" spans="1:5" x14ac:dyDescent="0.25">
      <c r="A426" s="21" t="s">
        <v>440</v>
      </c>
      <c r="B426" s="26">
        <f>IF(Table2[[#This Row],[Is_Qualified]]="Yes",1,0)</f>
        <v>1</v>
      </c>
      <c r="C426" s="27">
        <f>EXP(Table2[[#This Row],[Predicted Value]])/(1+EXP(Table2[[#This Row],[Predicted Value]]))</f>
        <v>0.57070712568050852</v>
      </c>
      <c r="D426" s="28">
        <f>IF(Table2[[#This Row],[Probability_of_Pass]]&gt;'Main Data'!$AK$10,1,0)</f>
        <v>0</v>
      </c>
      <c r="E426">
        <f>IF(Table2[[#This Row],[Probability_of_Pass]]&gt;0.5,1,0)</f>
        <v>1</v>
      </c>
    </row>
    <row r="427" spans="1:5" x14ac:dyDescent="0.25">
      <c r="A427" s="22" t="s">
        <v>441</v>
      </c>
      <c r="B427" s="26">
        <f>IF(Table2[[#This Row],[Is_Qualified]]="Yes",1,0)</f>
        <v>1</v>
      </c>
      <c r="C427" s="27">
        <f>EXP(Table2[[#This Row],[Predicted Value]])/(1+EXP(Table2[[#This Row],[Predicted Value]]))</f>
        <v>0.57070712568050852</v>
      </c>
      <c r="D427" s="28">
        <f>IF(Table2[[#This Row],[Probability_of_Pass]]&gt;'Main Data'!$AK$10,1,0)</f>
        <v>0</v>
      </c>
      <c r="E427">
        <f>IF(Table2[[#This Row],[Probability_of_Pass]]&gt;0.5,1,0)</f>
        <v>1</v>
      </c>
    </row>
    <row r="428" spans="1:5" x14ac:dyDescent="0.25">
      <c r="A428" s="21" t="s">
        <v>442</v>
      </c>
      <c r="B428" s="26">
        <f>IF(Table2[[#This Row],[Is_Qualified]]="Yes",1,0)</f>
        <v>0</v>
      </c>
      <c r="C428" s="27">
        <f>EXP(Table2[[#This Row],[Predicted Value]])/(1+EXP(Table2[[#This Row],[Predicted Value]]))</f>
        <v>0.57070712568050852</v>
      </c>
      <c r="D428" s="28">
        <f>IF(Table2[[#This Row],[Probability_of_Pass]]&gt;'Main Data'!$AK$10,1,0)</f>
        <v>0</v>
      </c>
      <c r="E428">
        <f>IF(Table2[[#This Row],[Probability_of_Pass]]&gt;0.5,1,0)</f>
        <v>1</v>
      </c>
    </row>
    <row r="429" spans="1:5" x14ac:dyDescent="0.25">
      <c r="A429" s="22" t="s">
        <v>443</v>
      </c>
      <c r="B429" s="26">
        <f>IF(Table2[[#This Row],[Is_Qualified]]="Yes",1,0)</f>
        <v>1</v>
      </c>
      <c r="C429" s="27">
        <f>EXP(Table2[[#This Row],[Predicted Value]])/(1+EXP(Table2[[#This Row],[Predicted Value]]))</f>
        <v>0.57070712568050852</v>
      </c>
      <c r="D429" s="28">
        <f>IF(Table2[[#This Row],[Probability_of_Pass]]&gt;'Main Data'!$AK$10,1,0)</f>
        <v>0</v>
      </c>
      <c r="E429">
        <f>IF(Table2[[#This Row],[Probability_of_Pass]]&gt;0.5,1,0)</f>
        <v>1</v>
      </c>
    </row>
    <row r="430" spans="1:5" x14ac:dyDescent="0.25">
      <c r="A430" s="21" t="s">
        <v>444</v>
      </c>
      <c r="B430" s="26">
        <f>IF(Table2[[#This Row],[Is_Qualified]]="Yes",1,0)</f>
        <v>1</v>
      </c>
      <c r="C430" s="27">
        <f>EXP(Table2[[#This Row],[Predicted Value]])/(1+EXP(Table2[[#This Row],[Predicted Value]]))</f>
        <v>0.57070712568050852</v>
      </c>
      <c r="D430" s="28">
        <f>IF(Table2[[#This Row],[Probability_of_Pass]]&gt;'Main Data'!$AK$10,1,0)</f>
        <v>0</v>
      </c>
      <c r="E430">
        <f>IF(Table2[[#This Row],[Probability_of_Pass]]&gt;0.5,1,0)</f>
        <v>1</v>
      </c>
    </row>
    <row r="431" spans="1:5" x14ac:dyDescent="0.25">
      <c r="A431" s="22" t="s">
        <v>445</v>
      </c>
      <c r="B431" s="26">
        <f>IF(Table2[[#This Row],[Is_Qualified]]="Yes",1,0)</f>
        <v>1</v>
      </c>
      <c r="C431" s="27">
        <f>EXP(Table2[[#This Row],[Predicted Value]])/(1+EXP(Table2[[#This Row],[Predicted Value]]))</f>
        <v>0.8815788876645434</v>
      </c>
      <c r="D431" s="28">
        <f>IF(Table2[[#This Row],[Probability_of_Pass]]&gt;'Main Data'!$AK$10,1,0)</f>
        <v>1</v>
      </c>
      <c r="E431">
        <f>IF(Table2[[#This Row],[Probability_of_Pass]]&gt;0.5,1,0)</f>
        <v>1</v>
      </c>
    </row>
    <row r="432" spans="1:5" x14ac:dyDescent="0.25">
      <c r="A432" s="21" t="s">
        <v>446</v>
      </c>
      <c r="B432" s="26">
        <f>IF(Table2[[#This Row],[Is_Qualified]]="Yes",1,0)</f>
        <v>1</v>
      </c>
      <c r="C432" s="27">
        <f>EXP(Table2[[#This Row],[Predicted Value]])/(1+EXP(Table2[[#This Row],[Predicted Value]]))</f>
        <v>0.57070712568050852</v>
      </c>
      <c r="D432" s="28">
        <f>IF(Table2[[#This Row],[Probability_of_Pass]]&gt;'Main Data'!$AK$10,1,0)</f>
        <v>0</v>
      </c>
      <c r="E432">
        <f>IF(Table2[[#This Row],[Probability_of_Pass]]&gt;0.5,1,0)</f>
        <v>1</v>
      </c>
    </row>
    <row r="433" spans="1:5" x14ac:dyDescent="0.25">
      <c r="A433" s="22" t="s">
        <v>447</v>
      </c>
      <c r="B433" s="26">
        <f>IF(Table2[[#This Row],[Is_Qualified]]="Yes",1,0)</f>
        <v>1</v>
      </c>
      <c r="C433" s="27">
        <f>EXP(Table2[[#This Row],[Predicted Value]])/(1+EXP(Table2[[#This Row],[Predicted Value]]))</f>
        <v>0.57070712568050852</v>
      </c>
      <c r="D433" s="28">
        <f>IF(Table2[[#This Row],[Probability_of_Pass]]&gt;'Main Data'!$AK$10,1,0)</f>
        <v>0</v>
      </c>
      <c r="E433">
        <f>IF(Table2[[#This Row],[Probability_of_Pass]]&gt;0.5,1,0)</f>
        <v>1</v>
      </c>
    </row>
    <row r="434" spans="1:5" x14ac:dyDescent="0.25">
      <c r="A434" s="21" t="s">
        <v>448</v>
      </c>
      <c r="B434" s="26">
        <f>IF(Table2[[#This Row],[Is_Qualified]]="Yes",1,0)</f>
        <v>0</v>
      </c>
      <c r="C434" s="27">
        <f>EXP(Table2[[#This Row],[Predicted Value]])/(1+EXP(Table2[[#This Row],[Predicted Value]]))</f>
        <v>0.5</v>
      </c>
      <c r="D434" s="28">
        <f>IF(Table2[[#This Row],[Probability_of_Pass]]&gt;'Main Data'!$AK$10,1,0)</f>
        <v>0</v>
      </c>
      <c r="E434">
        <f>IF(Table2[[#This Row],[Probability_of_Pass]]&gt;0.5,1,0)</f>
        <v>0</v>
      </c>
    </row>
    <row r="435" spans="1:5" x14ac:dyDescent="0.25">
      <c r="A435" s="22" t="s">
        <v>449</v>
      </c>
      <c r="B435" s="26">
        <f>IF(Table2[[#This Row],[Is_Qualified]]="Yes",1,0)</f>
        <v>0</v>
      </c>
      <c r="C435" s="27">
        <f>EXP(Table2[[#This Row],[Predicted Value]])/(1+EXP(Table2[[#This Row],[Predicted Value]]))</f>
        <v>0.57070712568050852</v>
      </c>
      <c r="D435" s="28">
        <f>IF(Table2[[#This Row],[Probability_of_Pass]]&gt;'Main Data'!$AK$10,1,0)</f>
        <v>0</v>
      </c>
      <c r="E435">
        <f>IF(Table2[[#This Row],[Probability_of_Pass]]&gt;0.5,1,0)</f>
        <v>1</v>
      </c>
    </row>
    <row r="436" spans="1:5" x14ac:dyDescent="0.25">
      <c r="A436" s="21" t="s">
        <v>450</v>
      </c>
      <c r="B436" s="26">
        <f>IF(Table2[[#This Row],[Is_Qualified]]="Yes",1,0)</f>
        <v>0</v>
      </c>
      <c r="C436" s="27">
        <f>EXP(Table2[[#This Row],[Predicted Value]])/(1+EXP(Table2[[#This Row],[Predicted Value]]))</f>
        <v>0.57070712568050852</v>
      </c>
      <c r="D436" s="28">
        <f>IF(Table2[[#This Row],[Probability_of_Pass]]&gt;'Main Data'!$AK$10,1,0)</f>
        <v>0</v>
      </c>
      <c r="E436">
        <f>IF(Table2[[#This Row],[Probability_of_Pass]]&gt;0.5,1,0)</f>
        <v>1</v>
      </c>
    </row>
    <row r="437" spans="1:5" x14ac:dyDescent="0.25">
      <c r="A437" s="22" t="s">
        <v>451</v>
      </c>
      <c r="B437" s="26">
        <f>IF(Table2[[#This Row],[Is_Qualified]]="Yes",1,0)</f>
        <v>1</v>
      </c>
      <c r="C437" s="27">
        <f>EXP(Table2[[#This Row],[Predicted Value]])/(1+EXP(Table2[[#This Row],[Predicted Value]]))</f>
        <v>0.57070712568050852</v>
      </c>
      <c r="D437" s="28">
        <f>IF(Table2[[#This Row],[Probability_of_Pass]]&gt;'Main Data'!$AK$10,1,0)</f>
        <v>0</v>
      </c>
      <c r="E437">
        <f>IF(Table2[[#This Row],[Probability_of_Pass]]&gt;0.5,1,0)</f>
        <v>1</v>
      </c>
    </row>
    <row r="438" spans="1:5" x14ac:dyDescent="0.25">
      <c r="A438" s="21" t="s">
        <v>452</v>
      </c>
      <c r="B438" s="26">
        <f>IF(Table2[[#This Row],[Is_Qualified]]="Yes",1,0)</f>
        <v>1</v>
      </c>
      <c r="C438" s="27">
        <f>EXP(Table2[[#This Row],[Predicted Value]])/(1+EXP(Table2[[#This Row],[Predicted Value]]))</f>
        <v>0.57070712568050852</v>
      </c>
      <c r="D438" s="28">
        <f>IF(Table2[[#This Row],[Probability_of_Pass]]&gt;'Main Data'!$AK$10,1,0)</f>
        <v>0</v>
      </c>
      <c r="E438">
        <f>IF(Table2[[#This Row],[Probability_of_Pass]]&gt;0.5,1,0)</f>
        <v>1</v>
      </c>
    </row>
    <row r="439" spans="1:5" x14ac:dyDescent="0.25">
      <c r="A439" s="22" t="s">
        <v>453</v>
      </c>
      <c r="B439" s="26">
        <f>IF(Table2[[#This Row],[Is_Qualified]]="Yes",1,0)</f>
        <v>1</v>
      </c>
      <c r="C439" s="27">
        <f>EXP(Table2[[#This Row],[Predicted Value]])/(1+EXP(Table2[[#This Row],[Predicted Value]]))</f>
        <v>0.57070712568050852</v>
      </c>
      <c r="D439" s="28">
        <f>IF(Table2[[#This Row],[Probability_of_Pass]]&gt;'Main Data'!$AK$10,1,0)</f>
        <v>0</v>
      </c>
      <c r="E439">
        <f>IF(Table2[[#This Row],[Probability_of_Pass]]&gt;0.5,1,0)</f>
        <v>1</v>
      </c>
    </row>
    <row r="440" spans="1:5" x14ac:dyDescent="0.25">
      <c r="A440" s="21" t="s">
        <v>454</v>
      </c>
      <c r="B440" s="26">
        <f>IF(Table2[[#This Row],[Is_Qualified]]="Yes",1,0)</f>
        <v>0</v>
      </c>
      <c r="C440" s="27">
        <f>EXP(Table2[[#This Row],[Predicted Value]])/(1+EXP(Table2[[#This Row],[Predicted Value]]))</f>
        <v>0.57070712568050852</v>
      </c>
      <c r="D440" s="28">
        <f>IF(Table2[[#This Row],[Probability_of_Pass]]&gt;'Main Data'!$AK$10,1,0)</f>
        <v>0</v>
      </c>
      <c r="E440">
        <f>IF(Table2[[#This Row],[Probability_of_Pass]]&gt;0.5,1,0)</f>
        <v>1</v>
      </c>
    </row>
    <row r="441" spans="1:5" x14ac:dyDescent="0.25">
      <c r="A441" s="22" t="s">
        <v>455</v>
      </c>
      <c r="B441" s="26">
        <f>IF(Table2[[#This Row],[Is_Qualified]]="Yes",1,0)</f>
        <v>0</v>
      </c>
      <c r="C441" s="27">
        <f>EXP(Table2[[#This Row],[Predicted Value]])/(1+EXP(Table2[[#This Row],[Predicted Value]]))</f>
        <v>0.8815788876645434</v>
      </c>
      <c r="D441" s="28">
        <f>IF(Table2[[#This Row],[Probability_of_Pass]]&gt;'Main Data'!$AK$10,1,0)</f>
        <v>1</v>
      </c>
      <c r="E441">
        <f>IF(Table2[[#This Row],[Probability_of_Pass]]&gt;0.5,1,0)</f>
        <v>1</v>
      </c>
    </row>
    <row r="442" spans="1:5" x14ac:dyDescent="0.25">
      <c r="A442" s="21" t="s">
        <v>456</v>
      </c>
      <c r="B442" s="26">
        <f>IF(Table2[[#This Row],[Is_Qualified]]="Yes",1,0)</f>
        <v>1</v>
      </c>
      <c r="C442" s="27">
        <f>EXP(Table2[[#This Row],[Predicted Value]])/(1+EXP(Table2[[#This Row],[Predicted Value]]))</f>
        <v>0.8815788876645434</v>
      </c>
      <c r="D442" s="28">
        <f>IF(Table2[[#This Row],[Probability_of_Pass]]&gt;'Main Data'!$AK$10,1,0)</f>
        <v>1</v>
      </c>
      <c r="E442">
        <f>IF(Table2[[#This Row],[Probability_of_Pass]]&gt;0.5,1,0)</f>
        <v>1</v>
      </c>
    </row>
    <row r="443" spans="1:5" x14ac:dyDescent="0.25">
      <c r="A443" s="22" t="s">
        <v>457</v>
      </c>
      <c r="B443" s="26">
        <f>IF(Table2[[#This Row],[Is_Qualified]]="Yes",1,0)</f>
        <v>0</v>
      </c>
      <c r="C443" s="27">
        <f>EXP(Table2[[#This Row],[Predicted Value]])/(1+EXP(Table2[[#This Row],[Predicted Value]]))</f>
        <v>0.8815788876645434</v>
      </c>
      <c r="D443" s="28">
        <f>IF(Table2[[#This Row],[Probability_of_Pass]]&gt;'Main Data'!$AK$10,1,0)</f>
        <v>1</v>
      </c>
      <c r="E443">
        <f>IF(Table2[[#This Row],[Probability_of_Pass]]&gt;0.5,1,0)</f>
        <v>1</v>
      </c>
    </row>
    <row r="444" spans="1:5" x14ac:dyDescent="0.25">
      <c r="A444" s="21" t="s">
        <v>458</v>
      </c>
      <c r="B444" s="26">
        <f>IF(Table2[[#This Row],[Is_Qualified]]="Yes",1,0)</f>
        <v>1</v>
      </c>
      <c r="C444" s="27">
        <f>EXP(Table2[[#This Row],[Predicted Value]])/(1+EXP(Table2[[#This Row],[Predicted Value]]))</f>
        <v>0.8815788876645434</v>
      </c>
      <c r="D444" s="28">
        <f>IF(Table2[[#This Row],[Probability_of_Pass]]&gt;'Main Data'!$AK$10,1,0)</f>
        <v>1</v>
      </c>
      <c r="E444">
        <f>IF(Table2[[#This Row],[Probability_of_Pass]]&gt;0.5,1,0)</f>
        <v>1</v>
      </c>
    </row>
    <row r="445" spans="1:5" x14ac:dyDescent="0.25">
      <c r="A445" s="22" t="s">
        <v>459</v>
      </c>
      <c r="B445" s="26">
        <f>IF(Table2[[#This Row],[Is_Qualified]]="Yes",1,0)</f>
        <v>0</v>
      </c>
      <c r="C445" s="27">
        <f>EXP(Table2[[#This Row],[Predicted Value]])/(1+EXP(Table2[[#This Row],[Predicted Value]]))</f>
        <v>0.5</v>
      </c>
      <c r="D445" s="28">
        <f>IF(Table2[[#This Row],[Probability_of_Pass]]&gt;'Main Data'!$AK$10,1,0)</f>
        <v>0</v>
      </c>
      <c r="E445">
        <f>IF(Table2[[#This Row],[Probability_of_Pass]]&gt;0.5,1,0)</f>
        <v>0</v>
      </c>
    </row>
    <row r="446" spans="1:5" x14ac:dyDescent="0.25">
      <c r="A446" s="21" t="s">
        <v>460</v>
      </c>
      <c r="B446" s="26">
        <f>IF(Table2[[#This Row],[Is_Qualified]]="Yes",1,0)</f>
        <v>0</v>
      </c>
      <c r="C446" s="27">
        <f>EXP(Table2[[#This Row],[Predicted Value]])/(1+EXP(Table2[[#This Row],[Predicted Value]]))</f>
        <v>0.5</v>
      </c>
      <c r="D446" s="28">
        <f>IF(Table2[[#This Row],[Probability_of_Pass]]&gt;'Main Data'!$AK$10,1,0)</f>
        <v>0</v>
      </c>
      <c r="E446">
        <f>IF(Table2[[#This Row],[Probability_of_Pass]]&gt;0.5,1,0)</f>
        <v>0</v>
      </c>
    </row>
    <row r="447" spans="1:5" x14ac:dyDescent="0.25">
      <c r="A447" s="22" t="s">
        <v>461</v>
      </c>
      <c r="B447" s="26">
        <f>IF(Table2[[#This Row],[Is_Qualified]]="Yes",1,0)</f>
        <v>0</v>
      </c>
      <c r="C447" s="27">
        <f>EXP(Table2[[#This Row],[Predicted Value]])/(1+EXP(Table2[[#This Row],[Predicted Value]]))</f>
        <v>0.5</v>
      </c>
      <c r="D447" s="28">
        <f>IF(Table2[[#This Row],[Probability_of_Pass]]&gt;'Main Data'!$AK$10,1,0)</f>
        <v>0</v>
      </c>
      <c r="E447">
        <f>IF(Table2[[#This Row],[Probability_of_Pass]]&gt;0.5,1,0)</f>
        <v>0</v>
      </c>
    </row>
    <row r="448" spans="1:5" x14ac:dyDescent="0.25">
      <c r="A448" s="21" t="s">
        <v>462</v>
      </c>
      <c r="B448" s="26">
        <f>IF(Table2[[#This Row],[Is_Qualified]]="Yes",1,0)</f>
        <v>1</v>
      </c>
      <c r="C448" s="27">
        <f>EXP(Table2[[#This Row],[Predicted Value]])/(1+EXP(Table2[[#This Row],[Predicted Value]]))</f>
        <v>0.57070712568050852</v>
      </c>
      <c r="D448" s="28">
        <f>IF(Table2[[#This Row],[Probability_of_Pass]]&gt;'Main Data'!$AK$10,1,0)</f>
        <v>0</v>
      </c>
      <c r="E448">
        <f>IF(Table2[[#This Row],[Probability_of_Pass]]&gt;0.5,1,0)</f>
        <v>1</v>
      </c>
    </row>
    <row r="449" spans="1:5" x14ac:dyDescent="0.25">
      <c r="A449" s="22" t="s">
        <v>463</v>
      </c>
      <c r="B449" s="26">
        <f>IF(Table2[[#This Row],[Is_Qualified]]="Yes",1,0)</f>
        <v>0</v>
      </c>
      <c r="C449" s="27">
        <f>EXP(Table2[[#This Row],[Predicted Value]])/(1+EXP(Table2[[#This Row],[Predicted Value]]))</f>
        <v>0.8815788876645434</v>
      </c>
      <c r="D449" s="28">
        <f>IF(Table2[[#This Row],[Probability_of_Pass]]&gt;'Main Data'!$AK$10,1,0)</f>
        <v>1</v>
      </c>
      <c r="E449">
        <f>IF(Table2[[#This Row],[Probability_of_Pass]]&gt;0.5,1,0)</f>
        <v>1</v>
      </c>
    </row>
    <row r="450" spans="1:5" x14ac:dyDescent="0.25">
      <c r="A450" s="21" t="s">
        <v>464</v>
      </c>
      <c r="B450" s="26">
        <f>IF(Table2[[#This Row],[Is_Qualified]]="Yes",1,0)</f>
        <v>0</v>
      </c>
      <c r="C450" s="27">
        <f>EXP(Table2[[#This Row],[Predicted Value]])/(1+EXP(Table2[[#This Row],[Predicted Value]]))</f>
        <v>0.5</v>
      </c>
      <c r="D450" s="28">
        <f>IF(Table2[[#This Row],[Probability_of_Pass]]&gt;'Main Data'!$AK$10,1,0)</f>
        <v>0</v>
      </c>
      <c r="E450">
        <f>IF(Table2[[#This Row],[Probability_of_Pass]]&gt;0.5,1,0)</f>
        <v>0</v>
      </c>
    </row>
    <row r="451" spans="1:5" x14ac:dyDescent="0.25">
      <c r="A451" s="22" t="s">
        <v>465</v>
      </c>
      <c r="B451" s="26">
        <f>IF(Table2[[#This Row],[Is_Qualified]]="Yes",1,0)</f>
        <v>1</v>
      </c>
      <c r="C451" s="27">
        <f>EXP(Table2[[#This Row],[Predicted Value]])/(1+EXP(Table2[[#This Row],[Predicted Value]]))</f>
        <v>0.8815788876645434</v>
      </c>
      <c r="D451" s="28">
        <f>IF(Table2[[#This Row],[Probability_of_Pass]]&gt;'Main Data'!$AK$10,1,0)</f>
        <v>1</v>
      </c>
      <c r="E451">
        <f>IF(Table2[[#This Row],[Probability_of_Pass]]&gt;0.5,1,0)</f>
        <v>1</v>
      </c>
    </row>
    <row r="452" spans="1:5" x14ac:dyDescent="0.25">
      <c r="A452" s="21" t="s">
        <v>466</v>
      </c>
      <c r="B452" s="26">
        <f>IF(Table2[[#This Row],[Is_Qualified]]="Yes",1,0)</f>
        <v>0</v>
      </c>
      <c r="C452" s="27">
        <f>EXP(Table2[[#This Row],[Predicted Value]])/(1+EXP(Table2[[#This Row],[Predicted Value]]))</f>
        <v>0.5</v>
      </c>
      <c r="D452" s="28">
        <f>IF(Table2[[#This Row],[Probability_of_Pass]]&gt;'Main Data'!$AK$10,1,0)</f>
        <v>0</v>
      </c>
      <c r="E452">
        <f>IF(Table2[[#This Row],[Probability_of_Pass]]&gt;0.5,1,0)</f>
        <v>0</v>
      </c>
    </row>
    <row r="453" spans="1:5" x14ac:dyDescent="0.25">
      <c r="A453" s="22" t="s">
        <v>467</v>
      </c>
      <c r="B453" s="26">
        <f>IF(Table2[[#This Row],[Is_Qualified]]="Yes",1,0)</f>
        <v>1</v>
      </c>
      <c r="C453" s="27">
        <f>EXP(Table2[[#This Row],[Predicted Value]])/(1+EXP(Table2[[#This Row],[Predicted Value]]))</f>
        <v>0.8815788876645434</v>
      </c>
      <c r="D453" s="28">
        <f>IF(Table2[[#This Row],[Probability_of_Pass]]&gt;'Main Data'!$AK$10,1,0)</f>
        <v>1</v>
      </c>
      <c r="E453">
        <f>IF(Table2[[#This Row],[Probability_of_Pass]]&gt;0.5,1,0)</f>
        <v>1</v>
      </c>
    </row>
    <row r="454" spans="1:5" x14ac:dyDescent="0.25">
      <c r="A454" s="21" t="s">
        <v>468</v>
      </c>
      <c r="B454" s="26">
        <f>IF(Table2[[#This Row],[Is_Qualified]]="Yes",1,0)</f>
        <v>0</v>
      </c>
      <c r="C454" s="27">
        <f>EXP(Table2[[#This Row],[Predicted Value]])/(1+EXP(Table2[[#This Row],[Predicted Value]]))</f>
        <v>0.57070712568050852</v>
      </c>
      <c r="D454" s="28">
        <f>IF(Table2[[#This Row],[Probability_of_Pass]]&gt;'Main Data'!$AK$10,1,0)</f>
        <v>0</v>
      </c>
      <c r="E454">
        <f>IF(Table2[[#This Row],[Probability_of_Pass]]&gt;0.5,1,0)</f>
        <v>1</v>
      </c>
    </row>
    <row r="455" spans="1:5" x14ac:dyDescent="0.25">
      <c r="A455" s="22" t="s">
        <v>469</v>
      </c>
      <c r="B455" s="26">
        <f>IF(Table2[[#This Row],[Is_Qualified]]="Yes",1,0)</f>
        <v>0</v>
      </c>
      <c r="C455" s="27">
        <f>EXP(Table2[[#This Row],[Predicted Value]])/(1+EXP(Table2[[#This Row],[Predicted Value]]))</f>
        <v>0.5</v>
      </c>
      <c r="D455" s="28">
        <f>IF(Table2[[#This Row],[Probability_of_Pass]]&gt;'Main Data'!$AK$10,1,0)</f>
        <v>0</v>
      </c>
      <c r="E455">
        <f>IF(Table2[[#This Row],[Probability_of_Pass]]&gt;0.5,1,0)</f>
        <v>0</v>
      </c>
    </row>
    <row r="456" spans="1:5" x14ac:dyDescent="0.25">
      <c r="A456" s="21" t="s">
        <v>470</v>
      </c>
      <c r="B456" s="26">
        <f>IF(Table2[[#This Row],[Is_Qualified]]="Yes",1,0)</f>
        <v>0</v>
      </c>
      <c r="C456" s="27">
        <f>EXP(Table2[[#This Row],[Predicted Value]])/(1+EXP(Table2[[#This Row],[Predicted Value]]))</f>
        <v>0.57070712568050852</v>
      </c>
      <c r="D456" s="28">
        <f>IF(Table2[[#This Row],[Probability_of_Pass]]&gt;'Main Data'!$AK$10,1,0)</f>
        <v>0</v>
      </c>
      <c r="E456">
        <f>IF(Table2[[#This Row],[Probability_of_Pass]]&gt;0.5,1,0)</f>
        <v>1</v>
      </c>
    </row>
    <row r="457" spans="1:5" x14ac:dyDescent="0.25">
      <c r="A457" s="22" t="s">
        <v>471</v>
      </c>
      <c r="B457" s="26">
        <f>IF(Table2[[#This Row],[Is_Qualified]]="Yes",1,0)</f>
        <v>0</v>
      </c>
      <c r="C457" s="27">
        <f>EXP(Table2[[#This Row],[Predicted Value]])/(1+EXP(Table2[[#This Row],[Predicted Value]]))</f>
        <v>0.5</v>
      </c>
      <c r="D457" s="28">
        <f>IF(Table2[[#This Row],[Probability_of_Pass]]&gt;'Main Data'!$AK$10,1,0)</f>
        <v>0</v>
      </c>
      <c r="E457">
        <f>IF(Table2[[#This Row],[Probability_of_Pass]]&gt;0.5,1,0)</f>
        <v>0</v>
      </c>
    </row>
    <row r="458" spans="1:5" x14ac:dyDescent="0.25">
      <c r="A458" s="21" t="s">
        <v>472</v>
      </c>
      <c r="B458" s="26">
        <f>IF(Table2[[#This Row],[Is_Qualified]]="Yes",1,0)</f>
        <v>0</v>
      </c>
      <c r="C458" s="27">
        <f>EXP(Table2[[#This Row],[Predicted Value]])/(1+EXP(Table2[[#This Row],[Predicted Value]]))</f>
        <v>0.5</v>
      </c>
      <c r="D458" s="28">
        <f>IF(Table2[[#This Row],[Probability_of_Pass]]&gt;'Main Data'!$AK$10,1,0)</f>
        <v>0</v>
      </c>
      <c r="E458">
        <f>IF(Table2[[#This Row],[Probability_of_Pass]]&gt;0.5,1,0)</f>
        <v>0</v>
      </c>
    </row>
    <row r="459" spans="1:5" x14ac:dyDescent="0.25">
      <c r="A459" s="22" t="s">
        <v>473</v>
      </c>
      <c r="B459" s="26">
        <f>IF(Table2[[#This Row],[Is_Qualified]]="Yes",1,0)</f>
        <v>1</v>
      </c>
      <c r="C459" s="27">
        <f>EXP(Table2[[#This Row],[Predicted Value]])/(1+EXP(Table2[[#This Row],[Predicted Value]]))</f>
        <v>0.57070712568050852</v>
      </c>
      <c r="D459" s="28">
        <f>IF(Table2[[#This Row],[Probability_of_Pass]]&gt;'Main Data'!$AK$10,1,0)</f>
        <v>0</v>
      </c>
      <c r="E459">
        <f>IF(Table2[[#This Row],[Probability_of_Pass]]&gt;0.5,1,0)</f>
        <v>1</v>
      </c>
    </row>
    <row r="460" spans="1:5" x14ac:dyDescent="0.25">
      <c r="A460" s="21" t="s">
        <v>474</v>
      </c>
      <c r="B460" s="26">
        <f>IF(Table2[[#This Row],[Is_Qualified]]="Yes",1,0)</f>
        <v>0</v>
      </c>
      <c r="C460" s="27">
        <f>EXP(Table2[[#This Row],[Predicted Value]])/(1+EXP(Table2[[#This Row],[Predicted Value]]))</f>
        <v>0.8815788876645434</v>
      </c>
      <c r="D460" s="28">
        <f>IF(Table2[[#This Row],[Probability_of_Pass]]&gt;'Main Data'!$AK$10,1,0)</f>
        <v>1</v>
      </c>
      <c r="E460">
        <f>IF(Table2[[#This Row],[Probability_of_Pass]]&gt;0.5,1,0)</f>
        <v>1</v>
      </c>
    </row>
    <row r="461" spans="1:5" x14ac:dyDescent="0.25">
      <c r="A461" s="22" t="s">
        <v>475</v>
      </c>
      <c r="B461" s="26">
        <f>IF(Table2[[#This Row],[Is_Qualified]]="Yes",1,0)</f>
        <v>0</v>
      </c>
      <c r="C461" s="27">
        <f>EXP(Table2[[#This Row],[Predicted Value]])/(1+EXP(Table2[[#This Row],[Predicted Value]]))</f>
        <v>0.57070712568050852</v>
      </c>
      <c r="D461" s="28">
        <f>IF(Table2[[#This Row],[Probability_of_Pass]]&gt;'Main Data'!$AK$10,1,0)</f>
        <v>0</v>
      </c>
      <c r="E461">
        <f>IF(Table2[[#This Row],[Probability_of_Pass]]&gt;0.5,1,0)</f>
        <v>1</v>
      </c>
    </row>
    <row r="462" spans="1:5" x14ac:dyDescent="0.25">
      <c r="A462" s="21" t="s">
        <v>476</v>
      </c>
      <c r="B462" s="26">
        <f>IF(Table2[[#This Row],[Is_Qualified]]="Yes",1,0)</f>
        <v>1</v>
      </c>
      <c r="C462" s="27">
        <f>EXP(Table2[[#This Row],[Predicted Value]])/(1+EXP(Table2[[#This Row],[Predicted Value]]))</f>
        <v>0.57070712568050852</v>
      </c>
      <c r="D462" s="28">
        <f>IF(Table2[[#This Row],[Probability_of_Pass]]&gt;'Main Data'!$AK$10,1,0)</f>
        <v>0</v>
      </c>
      <c r="E462">
        <f>IF(Table2[[#This Row],[Probability_of_Pass]]&gt;0.5,1,0)</f>
        <v>1</v>
      </c>
    </row>
    <row r="463" spans="1:5" x14ac:dyDescent="0.25">
      <c r="A463" s="22" t="s">
        <v>477</v>
      </c>
      <c r="B463" s="26">
        <f>IF(Table2[[#This Row],[Is_Qualified]]="Yes",1,0)</f>
        <v>0</v>
      </c>
      <c r="C463" s="27">
        <f>EXP(Table2[[#This Row],[Predicted Value]])/(1+EXP(Table2[[#This Row],[Predicted Value]]))</f>
        <v>0.57070712568050852</v>
      </c>
      <c r="D463" s="28">
        <f>IF(Table2[[#This Row],[Probability_of_Pass]]&gt;'Main Data'!$AK$10,1,0)</f>
        <v>0</v>
      </c>
      <c r="E463">
        <f>IF(Table2[[#This Row],[Probability_of_Pass]]&gt;0.5,1,0)</f>
        <v>1</v>
      </c>
    </row>
    <row r="464" spans="1:5" x14ac:dyDescent="0.25">
      <c r="A464" s="21" t="s">
        <v>478</v>
      </c>
      <c r="B464" s="26">
        <f>IF(Table2[[#This Row],[Is_Qualified]]="Yes",1,0)</f>
        <v>0</v>
      </c>
      <c r="C464" s="27">
        <f>EXP(Table2[[#This Row],[Predicted Value]])/(1+EXP(Table2[[#This Row],[Predicted Value]]))</f>
        <v>0.8815788876645434</v>
      </c>
      <c r="D464" s="28">
        <f>IF(Table2[[#This Row],[Probability_of_Pass]]&gt;'Main Data'!$AK$10,1,0)</f>
        <v>1</v>
      </c>
      <c r="E464">
        <f>IF(Table2[[#This Row],[Probability_of_Pass]]&gt;0.5,1,0)</f>
        <v>1</v>
      </c>
    </row>
    <row r="465" spans="1:5" x14ac:dyDescent="0.25">
      <c r="A465" s="22" t="s">
        <v>479</v>
      </c>
      <c r="B465" s="26">
        <f>IF(Table2[[#This Row],[Is_Qualified]]="Yes",1,0)</f>
        <v>0</v>
      </c>
      <c r="C465" s="27">
        <f>EXP(Table2[[#This Row],[Predicted Value]])/(1+EXP(Table2[[#This Row],[Predicted Value]]))</f>
        <v>0.5</v>
      </c>
      <c r="D465" s="28">
        <f>IF(Table2[[#This Row],[Probability_of_Pass]]&gt;'Main Data'!$AK$10,1,0)</f>
        <v>0</v>
      </c>
      <c r="E465">
        <f>IF(Table2[[#This Row],[Probability_of_Pass]]&gt;0.5,1,0)</f>
        <v>0</v>
      </c>
    </row>
    <row r="466" spans="1:5" x14ac:dyDescent="0.25">
      <c r="A466" s="21" t="s">
        <v>480</v>
      </c>
      <c r="B466" s="26">
        <f>IF(Table2[[#This Row],[Is_Qualified]]="Yes",1,0)</f>
        <v>0</v>
      </c>
      <c r="C466" s="27">
        <f>EXP(Table2[[#This Row],[Predicted Value]])/(1+EXP(Table2[[#This Row],[Predicted Value]]))</f>
        <v>0.57070712568050852</v>
      </c>
      <c r="D466" s="28">
        <f>IF(Table2[[#This Row],[Probability_of_Pass]]&gt;'Main Data'!$AK$10,1,0)</f>
        <v>0</v>
      </c>
      <c r="E466">
        <f>IF(Table2[[#This Row],[Probability_of_Pass]]&gt;0.5,1,0)</f>
        <v>1</v>
      </c>
    </row>
    <row r="467" spans="1:5" x14ac:dyDescent="0.25">
      <c r="A467" s="22" t="s">
        <v>481</v>
      </c>
      <c r="B467" s="26">
        <f>IF(Table2[[#This Row],[Is_Qualified]]="Yes",1,0)</f>
        <v>0</v>
      </c>
      <c r="C467" s="27">
        <f>EXP(Table2[[#This Row],[Predicted Value]])/(1+EXP(Table2[[#This Row],[Predicted Value]]))</f>
        <v>0.5</v>
      </c>
      <c r="D467" s="28">
        <f>IF(Table2[[#This Row],[Probability_of_Pass]]&gt;'Main Data'!$AK$10,1,0)</f>
        <v>0</v>
      </c>
      <c r="E467">
        <f>IF(Table2[[#This Row],[Probability_of_Pass]]&gt;0.5,1,0)</f>
        <v>0</v>
      </c>
    </row>
    <row r="468" spans="1:5" x14ac:dyDescent="0.25">
      <c r="A468" s="21" t="s">
        <v>482</v>
      </c>
      <c r="B468" s="26">
        <f>IF(Table2[[#This Row],[Is_Qualified]]="Yes",1,0)</f>
        <v>0</v>
      </c>
      <c r="C468" s="27">
        <f>EXP(Table2[[#This Row],[Predicted Value]])/(1+EXP(Table2[[#This Row],[Predicted Value]]))</f>
        <v>0.5</v>
      </c>
      <c r="D468" s="28">
        <f>IF(Table2[[#This Row],[Probability_of_Pass]]&gt;'Main Data'!$AK$10,1,0)</f>
        <v>0</v>
      </c>
      <c r="E468">
        <f>IF(Table2[[#This Row],[Probability_of_Pass]]&gt;0.5,1,0)</f>
        <v>0</v>
      </c>
    </row>
    <row r="469" spans="1:5" x14ac:dyDescent="0.25">
      <c r="A469" s="22" t="s">
        <v>483</v>
      </c>
      <c r="B469" s="26">
        <f>IF(Table2[[#This Row],[Is_Qualified]]="Yes",1,0)</f>
        <v>0</v>
      </c>
      <c r="C469" s="27">
        <f>EXP(Table2[[#This Row],[Predicted Value]])/(1+EXP(Table2[[#This Row],[Predicted Value]]))</f>
        <v>0.57070712568050852</v>
      </c>
      <c r="D469" s="28">
        <f>IF(Table2[[#This Row],[Probability_of_Pass]]&gt;'Main Data'!$AK$10,1,0)</f>
        <v>0</v>
      </c>
      <c r="E469">
        <f>IF(Table2[[#This Row],[Probability_of_Pass]]&gt;0.5,1,0)</f>
        <v>1</v>
      </c>
    </row>
    <row r="470" spans="1:5" x14ac:dyDescent="0.25">
      <c r="A470" s="21" t="s">
        <v>484</v>
      </c>
      <c r="B470" s="26">
        <f>IF(Table2[[#This Row],[Is_Qualified]]="Yes",1,0)</f>
        <v>0</v>
      </c>
      <c r="C470" s="27">
        <f>EXP(Table2[[#This Row],[Predicted Value]])/(1+EXP(Table2[[#This Row],[Predicted Value]]))</f>
        <v>0.5</v>
      </c>
      <c r="D470" s="28">
        <f>IF(Table2[[#This Row],[Probability_of_Pass]]&gt;'Main Data'!$AK$10,1,0)</f>
        <v>0</v>
      </c>
      <c r="E470">
        <f>IF(Table2[[#This Row],[Probability_of_Pass]]&gt;0.5,1,0)</f>
        <v>0</v>
      </c>
    </row>
    <row r="471" spans="1:5" x14ac:dyDescent="0.25">
      <c r="A471" s="22" t="s">
        <v>485</v>
      </c>
      <c r="B471" s="26">
        <f>IF(Table2[[#This Row],[Is_Qualified]]="Yes",1,0)</f>
        <v>0</v>
      </c>
      <c r="C471" s="27">
        <f>EXP(Table2[[#This Row],[Predicted Value]])/(1+EXP(Table2[[#This Row],[Predicted Value]]))</f>
        <v>0.57070712568050852</v>
      </c>
      <c r="D471" s="28">
        <f>IF(Table2[[#This Row],[Probability_of_Pass]]&gt;'Main Data'!$AK$10,1,0)</f>
        <v>0</v>
      </c>
      <c r="E471">
        <f>IF(Table2[[#This Row],[Probability_of_Pass]]&gt;0.5,1,0)</f>
        <v>1</v>
      </c>
    </row>
    <row r="472" spans="1:5" x14ac:dyDescent="0.25">
      <c r="A472" s="21" t="s">
        <v>486</v>
      </c>
      <c r="B472" s="26">
        <f>IF(Table2[[#This Row],[Is_Qualified]]="Yes",1,0)</f>
        <v>1</v>
      </c>
      <c r="C472" s="27">
        <f>EXP(Table2[[#This Row],[Predicted Value]])/(1+EXP(Table2[[#This Row],[Predicted Value]]))</f>
        <v>0.8815788876645434</v>
      </c>
      <c r="D472" s="28">
        <f>IF(Table2[[#This Row],[Probability_of_Pass]]&gt;'Main Data'!$AK$10,1,0)</f>
        <v>1</v>
      </c>
      <c r="E472">
        <f>IF(Table2[[#This Row],[Probability_of_Pass]]&gt;0.5,1,0)</f>
        <v>1</v>
      </c>
    </row>
    <row r="473" spans="1:5" x14ac:dyDescent="0.25">
      <c r="A473" s="22" t="s">
        <v>487</v>
      </c>
      <c r="B473" s="26">
        <f>IF(Table2[[#This Row],[Is_Qualified]]="Yes",1,0)</f>
        <v>0</v>
      </c>
      <c r="C473" s="27">
        <f>EXP(Table2[[#This Row],[Predicted Value]])/(1+EXP(Table2[[#This Row],[Predicted Value]]))</f>
        <v>0.5</v>
      </c>
      <c r="D473" s="28">
        <f>IF(Table2[[#This Row],[Probability_of_Pass]]&gt;'Main Data'!$AK$10,1,0)</f>
        <v>0</v>
      </c>
      <c r="E473">
        <f>IF(Table2[[#This Row],[Probability_of_Pass]]&gt;0.5,1,0)</f>
        <v>0</v>
      </c>
    </row>
    <row r="474" spans="1:5" x14ac:dyDescent="0.25">
      <c r="A474" s="21" t="s">
        <v>488</v>
      </c>
      <c r="B474" s="26">
        <f>IF(Table2[[#This Row],[Is_Qualified]]="Yes",1,0)</f>
        <v>0</v>
      </c>
      <c r="C474" s="27">
        <f>EXP(Table2[[#This Row],[Predicted Value]])/(1+EXP(Table2[[#This Row],[Predicted Value]]))</f>
        <v>0.57070712568050852</v>
      </c>
      <c r="D474" s="28">
        <f>IF(Table2[[#This Row],[Probability_of_Pass]]&gt;'Main Data'!$AK$10,1,0)</f>
        <v>0</v>
      </c>
      <c r="E474">
        <f>IF(Table2[[#This Row],[Probability_of_Pass]]&gt;0.5,1,0)</f>
        <v>1</v>
      </c>
    </row>
    <row r="475" spans="1:5" x14ac:dyDescent="0.25">
      <c r="A475" s="22" t="s">
        <v>489</v>
      </c>
      <c r="B475" s="26">
        <f>IF(Table2[[#This Row],[Is_Qualified]]="Yes",1,0)</f>
        <v>0</v>
      </c>
      <c r="C475" s="27">
        <f>EXP(Table2[[#This Row],[Predicted Value]])/(1+EXP(Table2[[#This Row],[Predicted Value]]))</f>
        <v>0.5</v>
      </c>
      <c r="D475" s="28">
        <f>IF(Table2[[#This Row],[Probability_of_Pass]]&gt;'Main Data'!$AK$10,1,0)</f>
        <v>0</v>
      </c>
      <c r="E475">
        <f>IF(Table2[[#This Row],[Probability_of_Pass]]&gt;0.5,1,0)</f>
        <v>0</v>
      </c>
    </row>
    <row r="476" spans="1:5" x14ac:dyDescent="0.25">
      <c r="A476" s="21" t="s">
        <v>490</v>
      </c>
      <c r="B476" s="26">
        <f>IF(Table2[[#This Row],[Is_Qualified]]="Yes",1,0)</f>
        <v>0</v>
      </c>
      <c r="C476" s="27">
        <f>EXP(Table2[[#This Row],[Predicted Value]])/(1+EXP(Table2[[#This Row],[Predicted Value]]))</f>
        <v>0.8815788876645434</v>
      </c>
      <c r="D476" s="28">
        <f>IF(Table2[[#This Row],[Probability_of_Pass]]&gt;'Main Data'!$AK$10,1,0)</f>
        <v>1</v>
      </c>
      <c r="E476">
        <f>IF(Table2[[#This Row],[Probability_of_Pass]]&gt;0.5,1,0)</f>
        <v>1</v>
      </c>
    </row>
    <row r="477" spans="1:5" x14ac:dyDescent="0.25">
      <c r="A477" s="22" t="s">
        <v>491</v>
      </c>
      <c r="B477" s="26">
        <f>IF(Table2[[#This Row],[Is_Qualified]]="Yes",1,0)</f>
        <v>0</v>
      </c>
      <c r="C477" s="27">
        <f>EXP(Table2[[#This Row],[Predicted Value]])/(1+EXP(Table2[[#This Row],[Predicted Value]]))</f>
        <v>0.57070712568050852</v>
      </c>
      <c r="D477" s="28">
        <f>IF(Table2[[#This Row],[Probability_of_Pass]]&gt;'Main Data'!$AK$10,1,0)</f>
        <v>0</v>
      </c>
      <c r="E477">
        <f>IF(Table2[[#This Row],[Probability_of_Pass]]&gt;0.5,1,0)</f>
        <v>1</v>
      </c>
    </row>
    <row r="478" spans="1:5" x14ac:dyDescent="0.25">
      <c r="A478" s="21" t="s">
        <v>492</v>
      </c>
      <c r="B478" s="26">
        <f>IF(Table2[[#This Row],[Is_Qualified]]="Yes",1,0)</f>
        <v>0</v>
      </c>
      <c r="C478" s="27">
        <f>EXP(Table2[[#This Row],[Predicted Value]])/(1+EXP(Table2[[#This Row],[Predicted Value]]))</f>
        <v>0.8815788876645434</v>
      </c>
      <c r="D478" s="28">
        <f>IF(Table2[[#This Row],[Probability_of_Pass]]&gt;'Main Data'!$AK$10,1,0)</f>
        <v>1</v>
      </c>
      <c r="E478">
        <f>IF(Table2[[#This Row],[Probability_of_Pass]]&gt;0.5,1,0)</f>
        <v>1</v>
      </c>
    </row>
    <row r="479" spans="1:5" x14ac:dyDescent="0.25">
      <c r="A479" s="22" t="s">
        <v>493</v>
      </c>
      <c r="B479" s="26">
        <f>IF(Table2[[#This Row],[Is_Qualified]]="Yes",1,0)</f>
        <v>0</v>
      </c>
      <c r="C479" s="27">
        <f>EXP(Table2[[#This Row],[Predicted Value]])/(1+EXP(Table2[[#This Row],[Predicted Value]]))</f>
        <v>0.57070712568050852</v>
      </c>
      <c r="D479" s="28">
        <f>IF(Table2[[#This Row],[Probability_of_Pass]]&gt;'Main Data'!$AK$10,1,0)</f>
        <v>0</v>
      </c>
      <c r="E479">
        <f>IF(Table2[[#This Row],[Probability_of_Pass]]&gt;0.5,1,0)</f>
        <v>1</v>
      </c>
    </row>
    <row r="480" spans="1:5" x14ac:dyDescent="0.25">
      <c r="A480" s="21" t="s">
        <v>494</v>
      </c>
      <c r="B480" s="26">
        <f>IF(Table2[[#This Row],[Is_Qualified]]="Yes",1,0)</f>
        <v>0</v>
      </c>
      <c r="C480" s="27">
        <f>EXP(Table2[[#This Row],[Predicted Value]])/(1+EXP(Table2[[#This Row],[Predicted Value]]))</f>
        <v>0.5</v>
      </c>
      <c r="D480" s="28">
        <f>IF(Table2[[#This Row],[Probability_of_Pass]]&gt;'Main Data'!$AK$10,1,0)</f>
        <v>0</v>
      </c>
      <c r="E480">
        <f>IF(Table2[[#This Row],[Probability_of_Pass]]&gt;0.5,1,0)</f>
        <v>0</v>
      </c>
    </row>
    <row r="481" spans="1:5" x14ac:dyDescent="0.25">
      <c r="A481" s="22" t="s">
        <v>495</v>
      </c>
      <c r="B481" s="26">
        <f>IF(Table2[[#This Row],[Is_Qualified]]="Yes",1,0)</f>
        <v>0</v>
      </c>
      <c r="C481" s="27">
        <f>EXP(Table2[[#This Row],[Predicted Value]])/(1+EXP(Table2[[#This Row],[Predicted Value]]))</f>
        <v>0.57070712568050852</v>
      </c>
      <c r="D481" s="28">
        <f>IF(Table2[[#This Row],[Probability_of_Pass]]&gt;'Main Data'!$AK$10,1,0)</f>
        <v>0</v>
      </c>
      <c r="E481">
        <f>IF(Table2[[#This Row],[Probability_of_Pass]]&gt;0.5,1,0)</f>
        <v>1</v>
      </c>
    </row>
    <row r="482" spans="1:5" x14ac:dyDescent="0.25">
      <c r="A482" s="21" t="s">
        <v>496</v>
      </c>
      <c r="B482" s="26">
        <f>IF(Table2[[#This Row],[Is_Qualified]]="Yes",1,0)</f>
        <v>0</v>
      </c>
      <c r="C482" s="27">
        <f>EXP(Table2[[#This Row],[Predicted Value]])/(1+EXP(Table2[[#This Row],[Predicted Value]]))</f>
        <v>0.8815788876645434</v>
      </c>
      <c r="D482" s="28">
        <f>IF(Table2[[#This Row],[Probability_of_Pass]]&gt;'Main Data'!$AK$10,1,0)</f>
        <v>1</v>
      </c>
      <c r="E482">
        <f>IF(Table2[[#This Row],[Probability_of_Pass]]&gt;0.5,1,0)</f>
        <v>1</v>
      </c>
    </row>
    <row r="483" spans="1:5" x14ac:dyDescent="0.25">
      <c r="A483" s="22" t="s">
        <v>497</v>
      </c>
      <c r="B483" s="26">
        <f>IF(Table2[[#This Row],[Is_Qualified]]="Yes",1,0)</f>
        <v>0</v>
      </c>
      <c r="C483" s="27">
        <f>EXP(Table2[[#This Row],[Predicted Value]])/(1+EXP(Table2[[#This Row],[Predicted Value]]))</f>
        <v>0.57070712568050852</v>
      </c>
      <c r="D483" s="28">
        <f>IF(Table2[[#This Row],[Probability_of_Pass]]&gt;'Main Data'!$AK$10,1,0)</f>
        <v>0</v>
      </c>
      <c r="E483">
        <f>IF(Table2[[#This Row],[Probability_of_Pass]]&gt;0.5,1,0)</f>
        <v>1</v>
      </c>
    </row>
    <row r="484" spans="1:5" x14ac:dyDescent="0.25">
      <c r="A484" s="21" t="s">
        <v>498</v>
      </c>
      <c r="B484" s="26">
        <f>IF(Table2[[#This Row],[Is_Qualified]]="Yes",1,0)</f>
        <v>1</v>
      </c>
      <c r="C484" s="27">
        <f>EXP(Table2[[#This Row],[Predicted Value]])/(1+EXP(Table2[[#This Row],[Predicted Value]]))</f>
        <v>0.8815788876645434</v>
      </c>
      <c r="D484" s="28">
        <f>IF(Table2[[#This Row],[Probability_of_Pass]]&gt;'Main Data'!$AK$10,1,0)</f>
        <v>1</v>
      </c>
      <c r="E484">
        <f>IF(Table2[[#This Row],[Probability_of_Pass]]&gt;0.5,1,0)</f>
        <v>1</v>
      </c>
    </row>
    <row r="485" spans="1:5" x14ac:dyDescent="0.25">
      <c r="A485" s="22" t="s">
        <v>499</v>
      </c>
      <c r="B485" s="26">
        <f>IF(Table2[[#This Row],[Is_Qualified]]="Yes",1,0)</f>
        <v>0</v>
      </c>
      <c r="C485" s="27">
        <f>EXP(Table2[[#This Row],[Predicted Value]])/(1+EXP(Table2[[#This Row],[Predicted Value]]))</f>
        <v>0.8815788876645434</v>
      </c>
      <c r="D485" s="28">
        <f>IF(Table2[[#This Row],[Probability_of_Pass]]&gt;'Main Data'!$AK$10,1,0)</f>
        <v>1</v>
      </c>
      <c r="E485">
        <f>IF(Table2[[#This Row],[Probability_of_Pass]]&gt;0.5,1,0)</f>
        <v>1</v>
      </c>
    </row>
    <row r="486" spans="1:5" x14ac:dyDescent="0.25">
      <c r="A486" s="21" t="s">
        <v>500</v>
      </c>
      <c r="B486" s="26">
        <f>IF(Table2[[#This Row],[Is_Qualified]]="Yes",1,0)</f>
        <v>0</v>
      </c>
      <c r="C486" s="27">
        <f>EXP(Table2[[#This Row],[Predicted Value]])/(1+EXP(Table2[[#This Row],[Predicted Value]]))</f>
        <v>0.5</v>
      </c>
      <c r="D486" s="28">
        <f>IF(Table2[[#This Row],[Probability_of_Pass]]&gt;'Main Data'!$AK$10,1,0)</f>
        <v>0</v>
      </c>
      <c r="E486">
        <f>IF(Table2[[#This Row],[Probability_of_Pass]]&gt;0.5,1,0)</f>
        <v>0</v>
      </c>
    </row>
    <row r="487" spans="1:5" x14ac:dyDescent="0.25">
      <c r="A487" s="22" t="s">
        <v>501</v>
      </c>
      <c r="B487" s="26">
        <f>IF(Table2[[#This Row],[Is_Qualified]]="Yes",1,0)</f>
        <v>0</v>
      </c>
      <c r="C487" s="27">
        <f>EXP(Table2[[#This Row],[Predicted Value]])/(1+EXP(Table2[[#This Row],[Predicted Value]]))</f>
        <v>0.5</v>
      </c>
      <c r="D487" s="28">
        <f>IF(Table2[[#This Row],[Probability_of_Pass]]&gt;'Main Data'!$AK$10,1,0)</f>
        <v>0</v>
      </c>
      <c r="E487">
        <f>IF(Table2[[#This Row],[Probability_of_Pass]]&gt;0.5,1,0)</f>
        <v>0</v>
      </c>
    </row>
    <row r="488" spans="1:5" x14ac:dyDescent="0.25">
      <c r="A488" s="21" t="s">
        <v>502</v>
      </c>
      <c r="B488" s="26">
        <f>IF(Table2[[#This Row],[Is_Qualified]]="Yes",1,0)</f>
        <v>0</v>
      </c>
      <c r="C488" s="27">
        <f>EXP(Table2[[#This Row],[Predicted Value]])/(1+EXP(Table2[[#This Row],[Predicted Value]]))</f>
        <v>0.57070712568050852</v>
      </c>
      <c r="D488" s="28">
        <f>IF(Table2[[#This Row],[Probability_of_Pass]]&gt;'Main Data'!$AK$10,1,0)</f>
        <v>0</v>
      </c>
      <c r="E488">
        <f>IF(Table2[[#This Row],[Probability_of_Pass]]&gt;0.5,1,0)</f>
        <v>1</v>
      </c>
    </row>
    <row r="489" spans="1:5" x14ac:dyDescent="0.25">
      <c r="A489" s="22" t="s">
        <v>503</v>
      </c>
      <c r="B489" s="26">
        <f>IF(Table2[[#This Row],[Is_Qualified]]="Yes",1,0)</f>
        <v>0</v>
      </c>
      <c r="C489" s="27">
        <f>EXP(Table2[[#This Row],[Predicted Value]])/(1+EXP(Table2[[#This Row],[Predicted Value]]))</f>
        <v>0.57070712568050852</v>
      </c>
      <c r="D489" s="28">
        <f>IF(Table2[[#This Row],[Probability_of_Pass]]&gt;'Main Data'!$AK$10,1,0)</f>
        <v>0</v>
      </c>
      <c r="E489">
        <f>IF(Table2[[#This Row],[Probability_of_Pass]]&gt;0.5,1,0)</f>
        <v>1</v>
      </c>
    </row>
    <row r="490" spans="1:5" x14ac:dyDescent="0.25">
      <c r="A490" s="21" t="s">
        <v>504</v>
      </c>
      <c r="B490" s="26">
        <f>IF(Table2[[#This Row],[Is_Qualified]]="Yes",1,0)</f>
        <v>0</v>
      </c>
      <c r="C490" s="27">
        <f>EXP(Table2[[#This Row],[Predicted Value]])/(1+EXP(Table2[[#This Row],[Predicted Value]]))</f>
        <v>0.8815788876645434</v>
      </c>
      <c r="D490" s="28">
        <f>IF(Table2[[#This Row],[Probability_of_Pass]]&gt;'Main Data'!$AK$10,1,0)</f>
        <v>1</v>
      </c>
      <c r="E490">
        <f>IF(Table2[[#This Row],[Probability_of_Pass]]&gt;0.5,1,0)</f>
        <v>1</v>
      </c>
    </row>
    <row r="491" spans="1:5" x14ac:dyDescent="0.25">
      <c r="A491" s="22" t="s">
        <v>505</v>
      </c>
      <c r="B491" s="26">
        <f>IF(Table2[[#This Row],[Is_Qualified]]="Yes",1,0)</f>
        <v>1</v>
      </c>
      <c r="C491" s="27">
        <f>EXP(Table2[[#This Row],[Predicted Value]])/(1+EXP(Table2[[#This Row],[Predicted Value]]))</f>
        <v>0.8815788876645434</v>
      </c>
      <c r="D491" s="28">
        <f>IF(Table2[[#This Row],[Probability_of_Pass]]&gt;'Main Data'!$AK$10,1,0)</f>
        <v>1</v>
      </c>
      <c r="E491">
        <f>IF(Table2[[#This Row],[Probability_of_Pass]]&gt;0.5,1,0)</f>
        <v>1</v>
      </c>
    </row>
    <row r="492" spans="1:5" x14ac:dyDescent="0.25">
      <c r="A492" s="21" t="s">
        <v>506</v>
      </c>
      <c r="B492" s="26">
        <f>IF(Table2[[#This Row],[Is_Qualified]]="Yes",1,0)</f>
        <v>0</v>
      </c>
      <c r="C492" s="27">
        <f>EXP(Table2[[#This Row],[Predicted Value]])/(1+EXP(Table2[[#This Row],[Predicted Value]]))</f>
        <v>0.57070712568050852</v>
      </c>
      <c r="D492" s="28">
        <f>IF(Table2[[#This Row],[Probability_of_Pass]]&gt;'Main Data'!$AK$10,1,0)</f>
        <v>0</v>
      </c>
      <c r="E492">
        <f>IF(Table2[[#This Row],[Probability_of_Pass]]&gt;0.5,1,0)</f>
        <v>1</v>
      </c>
    </row>
    <row r="493" spans="1:5" x14ac:dyDescent="0.25">
      <c r="A493" s="22" t="s">
        <v>507</v>
      </c>
      <c r="B493" s="26">
        <f>IF(Table2[[#This Row],[Is_Qualified]]="Yes",1,0)</f>
        <v>0</v>
      </c>
      <c r="C493" s="27">
        <f>EXP(Table2[[#This Row],[Predicted Value]])/(1+EXP(Table2[[#This Row],[Predicted Value]]))</f>
        <v>0.5</v>
      </c>
      <c r="D493" s="28">
        <f>IF(Table2[[#This Row],[Probability_of_Pass]]&gt;'Main Data'!$AK$10,1,0)</f>
        <v>0</v>
      </c>
      <c r="E493">
        <f>IF(Table2[[#This Row],[Probability_of_Pass]]&gt;0.5,1,0)</f>
        <v>0</v>
      </c>
    </row>
    <row r="494" spans="1:5" x14ac:dyDescent="0.25">
      <c r="A494" s="21" t="s">
        <v>508</v>
      </c>
      <c r="B494" s="26">
        <f>IF(Table2[[#This Row],[Is_Qualified]]="Yes",1,0)</f>
        <v>1</v>
      </c>
      <c r="C494" s="27">
        <f>EXP(Table2[[#This Row],[Predicted Value]])/(1+EXP(Table2[[#This Row],[Predicted Value]]))</f>
        <v>0.8815788876645434</v>
      </c>
      <c r="D494" s="28">
        <f>IF(Table2[[#This Row],[Probability_of_Pass]]&gt;'Main Data'!$AK$10,1,0)</f>
        <v>1</v>
      </c>
      <c r="E494">
        <f>IF(Table2[[#This Row],[Probability_of_Pass]]&gt;0.5,1,0)</f>
        <v>1</v>
      </c>
    </row>
    <row r="495" spans="1:5" x14ac:dyDescent="0.25">
      <c r="A495" s="22" t="s">
        <v>509</v>
      </c>
      <c r="B495" s="26">
        <f>IF(Table2[[#This Row],[Is_Qualified]]="Yes",1,0)</f>
        <v>0</v>
      </c>
      <c r="C495" s="27">
        <f>EXP(Table2[[#This Row],[Predicted Value]])/(1+EXP(Table2[[#This Row],[Predicted Value]]))</f>
        <v>0.5</v>
      </c>
      <c r="D495" s="28">
        <f>IF(Table2[[#This Row],[Probability_of_Pass]]&gt;'Main Data'!$AK$10,1,0)</f>
        <v>0</v>
      </c>
      <c r="E495">
        <f>IF(Table2[[#This Row],[Probability_of_Pass]]&gt;0.5,1,0)</f>
        <v>0</v>
      </c>
    </row>
    <row r="496" spans="1:5" x14ac:dyDescent="0.25">
      <c r="A496" s="21" t="s">
        <v>510</v>
      </c>
      <c r="B496" s="26">
        <f>IF(Table2[[#This Row],[Is_Qualified]]="Yes",1,0)</f>
        <v>0</v>
      </c>
      <c r="C496" s="27">
        <f>EXP(Table2[[#This Row],[Predicted Value]])/(1+EXP(Table2[[#This Row],[Predicted Value]]))</f>
        <v>0.8815788876645434</v>
      </c>
      <c r="D496" s="28">
        <f>IF(Table2[[#This Row],[Probability_of_Pass]]&gt;'Main Data'!$AK$10,1,0)</f>
        <v>1</v>
      </c>
      <c r="E496">
        <f>IF(Table2[[#This Row],[Probability_of_Pass]]&gt;0.5,1,0)</f>
        <v>1</v>
      </c>
    </row>
    <row r="497" spans="1:5" x14ac:dyDescent="0.25">
      <c r="A497" s="22" t="s">
        <v>511</v>
      </c>
      <c r="B497" s="26">
        <f>IF(Table2[[#This Row],[Is_Qualified]]="Yes",1,0)</f>
        <v>0</v>
      </c>
      <c r="C497" s="27">
        <f>EXP(Table2[[#This Row],[Predicted Value]])/(1+EXP(Table2[[#This Row],[Predicted Value]]))</f>
        <v>0.57070712568050852</v>
      </c>
      <c r="D497" s="28">
        <f>IF(Table2[[#This Row],[Probability_of_Pass]]&gt;'Main Data'!$AK$10,1,0)</f>
        <v>0</v>
      </c>
      <c r="E497">
        <f>IF(Table2[[#This Row],[Probability_of_Pass]]&gt;0.5,1,0)</f>
        <v>1</v>
      </c>
    </row>
    <row r="498" spans="1:5" x14ac:dyDescent="0.25">
      <c r="A498" s="21" t="s">
        <v>512</v>
      </c>
      <c r="B498" s="26">
        <f>IF(Table2[[#This Row],[Is_Qualified]]="Yes",1,0)</f>
        <v>0</v>
      </c>
      <c r="C498" s="27">
        <f>EXP(Table2[[#This Row],[Predicted Value]])/(1+EXP(Table2[[#This Row],[Predicted Value]]))</f>
        <v>0.57070712568050852</v>
      </c>
      <c r="D498" s="28">
        <f>IF(Table2[[#This Row],[Probability_of_Pass]]&gt;'Main Data'!$AK$10,1,0)</f>
        <v>0</v>
      </c>
      <c r="E498">
        <f>IF(Table2[[#This Row],[Probability_of_Pass]]&gt;0.5,1,0)</f>
        <v>1</v>
      </c>
    </row>
    <row r="499" spans="1:5" x14ac:dyDescent="0.25">
      <c r="A499" s="22" t="s">
        <v>513</v>
      </c>
      <c r="B499" s="26">
        <f>IF(Table2[[#This Row],[Is_Qualified]]="Yes",1,0)</f>
        <v>0</v>
      </c>
      <c r="C499" s="27">
        <f>EXP(Table2[[#This Row],[Predicted Value]])/(1+EXP(Table2[[#This Row],[Predicted Value]]))</f>
        <v>0.5</v>
      </c>
      <c r="D499" s="28">
        <f>IF(Table2[[#This Row],[Probability_of_Pass]]&gt;'Main Data'!$AK$10,1,0)</f>
        <v>0</v>
      </c>
      <c r="E499">
        <f>IF(Table2[[#This Row],[Probability_of_Pass]]&gt;0.5,1,0)</f>
        <v>0</v>
      </c>
    </row>
    <row r="500" spans="1:5" x14ac:dyDescent="0.25">
      <c r="A500" s="21" t="s">
        <v>514</v>
      </c>
      <c r="B500" s="26">
        <f>IF(Table2[[#This Row],[Is_Qualified]]="Yes",1,0)</f>
        <v>0</v>
      </c>
      <c r="C500" s="27">
        <f>EXP(Table2[[#This Row],[Predicted Value]])/(1+EXP(Table2[[#This Row],[Predicted Value]]))</f>
        <v>0.57070712568050852</v>
      </c>
      <c r="D500" s="28">
        <f>IF(Table2[[#This Row],[Probability_of_Pass]]&gt;'Main Data'!$AK$10,1,0)</f>
        <v>0</v>
      </c>
      <c r="E500">
        <f>IF(Table2[[#This Row],[Probability_of_Pass]]&gt;0.5,1,0)</f>
        <v>1</v>
      </c>
    </row>
    <row r="501" spans="1:5" x14ac:dyDescent="0.25">
      <c r="A501" s="24" t="s">
        <v>515</v>
      </c>
      <c r="B501" s="26">
        <f>IF(Table2[[#This Row],[Is_Qualified]]="Yes",1,0)</f>
        <v>0</v>
      </c>
      <c r="C501" s="27">
        <f>EXP(Table2[[#This Row],[Predicted Value]])/(1+EXP(Table2[[#This Row],[Predicted Value]]))</f>
        <v>0.57070712568050852</v>
      </c>
      <c r="D501" s="28">
        <f>IF(Table2[[#This Row],[Probability_of_Pass]]&gt;'Main Data'!$AK$10,1,0)</f>
        <v>0</v>
      </c>
      <c r="E501">
        <f>IF(Table2[[#This Row],[Probability_of_Pass]]&gt;0.5,1,0)</f>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F45D4-44B1-4EC8-BA75-3DA0B8708A37}">
  <dimension ref="A1:D31"/>
  <sheetViews>
    <sheetView topLeftCell="A10" zoomScale="71" zoomScaleNormal="71" workbookViewId="0">
      <selection activeCell="A27" sqref="A27"/>
    </sheetView>
  </sheetViews>
  <sheetFormatPr defaultRowHeight="15" x14ac:dyDescent="0.25"/>
  <cols>
    <col min="1" max="1" width="18.140625" bestFit="1" customWidth="1"/>
    <col min="2" max="2" width="12.7109375" bestFit="1" customWidth="1"/>
    <col min="4" max="4" width="28.140625" bestFit="1" customWidth="1"/>
  </cols>
  <sheetData>
    <row r="1" spans="1:4" x14ac:dyDescent="0.25">
      <c r="A1" s="38" t="s">
        <v>618</v>
      </c>
      <c r="B1" s="38"/>
      <c r="C1" s="38"/>
      <c r="D1" s="38"/>
    </row>
    <row r="2" spans="1:4" x14ac:dyDescent="0.25">
      <c r="A2" s="2" t="s">
        <v>610</v>
      </c>
      <c r="B2" s="2" t="s">
        <v>611</v>
      </c>
      <c r="C2" s="2" t="s">
        <v>612</v>
      </c>
      <c r="D2" s="2" t="s">
        <v>613</v>
      </c>
    </row>
    <row r="3" spans="1:4" x14ac:dyDescent="0.25">
      <c r="A3" s="3" t="s">
        <v>570</v>
      </c>
      <c r="B3" s="3">
        <v>-0.60200176247269532</v>
      </c>
      <c r="C3" s="5">
        <v>1.7264658941290323E-8</v>
      </c>
      <c r="D3" s="19" t="s">
        <v>614</v>
      </c>
    </row>
    <row r="4" spans="1:4" x14ac:dyDescent="0.25">
      <c r="A4" s="3" t="s">
        <v>0</v>
      </c>
      <c r="B4" s="3">
        <v>3.2983149833227879E-2</v>
      </c>
      <c r="C4" s="5">
        <v>0.288273824248508</v>
      </c>
      <c r="D4" s="3" t="s">
        <v>615</v>
      </c>
    </row>
    <row r="5" spans="1:4" x14ac:dyDescent="0.25">
      <c r="A5" s="3" t="s">
        <v>15</v>
      </c>
      <c r="B5" s="3">
        <v>9.9002726084446721E-4</v>
      </c>
      <c r="C5" s="5">
        <v>0.64021102360180315</v>
      </c>
      <c r="D5" s="3" t="s">
        <v>615</v>
      </c>
    </row>
    <row r="6" spans="1:4" x14ac:dyDescent="0.25">
      <c r="A6" s="3" t="s">
        <v>556</v>
      </c>
      <c r="B6" s="3">
        <v>0.44838399625110953</v>
      </c>
      <c r="C6" s="5">
        <v>9.0431221647824369E-8</v>
      </c>
      <c r="D6" s="19" t="s">
        <v>616</v>
      </c>
    </row>
    <row r="7" spans="1:4" x14ac:dyDescent="0.25">
      <c r="A7" s="3" t="s">
        <v>557</v>
      </c>
      <c r="B7" s="3">
        <v>0.30977545416511809</v>
      </c>
      <c r="C7" s="5">
        <v>7.8192873258815E-8</v>
      </c>
      <c r="D7" s="19" t="s">
        <v>616</v>
      </c>
    </row>
    <row r="8" spans="1:4" x14ac:dyDescent="0.25">
      <c r="A8" s="3" t="s">
        <v>13</v>
      </c>
      <c r="B8" s="3">
        <v>-8.9403978573951892E-4</v>
      </c>
      <c r="C8" s="5">
        <v>0.30597919867915041</v>
      </c>
      <c r="D8" s="3" t="s">
        <v>617</v>
      </c>
    </row>
    <row r="9" spans="1:4" x14ac:dyDescent="0.25">
      <c r="A9" s="3" t="s">
        <v>554</v>
      </c>
      <c r="B9" s="3">
        <v>5.3809998042146166E-2</v>
      </c>
      <c r="C9" s="5">
        <v>0.1373835538072066</v>
      </c>
      <c r="D9" s="3" t="s">
        <v>615</v>
      </c>
    </row>
    <row r="10" spans="1:4" x14ac:dyDescent="0.25">
      <c r="A10" s="3" t="s">
        <v>555</v>
      </c>
      <c r="B10" s="3">
        <v>7.2481097044234475E-3</v>
      </c>
      <c r="C10" s="5">
        <v>0.86017441481916912</v>
      </c>
      <c r="D10" s="3" t="s">
        <v>615</v>
      </c>
    </row>
    <row r="11" spans="1:4" x14ac:dyDescent="0.25">
      <c r="A11" s="3" t="s">
        <v>4</v>
      </c>
      <c r="B11" s="3">
        <v>2.9728703308573266E-3</v>
      </c>
      <c r="C11" s="5">
        <v>1.94786020841432E-2</v>
      </c>
      <c r="D11" s="19" t="s">
        <v>616</v>
      </c>
    </row>
    <row r="12" spans="1:4" x14ac:dyDescent="0.25">
      <c r="A12" s="3" t="s">
        <v>6</v>
      </c>
      <c r="B12" s="3">
        <v>1.5833752436522611E-3</v>
      </c>
      <c r="C12" s="5">
        <v>0.21826094426651083</v>
      </c>
      <c r="D12" s="3" t="s">
        <v>615</v>
      </c>
    </row>
    <row r="13" spans="1:4" x14ac:dyDescent="0.25">
      <c r="A13" s="3" t="s">
        <v>8</v>
      </c>
      <c r="B13" s="3">
        <v>3.5417030052849268E-3</v>
      </c>
      <c r="C13" s="5">
        <v>6.9481700752172856E-3</v>
      </c>
      <c r="D13" s="19" t="s">
        <v>616</v>
      </c>
    </row>
    <row r="14" spans="1:4" x14ac:dyDescent="0.25">
      <c r="A14" s="3" t="s">
        <v>10</v>
      </c>
      <c r="B14" s="3">
        <v>3.1741180974991863E-3</v>
      </c>
      <c r="C14" s="5">
        <v>3.0756057468301151E-2</v>
      </c>
      <c r="D14" s="19" t="s">
        <v>616</v>
      </c>
    </row>
    <row r="15" spans="1:4" x14ac:dyDescent="0.25">
      <c r="A15" s="3" t="s">
        <v>11</v>
      </c>
      <c r="B15" s="3">
        <v>1.4437340122322028E-3</v>
      </c>
      <c r="C15" s="5">
        <v>0.28008253679033673</v>
      </c>
      <c r="D15" s="3" t="s">
        <v>615</v>
      </c>
    </row>
    <row r="16" spans="1:4" x14ac:dyDescent="0.25">
      <c r="A16" s="3" t="s">
        <v>12</v>
      </c>
      <c r="B16" s="3">
        <v>2.3430340363219714E-3</v>
      </c>
      <c r="C16" s="5">
        <v>9.1472153448845323E-2</v>
      </c>
      <c r="D16" s="3" t="s">
        <v>619</v>
      </c>
    </row>
    <row r="17" spans="1:4" x14ac:dyDescent="0.25">
      <c r="A17" s="3" t="s">
        <v>7</v>
      </c>
      <c r="B17" s="3">
        <v>1.6465039388191415E-3</v>
      </c>
      <c r="C17" s="5">
        <v>0.24122176906550513</v>
      </c>
      <c r="D17" s="3" t="s">
        <v>615</v>
      </c>
    </row>
    <row r="18" spans="1:4" x14ac:dyDescent="0.25">
      <c r="A18" s="3" t="s">
        <v>9</v>
      </c>
      <c r="B18" s="3">
        <v>8.2918948504642298E-4</v>
      </c>
      <c r="C18" s="5">
        <v>0.57027436043187429</v>
      </c>
      <c r="D18" s="3" t="s">
        <v>615</v>
      </c>
    </row>
    <row r="29" spans="1:4" x14ac:dyDescent="0.25">
      <c r="A29" t="s">
        <v>620</v>
      </c>
    </row>
    <row r="31" spans="1:4" x14ac:dyDescent="0.25">
      <c r="A31" t="s">
        <v>621</v>
      </c>
    </row>
  </sheetData>
  <autoFilter ref="A2:D18" xr:uid="{F8DF45D4-44B1-4EC8-BA75-3DA0B8708A37}"/>
  <mergeCells count="1">
    <mergeCell ref="A1:D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51E41-DD68-46B4-A51E-A8400746DF62}">
  <dimension ref="A1:G22"/>
  <sheetViews>
    <sheetView zoomScale="64" zoomScaleNormal="64" workbookViewId="0">
      <selection activeCell="I24" sqref="I24"/>
    </sheetView>
  </sheetViews>
  <sheetFormatPr defaultRowHeight="15" x14ac:dyDescent="0.25"/>
  <cols>
    <col min="1" max="1" width="33" bestFit="1" customWidth="1"/>
    <col min="2" max="2" width="27.85546875" bestFit="1" customWidth="1"/>
    <col min="3" max="3" width="6.140625" customWidth="1"/>
    <col min="4" max="4" width="77.5703125" bestFit="1" customWidth="1"/>
    <col min="5" max="5" width="27.85546875" bestFit="1" customWidth="1"/>
    <col min="6" max="6" width="43" customWidth="1"/>
    <col min="7" max="7" width="26.42578125" bestFit="1" customWidth="1"/>
    <col min="8" max="8" width="27.85546875" bestFit="1" customWidth="1"/>
  </cols>
  <sheetData>
    <row r="1" spans="1:7" x14ac:dyDescent="0.25">
      <c r="A1" s="2" t="s">
        <v>534</v>
      </c>
      <c r="B1" s="3"/>
      <c r="D1" s="10" t="s">
        <v>545</v>
      </c>
      <c r="E1" s="10" t="s">
        <v>531</v>
      </c>
      <c r="F1" s="10" t="s">
        <v>546</v>
      </c>
      <c r="G1" s="10" t="s">
        <v>538</v>
      </c>
    </row>
    <row r="2" spans="1:7" x14ac:dyDescent="0.25">
      <c r="A2" s="6" t="s">
        <v>535</v>
      </c>
      <c r="B2" s="3">
        <f>COUNTA('Main Data'!A2:A501)</f>
        <v>500</v>
      </c>
      <c r="D2" t="s">
        <v>524</v>
      </c>
      <c r="E2">
        <f>COUNTIFS('Main Data'!D2:D501,"None",'Main Data'!F2:F501,"Yes")</f>
        <v>2</v>
      </c>
      <c r="F2">
        <f>COUNTIFS('Main Data'!D2:D501,"None",'Main Data'!F2:F501,"No")</f>
        <v>148</v>
      </c>
      <c r="G2" s="1">
        <f>E2/(E2+F2)</f>
        <v>1.3333333333333334E-2</v>
      </c>
    </row>
    <row r="3" spans="1:7" x14ac:dyDescent="0.25">
      <c r="A3" s="6" t="s">
        <v>536</v>
      </c>
      <c r="B3" s="3">
        <f>COUNTIF('Main Data'!F2:F501,"Yes")</f>
        <v>249</v>
      </c>
      <c r="D3" t="s">
        <v>526</v>
      </c>
      <c r="E3">
        <f>COUNTIFS('Main Data'!D2:D501,"Basic",'Main Data'!F2:F501,"Yes")</f>
        <v>113</v>
      </c>
      <c r="F3">
        <f>COUNTIFS('Main Data'!D2:D501,"Basic",'Main Data'!F2:F501,"No")</f>
        <v>85</v>
      </c>
      <c r="G3" s="1">
        <f t="shared" ref="G3:G4" si="0">E3/(E3+F3)</f>
        <v>0.57070707070707072</v>
      </c>
    </row>
    <row r="4" spans="1:7" x14ac:dyDescent="0.25">
      <c r="A4" s="6" t="s">
        <v>537</v>
      </c>
      <c r="B4" s="3">
        <f>COUNTIF('Main Data'!F2:F501,"No")</f>
        <v>251</v>
      </c>
      <c r="D4" t="s">
        <v>525</v>
      </c>
      <c r="E4">
        <f>COUNTIFS('Main Data'!D2:D501,"Advanced",'Main Data'!F2:F501,"Yes")</f>
        <v>134</v>
      </c>
      <c r="F4">
        <f>COUNTIFS('Main Data'!D2:D501,"Advanced",'Main Data'!F2:F501,"No")</f>
        <v>18</v>
      </c>
      <c r="G4" s="1">
        <f t="shared" si="0"/>
        <v>0.88157894736842102</v>
      </c>
    </row>
    <row r="5" spans="1:7" x14ac:dyDescent="0.25">
      <c r="A5" s="6" t="s">
        <v>538</v>
      </c>
      <c r="B5" s="4">
        <f>B3/B2</f>
        <v>0.498</v>
      </c>
    </row>
    <row r="6" spans="1:7" x14ac:dyDescent="0.25">
      <c r="A6" s="6" t="s">
        <v>539</v>
      </c>
      <c r="B6" s="5">
        <f>AVERAGE('Main Data'!P2:P501)</f>
        <v>27.521999999999998</v>
      </c>
    </row>
    <row r="7" spans="1:7" x14ac:dyDescent="0.25">
      <c r="A7" s="6" t="s">
        <v>540</v>
      </c>
      <c r="B7" s="5">
        <f>AVERAGEIF('Main Data'!F2:F501,"Yes",'Main Data'!P2:P501)</f>
        <v>28.710843373493976</v>
      </c>
    </row>
    <row r="8" spans="1:7" x14ac:dyDescent="0.25">
      <c r="A8" s="6" t="s">
        <v>541</v>
      </c>
      <c r="B8" s="5">
        <f>AVERAGEIF('Main Data'!F2:F501,"No",'Main Data'!P2:P501)</f>
        <v>26.342629482071715</v>
      </c>
      <c r="D8" s="12" t="s">
        <v>548</v>
      </c>
      <c r="E8" s="12">
        <f>CORREL('Main Data'!T2:T501,'Main Data'!K2:K501)</f>
        <v>5.8765309294082826E-3</v>
      </c>
      <c r="F8" s="12" t="s">
        <v>549</v>
      </c>
    </row>
    <row r="9" spans="1:7" x14ac:dyDescent="0.25">
      <c r="D9" s="12" t="s">
        <v>550</v>
      </c>
      <c r="E9" s="12">
        <f>CORREL('Main Data'!P2:P501,'Main Data'!K2:K501)</f>
        <v>0.1248887361256609</v>
      </c>
      <c r="F9" s="12" t="s">
        <v>551</v>
      </c>
    </row>
    <row r="10" spans="1:7" x14ac:dyDescent="0.25">
      <c r="A10" s="7" t="s">
        <v>542</v>
      </c>
      <c r="B10" t="s">
        <v>544</v>
      </c>
      <c r="D10" s="7" t="s">
        <v>542</v>
      </c>
      <c r="E10" t="s">
        <v>544</v>
      </c>
    </row>
    <row r="11" spans="1:7" x14ac:dyDescent="0.25">
      <c r="A11" s="8" t="s">
        <v>517</v>
      </c>
      <c r="B11">
        <v>256</v>
      </c>
      <c r="D11" s="8" t="s">
        <v>516</v>
      </c>
      <c r="E11">
        <v>244</v>
      </c>
      <c r="F11" s="7" t="s">
        <v>542</v>
      </c>
      <c r="G11" t="s">
        <v>544</v>
      </c>
    </row>
    <row r="12" spans="1:7" x14ac:dyDescent="0.25">
      <c r="A12" s="9" t="s">
        <v>530</v>
      </c>
      <c r="B12">
        <v>131</v>
      </c>
      <c r="D12" s="8" t="s">
        <v>517</v>
      </c>
      <c r="E12">
        <v>256</v>
      </c>
      <c r="F12" s="8" t="s">
        <v>519</v>
      </c>
      <c r="G12">
        <v>147</v>
      </c>
    </row>
    <row r="13" spans="1:7" x14ac:dyDescent="0.25">
      <c r="A13" s="9" t="s">
        <v>531</v>
      </c>
      <c r="B13">
        <v>125</v>
      </c>
      <c r="D13" s="8" t="s">
        <v>543</v>
      </c>
      <c r="E13">
        <v>500</v>
      </c>
      <c r="F13" s="8" t="s">
        <v>520</v>
      </c>
      <c r="G13">
        <v>112</v>
      </c>
    </row>
    <row r="14" spans="1:7" x14ac:dyDescent="0.25">
      <c r="A14" s="8" t="s">
        <v>516</v>
      </c>
      <c r="B14">
        <v>244</v>
      </c>
      <c r="F14" s="8" t="s">
        <v>518</v>
      </c>
      <c r="G14">
        <v>241</v>
      </c>
    </row>
    <row r="15" spans="1:7" x14ac:dyDescent="0.25">
      <c r="A15" s="9" t="s">
        <v>530</v>
      </c>
      <c r="B15">
        <v>120</v>
      </c>
      <c r="F15" s="8" t="s">
        <v>543</v>
      </c>
      <c r="G15">
        <v>500</v>
      </c>
    </row>
    <row r="16" spans="1:7" x14ac:dyDescent="0.25">
      <c r="A16" s="9" t="s">
        <v>531</v>
      </c>
      <c r="B16">
        <v>124</v>
      </c>
    </row>
    <row r="17" spans="1:2" x14ac:dyDescent="0.25">
      <c r="A17" s="8" t="s">
        <v>543</v>
      </c>
      <c r="B17">
        <v>500</v>
      </c>
    </row>
    <row r="18" spans="1:2" x14ac:dyDescent="0.25">
      <c r="A18" s="7" t="s">
        <v>542</v>
      </c>
      <c r="B18" t="s">
        <v>544</v>
      </c>
    </row>
    <row r="19" spans="1:2" x14ac:dyDescent="0.25">
      <c r="A19" s="8" t="s">
        <v>522</v>
      </c>
      <c r="B19">
        <v>164</v>
      </c>
    </row>
    <row r="20" spans="1:2" x14ac:dyDescent="0.25">
      <c r="A20" s="8" t="s">
        <v>521</v>
      </c>
      <c r="B20">
        <v>171</v>
      </c>
    </row>
    <row r="21" spans="1:2" x14ac:dyDescent="0.25">
      <c r="A21" s="8" t="s">
        <v>523</v>
      </c>
      <c r="B21">
        <v>165</v>
      </c>
    </row>
    <row r="22" spans="1:2" x14ac:dyDescent="0.25">
      <c r="A22" s="8" t="s">
        <v>543</v>
      </c>
      <c r="B22">
        <v>500</v>
      </c>
    </row>
  </sheetData>
  <pageMargins left="0.7" right="0.7" top="0.75" bottom="0.75" header="0.3" footer="0.3"/>
  <drawing r:id="rId5"/>
  <tableParts count="1">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 Data</vt:lpstr>
      <vt:lpstr>Main BI</vt:lpstr>
      <vt:lpstr>Summary</vt:lpstr>
      <vt:lpstr>Confusion_Table</vt:lpstr>
      <vt:lpstr>Model Impact</vt:lpstr>
      <vt:lpstr>EDA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NANDAN MUKHERJEE</dc:creator>
  <cp:lastModifiedBy>NANDAN MUKHERJEE</cp:lastModifiedBy>
  <dcterms:created xsi:type="dcterms:W3CDTF">2025-08-02T09:45:31Z</dcterms:created>
  <dcterms:modified xsi:type="dcterms:W3CDTF">2025-09-21T05:36:40Z</dcterms:modified>
</cp:coreProperties>
</file>