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_IITMOD\DIPLOMA_LEVEL\A_TERM 1\BDM_capstone_project\"/>
    </mc:Choice>
  </mc:AlternateContent>
  <xr:revisionPtr revIDLastSave="0" documentId="13_ncr:1_{692819E4-8407-4459-8A57-6F2C7B6C8BF3}" xr6:coauthVersionLast="47" xr6:coauthVersionMax="47" xr10:uidLastSave="{00000000-0000-0000-0000-000000000000}"/>
  <bookViews>
    <workbookView xWindow="-108" yWindow="-108" windowWidth="23256" windowHeight="12576" activeTab="3" xr2:uid="{E1564B4B-AB5E-4357-A6FC-EDB7ED95D27F}"/>
  </bookViews>
  <sheets>
    <sheet name="Raw_data" sheetId="1" r:id="rId1"/>
    <sheet name="Sheet9" sheetId="15" r:id="rId2"/>
    <sheet name="Average_profit" sheetId="8" r:id="rId3"/>
    <sheet name="Buy_data" sheetId="3" r:id="rId4"/>
    <sheet name="Daily_revenue_trend" sheetId="13" r:id="rId5"/>
    <sheet name="Daywise_revenue" sheetId="14" r:id="rId6"/>
    <sheet name="Sales_data" sheetId="2" r:id="rId7"/>
    <sheet name="Revenue_Pareto" sheetId="9" r:id="rId8"/>
    <sheet name="Volume_Pareto" sheetId="10" r:id="rId9"/>
    <sheet name="Sheet3" sheetId="5" r:id="rId10"/>
    <sheet name="Volume vs Revenue" sheetId="11" r:id="rId11"/>
    <sheet name="Sheet5" sheetId="7" r:id="rId12"/>
  </sheets>
  <definedNames>
    <definedName name="_xlchart.v1.0" hidden="1">Revenue_Pareto!$A$10:$A$13</definedName>
    <definedName name="_xlchart.v1.1" hidden="1">Revenue_Pareto!$B$10:$B$13</definedName>
    <definedName name="_xlchart.v1.10" hidden="1">Revenue_Pareto!$F$1</definedName>
    <definedName name="_xlchart.v1.11" hidden="1">Revenue_Pareto!$F$2:$F$5</definedName>
    <definedName name="_xlchart.v1.12" hidden="1">Revenue_Pareto!$G$1</definedName>
    <definedName name="_xlchart.v1.13" hidden="1">Revenue_Pareto!$G$2:$G$5</definedName>
    <definedName name="_xlchart.v1.2" hidden="1">Revenue_Pareto!$B$9</definedName>
    <definedName name="_xlchart.v1.3" hidden="1">Revenue_Pareto!$C$10:$C$13</definedName>
    <definedName name="_xlchart.v1.4" hidden="1">Revenue_Pareto!$C$9</definedName>
    <definedName name="_xlchart.v1.5" hidden="1">Revenue_Pareto!$D$10:$D$13</definedName>
    <definedName name="_xlchart.v1.6" hidden="1">Revenue_Pareto!$D$9</definedName>
    <definedName name="_xlchart.v1.7" hidden="1">Revenue_Pareto!$D$2:$D$5</definedName>
    <definedName name="_xlchart.v1.8" hidden="1">Revenue_Pareto!$E$1</definedName>
    <definedName name="_xlchart.v1.9" hidden="1">Revenue_Pareto!$E$2:$E$5</definedName>
  </definedNames>
  <calcPr calcId="191029"/>
  <pivotCaches>
    <pivotCache cacheId="43" r:id="rId13"/>
    <pivotCache cacheId="1" r:id="rId14"/>
    <pivotCache cacheId="3" r:id="rId15"/>
    <pivotCache cacheId="5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3" i="10"/>
  <c r="D2" i="10"/>
  <c r="C3" i="10"/>
  <c r="C4" i="10"/>
  <c r="C5" i="10"/>
  <c r="C2" i="10"/>
  <c r="B6" i="10"/>
  <c r="F3" i="9"/>
  <c r="F4" i="9"/>
  <c r="F5" i="9"/>
  <c r="F2" i="9"/>
  <c r="G2" i="9" s="1"/>
  <c r="B2" i="10"/>
  <c r="B6" i="9"/>
  <c r="I53" i="8"/>
  <c r="I54" i="8"/>
  <c r="I55" i="8"/>
  <c r="I56" i="8"/>
  <c r="I98" i="8" s="1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G98" i="8"/>
  <c r="M26" i="8"/>
  <c r="K26" i="8"/>
  <c r="K24" i="8"/>
  <c r="M24" i="8" s="1"/>
  <c r="G197" i="8"/>
  <c r="D152" i="8"/>
  <c r="B197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52" i="8"/>
  <c r="I197" i="8" s="1"/>
  <c r="M19" i="8"/>
  <c r="M17" i="8"/>
  <c r="G148" i="8"/>
  <c r="I145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6" i="8"/>
  <c r="I147" i="8"/>
  <c r="I103" i="8"/>
  <c r="B148" i="8"/>
  <c r="D145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6" i="8"/>
  <c r="D147" i="8"/>
  <c r="D103" i="8"/>
  <c r="M12" i="8"/>
  <c r="M10" i="8"/>
  <c r="L13" i="8" s="1"/>
  <c r="B98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53" i="8"/>
  <c r="M3" i="8"/>
  <c r="L6" i="8" s="1"/>
  <c r="G48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3" i="8"/>
  <c r="D47" i="8"/>
  <c r="D3" i="8"/>
  <c r="D4" i="8"/>
  <c r="B48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J4" i="5"/>
  <c r="J49" i="5" s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I49" i="5"/>
  <c r="H49" i="5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" i="2"/>
  <c r="E3" i="3"/>
  <c r="E4" i="3"/>
  <c r="E6" i="3"/>
  <c r="E7" i="3"/>
  <c r="E8" i="3"/>
  <c r="E10" i="3"/>
  <c r="E11" i="3"/>
  <c r="E12" i="3"/>
  <c r="E14" i="3"/>
  <c r="E15" i="3"/>
  <c r="E16" i="3"/>
  <c r="E18" i="3"/>
  <c r="E19" i="3"/>
  <c r="E20" i="3"/>
  <c r="E22" i="3"/>
  <c r="E23" i="3"/>
  <c r="E24" i="3"/>
  <c r="E26" i="3"/>
  <c r="E27" i="3"/>
  <c r="E28" i="3"/>
  <c r="E30" i="3"/>
  <c r="E31" i="3"/>
  <c r="E32" i="3"/>
  <c r="E34" i="3"/>
  <c r="E35" i="3"/>
  <c r="E36" i="3"/>
  <c r="E38" i="3"/>
  <c r="E39" i="3"/>
  <c r="E40" i="3"/>
  <c r="E42" i="3"/>
  <c r="E43" i="3"/>
  <c r="E44" i="3"/>
  <c r="E46" i="3"/>
  <c r="E47" i="3"/>
  <c r="E48" i="3"/>
  <c r="E50" i="3"/>
  <c r="E51" i="3"/>
  <c r="E52" i="3"/>
  <c r="E54" i="3"/>
  <c r="E55" i="3"/>
  <c r="E56" i="3"/>
  <c r="E58" i="3"/>
  <c r="E59" i="3"/>
  <c r="E60" i="3"/>
  <c r="E62" i="3"/>
  <c r="E63" i="3"/>
  <c r="E64" i="3"/>
  <c r="E66" i="3"/>
  <c r="E67" i="3"/>
  <c r="E68" i="3"/>
  <c r="E70" i="3"/>
  <c r="E71" i="3"/>
  <c r="E72" i="3"/>
  <c r="E74" i="3"/>
  <c r="E75" i="3"/>
  <c r="E76" i="3"/>
  <c r="E78" i="3"/>
  <c r="E79" i="3"/>
  <c r="E80" i="3"/>
  <c r="E82" i="3"/>
  <c r="E83" i="3"/>
  <c r="E84" i="3"/>
  <c r="E86" i="3"/>
  <c r="E87" i="3"/>
  <c r="E88" i="3"/>
  <c r="E90" i="3"/>
  <c r="E91" i="3"/>
  <c r="E92" i="3"/>
  <c r="E94" i="3"/>
  <c r="E95" i="3"/>
  <c r="E96" i="3"/>
  <c r="E98" i="3"/>
  <c r="E99" i="3"/>
  <c r="E100" i="3"/>
  <c r="E102" i="3"/>
  <c r="E103" i="3"/>
  <c r="E104" i="3"/>
  <c r="E106" i="3"/>
  <c r="E107" i="3"/>
  <c r="E108" i="3"/>
  <c r="E110" i="3"/>
  <c r="E111" i="3"/>
  <c r="E112" i="3"/>
  <c r="E114" i="3"/>
  <c r="E115" i="3"/>
  <c r="E116" i="3"/>
  <c r="E118" i="3"/>
  <c r="E119" i="3"/>
  <c r="E120" i="3"/>
  <c r="E122" i="3"/>
  <c r="E123" i="3"/>
  <c r="E124" i="3"/>
  <c r="E126" i="3"/>
  <c r="E127" i="3"/>
  <c r="E128" i="3"/>
  <c r="E130" i="3"/>
  <c r="E131" i="3"/>
  <c r="E132" i="3"/>
  <c r="E134" i="3"/>
  <c r="E135" i="3"/>
  <c r="E136" i="3"/>
  <c r="E138" i="3"/>
  <c r="E139" i="3"/>
  <c r="E140" i="3"/>
  <c r="E142" i="3"/>
  <c r="E143" i="3"/>
  <c r="E144" i="3"/>
  <c r="E146" i="3"/>
  <c r="E147" i="3"/>
  <c r="E148" i="3"/>
  <c r="E150" i="3"/>
  <c r="E151" i="3"/>
  <c r="E152" i="3"/>
  <c r="E154" i="3"/>
  <c r="E155" i="3"/>
  <c r="E156" i="3"/>
  <c r="E158" i="3"/>
  <c r="E159" i="3"/>
  <c r="E160" i="3"/>
  <c r="E162" i="3"/>
  <c r="E163" i="3"/>
  <c r="E164" i="3"/>
  <c r="E166" i="3"/>
  <c r="E167" i="3"/>
  <c r="E168" i="3"/>
  <c r="E170" i="3"/>
  <c r="E171" i="3"/>
  <c r="E172" i="3"/>
  <c r="E174" i="3"/>
  <c r="E175" i="3"/>
  <c r="E176" i="3"/>
  <c r="E178" i="3"/>
  <c r="E179" i="3"/>
  <c r="E180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181" i="3"/>
  <c r="C177" i="3"/>
  <c r="E177" i="3" s="1"/>
  <c r="C173" i="3"/>
  <c r="E173" i="3" s="1"/>
  <c r="C169" i="3"/>
  <c r="C165" i="3"/>
  <c r="C161" i="3"/>
  <c r="C157" i="3"/>
  <c r="C153" i="3"/>
  <c r="E153" i="3" s="1"/>
  <c r="C149" i="3"/>
  <c r="C145" i="3"/>
  <c r="E145" i="3" s="1"/>
  <c r="C141" i="3"/>
  <c r="E141" i="3" s="1"/>
  <c r="G138" i="3" s="1"/>
  <c r="C137" i="3"/>
  <c r="C133" i="3"/>
  <c r="C129" i="3"/>
  <c r="C125" i="3"/>
  <c r="C121" i="3"/>
  <c r="E121" i="3" s="1"/>
  <c r="C117" i="3"/>
  <c r="C113" i="3"/>
  <c r="E113" i="3" s="1"/>
  <c r="C109" i="3"/>
  <c r="E109" i="3" s="1"/>
  <c r="G106" i="3" s="1"/>
  <c r="C105" i="3"/>
  <c r="C101" i="3"/>
  <c r="C97" i="3"/>
  <c r="C93" i="3"/>
  <c r="C89" i="3"/>
  <c r="E89" i="3" s="1"/>
  <c r="C85" i="3"/>
  <c r="C81" i="3"/>
  <c r="E81" i="3" s="1"/>
  <c r="C77" i="3"/>
  <c r="E77" i="3" s="1"/>
  <c r="G74" i="3" s="1"/>
  <c r="C73" i="3"/>
  <c r="C69" i="3"/>
  <c r="C65" i="3"/>
  <c r="C61" i="3"/>
  <c r="C57" i="3"/>
  <c r="E57" i="3" s="1"/>
  <c r="C53" i="3"/>
  <c r="C49" i="3"/>
  <c r="E49" i="3" s="1"/>
  <c r="C45" i="3"/>
  <c r="E45" i="3" s="1"/>
  <c r="G42" i="3" s="1"/>
  <c r="C41" i="3"/>
  <c r="C37" i="3"/>
  <c r="C33" i="3"/>
  <c r="C29" i="3"/>
  <c r="C25" i="3"/>
  <c r="E25" i="3" s="1"/>
  <c r="C21" i="3"/>
  <c r="C17" i="3"/>
  <c r="E17" i="3" s="1"/>
  <c r="C13" i="3"/>
  <c r="E13" i="3" s="1"/>
  <c r="G10" i="3" s="1"/>
  <c r="C9" i="3"/>
  <c r="C5" i="3"/>
  <c r="E2" i="3"/>
  <c r="F10" i="3"/>
  <c r="F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F4" i="3"/>
  <c r="F3" i="3"/>
  <c r="E12" i="2"/>
  <c r="E11" i="2"/>
  <c r="E6" i="2"/>
  <c r="E7" i="2"/>
  <c r="E8" i="2"/>
  <c r="E9" i="2"/>
  <c r="E1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D181" i="2"/>
  <c r="D177" i="2"/>
  <c r="D173" i="2"/>
  <c r="D169" i="2"/>
  <c r="D165" i="2"/>
  <c r="D161" i="2"/>
  <c r="D141" i="2"/>
  <c r="D157" i="2"/>
  <c r="D153" i="2"/>
  <c r="D149" i="2"/>
  <c r="D145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C13" i="2"/>
  <c r="D9" i="2"/>
  <c r="C9" i="2"/>
  <c r="C5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E5" i="2"/>
  <c r="F121" i="2"/>
  <c r="F118" i="2"/>
  <c r="F119" i="2"/>
  <c r="F120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71" i="2"/>
  <c r="F72" i="2"/>
  <c r="F73" i="2"/>
  <c r="F74" i="2"/>
  <c r="F75" i="2"/>
  <c r="F76" i="2"/>
  <c r="F77" i="2"/>
  <c r="F78" i="2"/>
  <c r="F79" i="2"/>
  <c r="F80" i="2"/>
  <c r="F81" i="2"/>
  <c r="F70" i="2"/>
  <c r="F69" i="2"/>
  <c r="F68" i="2"/>
  <c r="F67" i="2"/>
  <c r="F66" i="2"/>
  <c r="F65" i="2"/>
  <c r="F64" i="2"/>
  <c r="F63" i="2"/>
  <c r="F62" i="2"/>
  <c r="F61" i="2"/>
  <c r="F59" i="2"/>
  <c r="F60" i="2"/>
  <c r="F58" i="2"/>
  <c r="F57" i="2"/>
  <c r="F56" i="2"/>
  <c r="F55" i="2"/>
  <c r="F54" i="2"/>
  <c r="F53" i="2"/>
  <c r="F52" i="2"/>
  <c r="F51" i="2"/>
  <c r="F50" i="2"/>
  <c r="F49" i="2"/>
  <c r="F48" i="2"/>
  <c r="F47" i="2"/>
  <c r="F45" i="2"/>
  <c r="F46" i="2"/>
  <c r="F44" i="2"/>
  <c r="F43" i="2"/>
  <c r="F42" i="2"/>
  <c r="F41" i="2"/>
  <c r="F40" i="2"/>
  <c r="F39" i="2"/>
  <c r="F38" i="2"/>
  <c r="F37" i="2"/>
  <c r="F36" i="2"/>
  <c r="F35" i="2"/>
  <c r="F34" i="2"/>
  <c r="F32" i="2"/>
  <c r="F33" i="2"/>
  <c r="F29" i="2"/>
  <c r="F30" i="2"/>
  <c r="F31" i="2"/>
  <c r="G3" i="9" l="1"/>
  <c r="G4" i="9" s="1"/>
  <c r="G5" i="9" s="1"/>
  <c r="L20" i="8"/>
  <c r="D197" i="8"/>
  <c r="L27" i="8"/>
  <c r="I148" i="8"/>
  <c r="D98" i="8"/>
  <c r="D148" i="8"/>
  <c r="D48" i="8"/>
  <c r="I48" i="8"/>
  <c r="E5" i="3"/>
  <c r="E37" i="3"/>
  <c r="G34" i="3" s="1"/>
  <c r="E69" i="3"/>
  <c r="E101" i="3"/>
  <c r="E133" i="3"/>
  <c r="E165" i="3"/>
  <c r="G162" i="3" s="1"/>
  <c r="G150" i="3"/>
  <c r="G118" i="3"/>
  <c r="G170" i="3"/>
  <c r="G126" i="3"/>
  <c r="E21" i="3"/>
  <c r="E53" i="3"/>
  <c r="G50" i="3" s="1"/>
  <c r="E85" i="3"/>
  <c r="E117" i="3"/>
  <c r="G114" i="3" s="1"/>
  <c r="E149" i="3"/>
  <c r="E181" i="3"/>
  <c r="G134" i="3"/>
  <c r="G102" i="3"/>
  <c r="G70" i="3"/>
  <c r="E29" i="3"/>
  <c r="E61" i="3"/>
  <c r="E93" i="3"/>
  <c r="E125" i="3"/>
  <c r="G122" i="3" s="1"/>
  <c r="E157" i="3"/>
  <c r="G154" i="3" s="1"/>
  <c r="E9" i="3"/>
  <c r="G6" i="3" s="1"/>
  <c r="E41" i="3"/>
  <c r="G38" i="3" s="1"/>
  <c r="E73" i="3"/>
  <c r="E105" i="3"/>
  <c r="E137" i="3"/>
  <c r="E169" i="3"/>
  <c r="G166" i="3" s="1"/>
  <c r="E33" i="3"/>
  <c r="G30" i="3" s="1"/>
  <c r="E65" i="3"/>
  <c r="G62" i="3" s="1"/>
  <c r="E97" i="3"/>
  <c r="G94" i="3" s="1"/>
  <c r="E129" i="3"/>
  <c r="E161" i="3"/>
  <c r="G158" i="3" s="1"/>
  <c r="G130" i="3"/>
  <c r="G98" i="3"/>
  <c r="G86" i="3"/>
  <c r="G66" i="3"/>
  <c r="G54" i="3"/>
  <c r="G22" i="3"/>
  <c r="G178" i="3"/>
  <c r="G146" i="3"/>
  <c r="G82" i="3"/>
  <c r="G18" i="3"/>
  <c r="G174" i="3"/>
  <c r="G142" i="3"/>
  <c r="G110" i="3"/>
  <c r="G90" i="3"/>
  <c r="G78" i="3"/>
  <c r="G58" i="3"/>
  <c r="G46" i="3"/>
  <c r="G26" i="3"/>
  <c r="G14" i="3"/>
  <c r="G2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6" i="2"/>
  <c r="F7" i="2"/>
  <c r="F8" i="2"/>
  <c r="F9" i="2"/>
  <c r="F10" i="2"/>
  <c r="F11" i="2"/>
  <c r="F3" i="2"/>
  <c r="F4" i="2"/>
  <c r="F5" i="2"/>
  <c r="F2" i="2"/>
  <c r="E3" i="2"/>
  <c r="E4" i="2"/>
  <c r="D5" i="2"/>
  <c r="E2" i="2"/>
  <c r="Y5" i="1" l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</calcChain>
</file>

<file path=xl/sharedStrings.xml><?xml version="1.0" encoding="utf-8"?>
<sst xmlns="http://schemas.openxmlformats.org/spreadsheetml/2006/main" count="1238" uniqueCount="146">
  <si>
    <t>Date</t>
  </si>
  <si>
    <t>Garlic</t>
  </si>
  <si>
    <t>Onion</t>
  </si>
  <si>
    <t>Ginger</t>
  </si>
  <si>
    <t>Buy(kg)</t>
  </si>
  <si>
    <t>Sell(kg)</t>
  </si>
  <si>
    <t>Selling price(per kg)</t>
  </si>
  <si>
    <t>Buying price(per kg)</t>
  </si>
  <si>
    <t>stock</t>
  </si>
  <si>
    <t>01.09.21</t>
  </si>
  <si>
    <t>02.09.21</t>
  </si>
  <si>
    <t>03.09.21</t>
  </si>
  <si>
    <t>04.09.21</t>
  </si>
  <si>
    <t>05.09.21</t>
  </si>
  <si>
    <t>Buy(bag)</t>
  </si>
  <si>
    <t>Buying price(per bag)</t>
  </si>
  <si>
    <t>Sell(bag)</t>
  </si>
  <si>
    <t>Selling price(per bag)</t>
  </si>
  <si>
    <t>Potato ( 1 bag = 50 kg )</t>
  </si>
  <si>
    <t>06.09.21</t>
  </si>
  <si>
    <t>07.09.21</t>
  </si>
  <si>
    <t>08.09.21</t>
  </si>
  <si>
    <t>09.09.21</t>
  </si>
  <si>
    <t>10.09.21</t>
  </si>
  <si>
    <t>11.09.21</t>
  </si>
  <si>
    <t>12.09.21</t>
  </si>
  <si>
    <t>13.09.21</t>
  </si>
  <si>
    <t>14.09.21</t>
  </si>
  <si>
    <t>15.09.21</t>
  </si>
  <si>
    <t>16.09.21</t>
  </si>
  <si>
    <t>17.09.21</t>
  </si>
  <si>
    <t>18.09.21</t>
  </si>
  <si>
    <t>19.09.21</t>
  </si>
  <si>
    <t>20.09.21</t>
  </si>
  <si>
    <t>21.09.21</t>
  </si>
  <si>
    <t>24.09.21</t>
  </si>
  <si>
    <t>25.09.21</t>
  </si>
  <si>
    <t>26.09.21</t>
  </si>
  <si>
    <t>27.09.21</t>
  </si>
  <si>
    <t>28.09.21</t>
  </si>
  <si>
    <t>29.09.21</t>
  </si>
  <si>
    <t>30.09.21</t>
  </si>
  <si>
    <t>01.10.21</t>
  </si>
  <si>
    <t>02.10.21</t>
  </si>
  <si>
    <t>03.10.21</t>
  </si>
  <si>
    <t>04.10.21</t>
  </si>
  <si>
    <t>05.10.21</t>
  </si>
  <si>
    <t>06.10.21</t>
  </si>
  <si>
    <t>07.10.21</t>
  </si>
  <si>
    <t>08.10.21</t>
  </si>
  <si>
    <t>09.10.21</t>
  </si>
  <si>
    <t>10.10.21</t>
  </si>
  <si>
    <t>11.10.21</t>
  </si>
  <si>
    <t>12.10.21</t>
  </si>
  <si>
    <t>13.10.21</t>
  </si>
  <si>
    <t>14.10.21</t>
  </si>
  <si>
    <t>15.10.21</t>
  </si>
  <si>
    <t>Revenue</t>
  </si>
  <si>
    <t>Day</t>
  </si>
  <si>
    <t>Vegetable name</t>
  </si>
  <si>
    <t>Potato</t>
  </si>
  <si>
    <t>Selling quantity(kg)</t>
  </si>
  <si>
    <t>22.09.21</t>
  </si>
  <si>
    <t>23.09.21</t>
  </si>
  <si>
    <t>profit</t>
  </si>
  <si>
    <t>Buying quantity(kg)</t>
  </si>
  <si>
    <t>Buying cost</t>
  </si>
  <si>
    <t>Daywise revenue</t>
  </si>
  <si>
    <t>Daywise cost</t>
  </si>
  <si>
    <t>Row Labels</t>
  </si>
  <si>
    <t>Grand Total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</si>
  <si>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</si>
  <si>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</si>
  <si>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</si>
  <si>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</si>
  <si>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</si>
  <si>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</si>
  <si>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</si>
  <si>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</si>
  <si>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</si>
  <si>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</si>
  <si>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</si>
  <si>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</si>
  <si>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</si>
  <si>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</si>
  <si>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</si>
  <si>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</si>
  <si>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</si>
  <si>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</si>
  <si>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</si>
  <si>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</si>
  <si>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</si>
  <si>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</si>
  <si>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</si>
  <si>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</si>
  <si>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</si>
  <si>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</si>
  <si>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</si>
  <si>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</si>
  <si>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</si>
  <si>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</si>
  <si>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</si>
  <si>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</si>
  <si>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</si>
  <si>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</si>
  <si>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</si>
  <si>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</si>
  <si>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</si>
  <si>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</si>
  <si>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</si>
  <si>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</si>
  <si>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</si>
  <si>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</si>
  <si>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</si>
  <si>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</si>
  <si>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</si>
  <si>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Sum of Revenue</t>
  </si>
  <si>
    <t>Sum of Buying cost</t>
  </si>
  <si>
    <t>Profit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</si>
  <si>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</si>
  <si>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</si>
  <si>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</si>
  <si>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</si>
  <si>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</si>
  <si>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</si>
  <si>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</si>
  <si>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</si>
  <si>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buying price</t>
  </si>
  <si>
    <t>Total Revenue</t>
  </si>
  <si>
    <t>Total buy in 45 days(kg)</t>
  </si>
  <si>
    <t>Total buying price in 45 days</t>
  </si>
  <si>
    <t>Total sell in 45 days(kg)</t>
  </si>
  <si>
    <t>Total selling price in 45 days</t>
  </si>
  <si>
    <t>Average buying price(per kg)</t>
  </si>
  <si>
    <t>Average selling price(per kg)</t>
  </si>
  <si>
    <t>Average profit from garlic(per kg)</t>
  </si>
  <si>
    <t>Average profit from Onion(per kg)</t>
  </si>
  <si>
    <t>Average profit from Ginger(per kg)</t>
  </si>
  <si>
    <t>Average profit from Potato(per kg)</t>
  </si>
  <si>
    <t>Vegetable</t>
  </si>
  <si>
    <t>% of Revenue</t>
  </si>
  <si>
    <t>Cumulative% of Revenue</t>
  </si>
  <si>
    <t>Sum of Volume(in kg)</t>
  </si>
  <si>
    <t>% of total volume</t>
  </si>
  <si>
    <t>Cumulative % of total volume</t>
  </si>
  <si>
    <t>Sum of Daywise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</si>
</sst>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">
    <xf numFmtId="0" fontId="0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0" fillId="0" borderId="0" xfId="0" applyBorder="1"/>
    <xf numFmtId="0" fontId="0" fillId="8" borderId="4" xfId="0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65" fontId="0" fillId="0" borderId="0" xfId="0" applyNumberFormat="1"/>
    <xf numFmtId="14" fontId="1" fillId="12" borderId="0" xfId="0" applyNumberFormat="1" applyFont="1" applyFill="1" applyAlignment="1">
      <alignment horizontal="left"/>
    </xf>
    <xf numFmtId="165" fontId="1" fillId="12" borderId="0" xfId="0" applyNumberFormat="1" applyFont="1" applyFill="1"/>
    <xf numFmtId="0" fontId="1" fillId="13" borderId="0" xfId="0" applyFont="1" applyFill="1"/>
    <xf numFmtId="165" fontId="1" fillId="13" borderId="0" xfId="0" applyNumberFormat="1" applyFont="1" applyFill="1"/>
    <xf numFmtId="164" fontId="1" fillId="13" borderId="0" xfId="0" applyNumberFormat="1" applyFont="1" applyFill="1"/>
    <xf numFmtId="0" fontId="1" fillId="0" borderId="18" xfId="0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0" fillId="20" borderId="1" xfId="0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center"/>
    </xf>
    <xf numFmtId="0" fontId="1" fillId="7" borderId="0" xfId="1" applyFont="1" applyFill="1" applyBorder="1" applyAlignment="1">
      <alignment horizontal="center"/>
    </xf>
    <xf numFmtId="165" fontId="1" fillId="7" borderId="0" xfId="1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11" borderId="0" xfId="2" applyBorder="1" applyAlignment="1">
      <alignment horizontal="center"/>
    </xf>
    <xf numFmtId="165" fontId="2" fillId="11" borderId="0" xfId="2" applyNumberFormat="1" applyBorder="1" applyAlignment="1">
      <alignment horizontal="center"/>
    </xf>
    <xf numFmtId="0" fontId="2" fillId="10" borderId="0" xfId="1" applyBorder="1" applyAlignment="1">
      <alignment horizontal="center"/>
    </xf>
    <xf numFmtId="165" fontId="2" fillId="10" borderId="0" xfId="1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165" fontId="1" fillId="14" borderId="0" xfId="0" applyNumberFormat="1" applyFont="1" applyFill="1" applyBorder="1" applyAlignment="1">
      <alignment horizontal="center"/>
    </xf>
    <xf numFmtId="0" fontId="2" fillId="16" borderId="0" xfId="1" applyFill="1" applyBorder="1" applyAlignment="1">
      <alignment horizontal="center"/>
    </xf>
    <xf numFmtId="165" fontId="2" fillId="16" borderId="0" xfId="1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165" fontId="0" fillId="20" borderId="0" xfId="0" applyNumberFormat="1" applyFill="1" applyBorder="1" applyAlignment="1">
      <alignment horizontal="center"/>
    </xf>
    <xf numFmtId="0" fontId="2" fillId="21" borderId="0" xfId="2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165" fontId="0" fillId="21" borderId="0" xfId="0" applyNumberFormat="1" applyFill="1" applyBorder="1" applyAlignment="1">
      <alignment horizontal="center"/>
    </xf>
    <xf numFmtId="0" fontId="1" fillId="22" borderId="0" xfId="0" applyFont="1" applyFill="1" applyBorder="1" applyAlignment="1">
      <alignment horizontal="center"/>
    </xf>
    <xf numFmtId="165" fontId="1" fillId="22" borderId="0" xfId="0" applyNumberFormat="1" applyFont="1" applyFill="1" applyBorder="1" applyAlignment="1">
      <alignment horizontal="center"/>
    </xf>
    <xf numFmtId="164" fontId="3" fillId="18" borderId="0" xfId="0" applyNumberFormat="1" applyFont="1" applyFill="1" applyBorder="1" applyAlignment="1">
      <alignment horizontal="center"/>
    </xf>
    <xf numFmtId="0" fontId="3" fillId="18" borderId="20" xfId="0" applyFont="1" applyFill="1" applyBorder="1" applyAlignment="1">
      <alignment horizontal="center"/>
    </xf>
    <xf numFmtId="164" fontId="3" fillId="18" borderId="20" xfId="0" applyNumberFormat="1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165" fontId="1" fillId="16" borderId="0" xfId="0" applyNumberFormat="1" applyFont="1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165" fontId="0" fillId="23" borderId="0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24" borderId="0" xfId="0" applyFill="1" applyBorder="1" applyAlignment="1">
      <alignment horizontal="center"/>
    </xf>
    <xf numFmtId="165" fontId="0" fillId="24" borderId="0" xfId="0" applyNumberFormat="1" applyFill="1" applyBorder="1" applyAlignment="1">
      <alignment horizontal="center"/>
    </xf>
    <xf numFmtId="164" fontId="0" fillId="24" borderId="0" xfId="0" applyNumberForma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1" fillId="7" borderId="0" xfId="0" applyFont="1" applyFill="1"/>
    <xf numFmtId="0" fontId="2" fillId="20" borderId="1" xfId="2" applyFill="1" applyBorder="1" applyAlignment="1">
      <alignment horizontal="center"/>
    </xf>
    <xf numFmtId="0" fontId="2" fillId="23" borderId="1" xfId="2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165" fontId="0" fillId="23" borderId="1" xfId="0" applyNumberForma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1" fillId="17" borderId="21" xfId="0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5" borderId="0" xfId="1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0" xfId="3" applyFont="1"/>
    <xf numFmtId="165" fontId="0" fillId="25" borderId="0" xfId="0" applyNumberFormat="1" applyFill="1"/>
    <xf numFmtId="0" fontId="0" fillId="25" borderId="1" xfId="0" applyFill="1" applyBorder="1" applyAlignment="1">
      <alignment horizontal="center"/>
    </xf>
    <xf numFmtId="165" fontId="0" fillId="25" borderId="1" xfId="0" applyNumberForma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165" fontId="3" fillId="16" borderId="1" xfId="0" applyNumberFormat="1" applyFont="1" applyFill="1" applyBorder="1" applyAlignment="1">
      <alignment horizontal="center"/>
    </xf>
    <xf numFmtId="9" fontId="0" fillId="0" borderId="0" xfId="0" applyNumberForma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6" borderId="0" xfId="0" applyFill="1"/>
    <xf numFmtId="0" fontId="0" fillId="19" borderId="0" xfId="0" applyFill="1"/>
    <xf numFmtId="0" fontId="0" fillId="19" borderId="0" xfId="0" applyFill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left"/>
    </xf>
  </cellXfs>
  <cellStyles count="4">
    <cellStyle name="20% - Accent1" xfId="1" builtinId="30"/>
    <cellStyle name="20% - Accent6" xfId="2" builtinId="50"/>
    <cellStyle name="Normal" xfId="0" builtinId="0"/>
    <cellStyle name="Percent" xfId="3" builtinId="5"/>
  </cellStyles>
  <dxfs count="61"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5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₹&quot;\ #,##0.00"/>
      <alignment horizontal="center" vertical="bottom" textRotation="0" wrapText="0" indent="0" justifyLastLine="0" shrinkToFit="0" readingOrder="0"/>
    </dxf>
    <dxf>
      <numFmt numFmtId="165" formatCode="&quot;₹&quot;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21179A8C-F687-4AD1-BE9F-6F6F412F6C96}"/>
  </tableStyles>
  <colors>
    <mruColors>
      <color rgb="FF99FF33"/>
      <color rgb="FF0066FF"/>
      <color rgb="FF00CC66"/>
      <color rgb="FFD6009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97892100639631E-2"/>
          <c:y val="0.10477401129943505"/>
          <c:w val="0.90229938013067512"/>
          <c:h val="0.8641525423728813"/>
        </c:manualLayout>
      </c:layout>
      <c:lineChart>
        <c:grouping val="standard"/>
        <c:varyColors val="0"/>
        <c:ser>
          <c:idx val="0"/>
          <c:order val="0"/>
          <c:tx>
            <c:strRef>
              <c:f>Raw_data!$D$51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Raw_data!$C$52:$C$96</c:f>
              <c:strCache>
                <c:ptCount val="45"/>
                <c:pt idx="0">
                  <c:v>01.09.21</c:v>
                </c:pt>
                <c:pt idx="1">
                  <c:v>02.09.21</c:v>
                </c:pt>
                <c:pt idx="2">
                  <c:v>03.09.21</c:v>
                </c:pt>
                <c:pt idx="3">
                  <c:v>04.09.21</c:v>
                </c:pt>
                <c:pt idx="4">
                  <c:v>05.09.21</c:v>
                </c:pt>
                <c:pt idx="5">
                  <c:v>06.09.21</c:v>
                </c:pt>
                <c:pt idx="6">
                  <c:v>07.09.21</c:v>
                </c:pt>
                <c:pt idx="7">
                  <c:v>08.09.21</c:v>
                </c:pt>
                <c:pt idx="8">
                  <c:v>09.09.21</c:v>
                </c:pt>
                <c:pt idx="9">
                  <c:v>10.09.21</c:v>
                </c:pt>
                <c:pt idx="10">
                  <c:v>11.09.21</c:v>
                </c:pt>
                <c:pt idx="11">
                  <c:v>12.09.21</c:v>
                </c:pt>
                <c:pt idx="12">
                  <c:v>13.09.21</c:v>
                </c:pt>
                <c:pt idx="13">
                  <c:v>14.09.21</c:v>
                </c:pt>
                <c:pt idx="14">
                  <c:v>15.09.21</c:v>
                </c:pt>
                <c:pt idx="15">
                  <c:v>16.09.21</c:v>
                </c:pt>
                <c:pt idx="16">
                  <c:v>17.09.21</c:v>
                </c:pt>
                <c:pt idx="17">
                  <c:v>18.09.21</c:v>
                </c:pt>
                <c:pt idx="18">
                  <c:v>19.09.21</c:v>
                </c:pt>
                <c:pt idx="19">
                  <c:v>20.09.21</c:v>
                </c:pt>
                <c:pt idx="20">
                  <c:v>21.09.21</c:v>
                </c:pt>
                <c:pt idx="21">
                  <c:v>22.09.21</c:v>
                </c:pt>
                <c:pt idx="22">
                  <c:v>23.09.21</c:v>
                </c:pt>
                <c:pt idx="23">
                  <c:v>24.09.21</c:v>
                </c:pt>
                <c:pt idx="24">
                  <c:v>25.09.21</c:v>
                </c:pt>
                <c:pt idx="25">
                  <c:v>26.09.21</c:v>
                </c:pt>
                <c:pt idx="26">
                  <c:v>27.09.21</c:v>
                </c:pt>
                <c:pt idx="27">
                  <c:v>28.09.21</c:v>
                </c:pt>
                <c:pt idx="28">
                  <c:v>29.09.21</c:v>
                </c:pt>
                <c:pt idx="29">
                  <c:v>30.09.21</c:v>
                </c:pt>
                <c:pt idx="30">
                  <c:v>01.10.21</c:v>
                </c:pt>
                <c:pt idx="31">
                  <c:v>02.10.21</c:v>
                </c:pt>
                <c:pt idx="32">
                  <c:v>03.10.21</c:v>
                </c:pt>
                <c:pt idx="33">
                  <c:v>04.10.21</c:v>
                </c:pt>
                <c:pt idx="34">
                  <c:v>05.10.21</c:v>
                </c:pt>
                <c:pt idx="35">
                  <c:v>06.10.21</c:v>
                </c:pt>
                <c:pt idx="36">
                  <c:v>07.10.21</c:v>
                </c:pt>
                <c:pt idx="37">
                  <c:v>08.10.21</c:v>
                </c:pt>
                <c:pt idx="38">
                  <c:v>09.10.21</c:v>
                </c:pt>
                <c:pt idx="39">
                  <c:v>10.10.21</c:v>
                </c:pt>
                <c:pt idx="40">
                  <c:v>11.10.21</c:v>
                </c:pt>
                <c:pt idx="41">
                  <c:v>12.10.21</c:v>
                </c:pt>
                <c:pt idx="42">
                  <c:v>13.10.21</c:v>
                </c:pt>
                <c:pt idx="43">
                  <c:v>14.10.21</c:v>
                </c:pt>
                <c:pt idx="44">
                  <c:v>15.10.21</c:v>
                </c:pt>
              </c:strCache>
            </c:strRef>
          </c:cat>
          <c:val>
            <c:numRef>
              <c:f>Raw_data!$D$52:$D$96</c:f>
              <c:numCache>
                <c:formatCode>"₹"\ #,##0.00</c:formatCode>
                <c:ptCount val="45"/>
                <c:pt idx="0">
                  <c:v>-12980</c:v>
                </c:pt>
                <c:pt idx="1">
                  <c:v>4150</c:v>
                </c:pt>
                <c:pt idx="2">
                  <c:v>5850</c:v>
                </c:pt>
                <c:pt idx="3">
                  <c:v>-4790</c:v>
                </c:pt>
                <c:pt idx="4">
                  <c:v>-6910</c:v>
                </c:pt>
                <c:pt idx="5">
                  <c:v>9080</c:v>
                </c:pt>
                <c:pt idx="6">
                  <c:v>5240</c:v>
                </c:pt>
                <c:pt idx="7">
                  <c:v>880</c:v>
                </c:pt>
                <c:pt idx="8">
                  <c:v>-2500</c:v>
                </c:pt>
                <c:pt idx="9">
                  <c:v>-800</c:v>
                </c:pt>
                <c:pt idx="10">
                  <c:v>850</c:v>
                </c:pt>
                <c:pt idx="11">
                  <c:v>-5110</c:v>
                </c:pt>
                <c:pt idx="12">
                  <c:v>6860</c:v>
                </c:pt>
                <c:pt idx="13">
                  <c:v>4100</c:v>
                </c:pt>
                <c:pt idx="14">
                  <c:v>-3640</c:v>
                </c:pt>
                <c:pt idx="15">
                  <c:v>3320</c:v>
                </c:pt>
                <c:pt idx="16">
                  <c:v>-13700</c:v>
                </c:pt>
                <c:pt idx="17">
                  <c:v>8140</c:v>
                </c:pt>
                <c:pt idx="18">
                  <c:v>7680</c:v>
                </c:pt>
                <c:pt idx="19">
                  <c:v>1160</c:v>
                </c:pt>
                <c:pt idx="20">
                  <c:v>2940</c:v>
                </c:pt>
                <c:pt idx="21">
                  <c:v>4440</c:v>
                </c:pt>
                <c:pt idx="22">
                  <c:v>-3845</c:v>
                </c:pt>
                <c:pt idx="23">
                  <c:v>3065</c:v>
                </c:pt>
                <c:pt idx="24">
                  <c:v>-1600</c:v>
                </c:pt>
                <c:pt idx="25">
                  <c:v>-145</c:v>
                </c:pt>
                <c:pt idx="26">
                  <c:v>-10445</c:v>
                </c:pt>
                <c:pt idx="27">
                  <c:v>9025</c:v>
                </c:pt>
                <c:pt idx="28">
                  <c:v>5800</c:v>
                </c:pt>
                <c:pt idx="29">
                  <c:v>-7890</c:v>
                </c:pt>
                <c:pt idx="30">
                  <c:v>-8930</c:v>
                </c:pt>
                <c:pt idx="31">
                  <c:v>17870</c:v>
                </c:pt>
                <c:pt idx="32">
                  <c:v>-7290</c:v>
                </c:pt>
                <c:pt idx="33">
                  <c:v>7860</c:v>
                </c:pt>
                <c:pt idx="34">
                  <c:v>-4980</c:v>
                </c:pt>
                <c:pt idx="35">
                  <c:v>-1320</c:v>
                </c:pt>
                <c:pt idx="36">
                  <c:v>4880</c:v>
                </c:pt>
                <c:pt idx="37">
                  <c:v>-4380</c:v>
                </c:pt>
                <c:pt idx="38">
                  <c:v>1840</c:v>
                </c:pt>
                <c:pt idx="39">
                  <c:v>1020</c:v>
                </c:pt>
                <c:pt idx="40">
                  <c:v>9020</c:v>
                </c:pt>
                <c:pt idx="41">
                  <c:v>-38400</c:v>
                </c:pt>
                <c:pt idx="42">
                  <c:v>11980</c:v>
                </c:pt>
                <c:pt idx="43">
                  <c:v>2940</c:v>
                </c:pt>
                <c:pt idx="44">
                  <c:v>20580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48A3-8CA3-919BA61A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644591"/>
        <c:axId val="2043646671"/>
      </c:lineChart>
      <c:catAx>
        <c:axId val="204364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6671"/>
        <c:crosses val="autoZero"/>
        <c:auto val="1"/>
        <c:lblAlgn val="ctr"/>
        <c:lblOffset val="100"/>
        <c:noMultiLvlLbl val="0"/>
      </c:catAx>
      <c:valAx>
        <c:axId val="20436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 Volume vs Revenue</a:t>
            </a:r>
            <a:endParaRPr lang="en-IN" b="1"/>
          </a:p>
        </c:rich>
      </c:tx>
      <c:layout>
        <c:manualLayout>
          <c:xMode val="edge"/>
          <c:yMode val="edge"/>
          <c:x val="0.45215489033033868"/>
          <c:y val="2.0796197266785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667233225803"/>
          <c:y val="0.11316102198455143"/>
          <c:w val="0.85771052296876993"/>
          <c:h val="0.68993337731179327"/>
        </c:manualLayout>
      </c:layout>
      <c:scatterChart>
        <c:scatterStyle val="lineMarker"/>
        <c:varyColors val="0"/>
        <c:ser>
          <c:idx val="0"/>
          <c:order val="0"/>
          <c:tx>
            <c:v>Potato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66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'Volume vs Revenue'!$B$2</c:f>
              <c:numCache>
                <c:formatCode>General</c:formatCode>
                <c:ptCount val="1"/>
                <c:pt idx="0">
                  <c:v>65900</c:v>
                </c:pt>
              </c:numCache>
            </c:numRef>
          </c:xVal>
          <c:yVal>
            <c:numRef>
              <c:f>'Volume vs Revenue'!$C$2</c:f>
              <c:numCache>
                <c:formatCode>"₹"\ #,##0</c:formatCode>
                <c:ptCount val="1"/>
                <c:pt idx="0">
                  <c:v>751200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7-4438-AE00-616D2DCE994F}"/>
            </c:ext>
          </c:extLst>
        </c:ser>
        <c:ser>
          <c:idx val="1"/>
          <c:order val="1"/>
          <c:tx>
            <c:v>Onion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8267254038179152E-2"/>
                  <c:y val="-0.12029863245703913"/>
                </c:manualLayout>
              </c:layout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87-4438-AE00-616D2DCE994F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'Volume vs Revenue'!$B$3</c:f>
              <c:numCache>
                <c:formatCode>General</c:formatCode>
                <c:ptCount val="1"/>
                <c:pt idx="0">
                  <c:v>1941</c:v>
                </c:pt>
              </c:numCache>
            </c:numRef>
          </c:xVal>
          <c:yVal>
            <c:numRef>
              <c:f>'Volume vs Revenue'!$C$3</c:f>
              <c:numCache>
                <c:formatCode>"₹"\ #,##0</c:formatCode>
                <c:ptCount val="1"/>
                <c:pt idx="0">
                  <c:v>75716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7-4438-AE00-616D2DCE994F}"/>
            </c:ext>
          </c:extLst>
        </c:ser>
        <c:ser>
          <c:idx val="2"/>
          <c:order val="2"/>
          <c:tx>
            <c:v>Ginger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6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22613803230556E-2"/>
                  <c:y val="-0.21536696281948725"/>
                </c:manualLayout>
              </c:layout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87-4438-AE00-616D2DCE994F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'Volume vs Revenue'!$B$4</c:f>
              <c:numCache>
                <c:formatCode>General</c:formatCode>
                <c:ptCount val="1"/>
                <c:pt idx="0">
                  <c:v>1629</c:v>
                </c:pt>
              </c:numCache>
            </c:numRef>
          </c:xVal>
          <c:yVal>
            <c:numRef>
              <c:f>'Volume vs Revenue'!$C$4</c:f>
              <c:numCache>
                <c:formatCode>"₹"\ #,##0</c:formatCode>
                <c:ptCount val="1"/>
                <c:pt idx="0">
                  <c:v>91050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87-4438-AE00-616D2DCE994F}"/>
            </c:ext>
          </c:extLst>
        </c:ser>
        <c:ser>
          <c:idx val="3"/>
          <c:order val="3"/>
          <c:tx>
            <c:v>Garlic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151248164463995E-2"/>
                  <c:y val="2.2303863086632778E-2"/>
                </c:manualLayout>
              </c:layout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87-4438-AE00-616D2DCE994F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'Volume vs Revenue'!$B$5</c:f>
              <c:numCache>
                <c:formatCode>General</c:formatCode>
                <c:ptCount val="1"/>
                <c:pt idx="0">
                  <c:v>1321</c:v>
                </c:pt>
              </c:numCache>
            </c:numRef>
          </c:xVal>
          <c:yVal>
            <c:numRef>
              <c:f>'Volume vs Revenue'!$C$5</c:f>
              <c:numCache>
                <c:formatCode>"₹"\ #,##0</c:formatCode>
                <c:ptCount val="1"/>
                <c:pt idx="0">
                  <c:v>72593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7-4438-AE00-616D2DCE994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22432095"/>
        <c:axId val="1422434591"/>
      </c:scatterChart>
      <c:valAx>
        <c:axId val="14224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(in kg)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9504711690774328"/>
              <c:y val="0.91954795757482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34591"/>
        <c:crosses val="autoZero"/>
        <c:crossBetween val="midCat"/>
      </c:valAx>
      <c:valAx>
        <c:axId val="14224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8.8105726872246704E-3"/>
              <c:y val="0.3833059637598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9875935111637"/>
          <c:y val="0.85776851422983891"/>
          <c:w val="0.23198515383814908"/>
          <c:h val="0.14223148577016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Buying price(per kg) by Day and Vegetable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Garlic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7"/>
                <c:pt idx="0">
                  <c:v>8050</c:v>
                </c:pt>
                <c:pt idx="1">
                  <c:v>7988</c:v>
                </c:pt>
                <c:pt idx="2">
                  <c:v>12570</c:v>
                </c:pt>
                <c:pt idx="3">
                  <c:v>10131</c:v>
                </c:pt>
                <c:pt idx="4">
                  <c:v>6841</c:v>
                </c:pt>
                <c:pt idx="5">
                  <c:v>11795</c:v>
                </c:pt>
                <c:pt idx="6">
                  <c:v>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7-48ED-B619-A2E67D21C299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Ginger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7"/>
                <c:pt idx="0">
                  <c:v>11725</c:v>
                </c:pt>
                <c:pt idx="1">
                  <c:v>12520</c:v>
                </c:pt>
                <c:pt idx="2">
                  <c:v>10960</c:v>
                </c:pt>
                <c:pt idx="3">
                  <c:v>12286</c:v>
                </c:pt>
                <c:pt idx="4">
                  <c:v>12638</c:v>
                </c:pt>
                <c:pt idx="5">
                  <c:v>11380</c:v>
                </c:pt>
                <c:pt idx="6">
                  <c:v>10545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7-48ED-B619-A2E67D21C299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Onion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7"/>
                <c:pt idx="0">
                  <c:v>5733</c:v>
                </c:pt>
                <c:pt idx="1">
                  <c:v>8050</c:v>
                </c:pt>
                <c:pt idx="2">
                  <c:v>14755</c:v>
                </c:pt>
                <c:pt idx="3">
                  <c:v>11203</c:v>
                </c:pt>
                <c:pt idx="4">
                  <c:v>10570</c:v>
                </c:pt>
                <c:pt idx="5">
                  <c:v>7348</c:v>
                </c:pt>
                <c:pt idx="6">
                  <c:v>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7-48ED-B619-A2E67D21C299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Sheet5!$E$5:$E$11</c:f>
              <c:numCache>
                <c:formatCode>General</c:formatCode>
                <c:ptCount val="7"/>
                <c:pt idx="0">
                  <c:v>80635</c:v>
                </c:pt>
                <c:pt idx="1">
                  <c:v>123605</c:v>
                </c:pt>
                <c:pt idx="2">
                  <c:v>113230</c:v>
                </c:pt>
                <c:pt idx="3">
                  <c:v>118160</c:v>
                </c:pt>
                <c:pt idx="4">
                  <c:v>100935</c:v>
                </c:pt>
                <c:pt idx="5">
                  <c:v>82950</c:v>
                </c:pt>
                <c:pt idx="6">
                  <c:v>104185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7-48ED-B619-A2E67D21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15216"/>
        <c:axId val="2111114800"/>
      </c:barChart>
      <c:catAx>
        <c:axId val="21111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14800"/>
        <c:crosses val="autoZero"/>
        <c:auto val="1"/>
        <c:lblAlgn val="ctr"/>
        <c:lblOffset val="100"/>
        <c:noMultiLvlLbl val="0"/>
      </c:catAx>
      <c:valAx>
        <c:axId val="2111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Daily_revenue_trend!$E$1</c:f>
              <c:strCache>
                <c:ptCount val="1"/>
                <c:pt idx="0">
                  <c:v>Sum of Daywise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5"/>
              <c:layout>
                <c:manualLayout>
                  <c:x val="-7.3476702508960642E-2"/>
                  <c:y val="6.68002672010688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C5-4DE2-AD47-817960BD0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Daily_revenue_trend!$D$2:$D$46</c:f>
              <c:strCache>
                <c:ptCount val="45"/>
                <c:pt idx="0">
                  <c:v>01.09.21</c:v>
                </c:pt>
                <c:pt idx="1">
                  <c:v>02.09.21</c:v>
                </c:pt>
                <c:pt idx="2">
                  <c:v>03.09.21</c:v>
                </c:pt>
                <c:pt idx="3">
                  <c:v>04.09.21</c:v>
                </c:pt>
                <c:pt idx="4">
                  <c:v>05.09.21</c:v>
                </c:pt>
                <c:pt idx="5">
                  <c:v>06.09.21</c:v>
                </c:pt>
                <c:pt idx="6">
                  <c:v>07.09.21</c:v>
                </c:pt>
                <c:pt idx="7">
                  <c:v>08.09.21</c:v>
                </c:pt>
                <c:pt idx="8">
                  <c:v>09.09.21</c:v>
                </c:pt>
                <c:pt idx="9">
                  <c:v>10.09.21</c:v>
                </c:pt>
                <c:pt idx="10">
                  <c:v>11.09.21</c:v>
                </c:pt>
                <c:pt idx="11">
                  <c:v>12.09.21</c:v>
                </c:pt>
                <c:pt idx="12">
                  <c:v>13.09.21</c:v>
                </c:pt>
                <c:pt idx="13">
                  <c:v>14.09.21</c:v>
                </c:pt>
                <c:pt idx="14">
                  <c:v>15.09.21</c:v>
                </c:pt>
                <c:pt idx="15">
                  <c:v>16.09.21</c:v>
                </c:pt>
                <c:pt idx="16">
                  <c:v>17.09.21</c:v>
                </c:pt>
                <c:pt idx="17">
                  <c:v>18.09.21</c:v>
                </c:pt>
                <c:pt idx="18">
                  <c:v>19.09.21</c:v>
                </c:pt>
                <c:pt idx="19">
                  <c:v>20.09.21</c:v>
                </c:pt>
                <c:pt idx="20">
                  <c:v>21.09.21</c:v>
                </c:pt>
                <c:pt idx="21">
                  <c:v>22.09.21</c:v>
                </c:pt>
                <c:pt idx="22">
                  <c:v>23.09.21</c:v>
                </c:pt>
                <c:pt idx="23">
                  <c:v>24.09.21</c:v>
                </c:pt>
                <c:pt idx="24">
                  <c:v>25.09.21</c:v>
                </c:pt>
                <c:pt idx="25">
                  <c:v>26.09.21</c:v>
                </c:pt>
                <c:pt idx="26">
                  <c:v>27.09.21</c:v>
                </c:pt>
                <c:pt idx="27">
                  <c:v>28.09.21</c:v>
                </c:pt>
                <c:pt idx="28">
                  <c:v>29.09.21</c:v>
                </c:pt>
                <c:pt idx="29">
                  <c:v>30.09.21</c:v>
                </c:pt>
                <c:pt idx="30">
                  <c:v>01.10.21</c:v>
                </c:pt>
                <c:pt idx="31">
                  <c:v>02.10.21</c:v>
                </c:pt>
                <c:pt idx="32">
                  <c:v>03.10.21</c:v>
                </c:pt>
                <c:pt idx="33">
                  <c:v>04.10.21</c:v>
                </c:pt>
                <c:pt idx="34">
                  <c:v>05.10.21</c:v>
                </c:pt>
                <c:pt idx="35">
                  <c:v>06.10.21</c:v>
                </c:pt>
                <c:pt idx="36">
                  <c:v>07.10.21</c:v>
                </c:pt>
                <c:pt idx="37">
                  <c:v>08.10.21</c:v>
                </c:pt>
                <c:pt idx="38">
                  <c:v>09.10.21</c:v>
                </c:pt>
                <c:pt idx="39">
                  <c:v>10.10.21</c:v>
                </c:pt>
                <c:pt idx="40">
                  <c:v>11.10.21</c:v>
                </c:pt>
                <c:pt idx="41">
                  <c:v>12.10.21</c:v>
                </c:pt>
                <c:pt idx="42">
                  <c:v>13.10.21</c:v>
                </c:pt>
                <c:pt idx="43">
                  <c:v>14.10.21</c:v>
                </c:pt>
                <c:pt idx="44">
                  <c:v>15.10.21</c:v>
                </c:pt>
              </c:strCache>
            </c:strRef>
          </c:cat>
          <c:val>
            <c:numRef>
              <c:f>Daily_revenue_trend!$E$2:$E$46</c:f>
              <c:numCache>
                <c:formatCode>"₹"\ #,##0</c:formatCode>
                <c:ptCount val="45"/>
                <c:pt idx="0">
                  <c:v>20220</c:v>
                </c:pt>
                <c:pt idx="1">
                  <c:v>23980</c:v>
                </c:pt>
                <c:pt idx="2">
                  <c:v>25270</c:v>
                </c:pt>
                <c:pt idx="3">
                  <c:v>13270</c:v>
                </c:pt>
                <c:pt idx="4">
                  <c:v>17220</c:v>
                </c:pt>
                <c:pt idx="5">
                  <c:v>19840</c:v>
                </c:pt>
                <c:pt idx="6">
                  <c:v>19660</c:v>
                </c:pt>
                <c:pt idx="7">
                  <c:v>21780</c:v>
                </c:pt>
                <c:pt idx="8">
                  <c:v>16920</c:v>
                </c:pt>
                <c:pt idx="9">
                  <c:v>21596</c:v>
                </c:pt>
                <c:pt idx="10">
                  <c:v>21811</c:v>
                </c:pt>
                <c:pt idx="11">
                  <c:v>19920</c:v>
                </c:pt>
                <c:pt idx="12">
                  <c:v>27140</c:v>
                </c:pt>
                <c:pt idx="13">
                  <c:v>23865</c:v>
                </c:pt>
                <c:pt idx="14">
                  <c:v>22405</c:v>
                </c:pt>
                <c:pt idx="15">
                  <c:v>31775</c:v>
                </c:pt>
                <c:pt idx="16">
                  <c:v>17070</c:v>
                </c:pt>
                <c:pt idx="17">
                  <c:v>23275</c:v>
                </c:pt>
                <c:pt idx="18">
                  <c:v>25380</c:v>
                </c:pt>
                <c:pt idx="19">
                  <c:v>22117</c:v>
                </c:pt>
                <c:pt idx="20">
                  <c:v>28120</c:v>
                </c:pt>
                <c:pt idx="21">
                  <c:v>23400</c:v>
                </c:pt>
                <c:pt idx="22">
                  <c:v>7890</c:v>
                </c:pt>
                <c:pt idx="23">
                  <c:v>19665</c:v>
                </c:pt>
                <c:pt idx="24">
                  <c:v>25980</c:v>
                </c:pt>
                <c:pt idx="25">
                  <c:v>21300</c:v>
                </c:pt>
                <c:pt idx="26">
                  <c:v>13930</c:v>
                </c:pt>
                <c:pt idx="27">
                  <c:v>22215</c:v>
                </c:pt>
                <c:pt idx="28">
                  <c:v>25060</c:v>
                </c:pt>
                <c:pt idx="29">
                  <c:v>15700</c:v>
                </c:pt>
                <c:pt idx="30">
                  <c:v>17040</c:v>
                </c:pt>
                <c:pt idx="31">
                  <c:v>29050</c:v>
                </c:pt>
                <c:pt idx="32">
                  <c:v>24030</c:v>
                </c:pt>
                <c:pt idx="33">
                  <c:v>28970</c:v>
                </c:pt>
                <c:pt idx="34">
                  <c:v>18650</c:v>
                </c:pt>
                <c:pt idx="35">
                  <c:v>18945</c:v>
                </c:pt>
                <c:pt idx="36">
                  <c:v>25775</c:v>
                </c:pt>
                <c:pt idx="37">
                  <c:v>16825</c:v>
                </c:pt>
                <c:pt idx="38">
                  <c:v>24275</c:v>
                </c:pt>
                <c:pt idx="39">
                  <c:v>17745</c:v>
                </c:pt>
                <c:pt idx="40">
                  <c:v>23500</c:v>
                </c:pt>
                <c:pt idx="41">
                  <c:v>18965</c:v>
                </c:pt>
                <c:pt idx="42">
                  <c:v>22250</c:v>
                </c:pt>
                <c:pt idx="43">
                  <c:v>21460</c:v>
                </c:pt>
                <c:pt idx="44">
                  <c:v>28630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DE2-AD47-817960BD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409967"/>
        <c:axId val="1445412047"/>
      </c:barChart>
      <c:catAx>
        <c:axId val="144540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12047"/>
        <c:crosses val="autoZero"/>
        <c:auto val="1"/>
        <c:lblAlgn val="ctr"/>
        <c:lblOffset val="100"/>
        <c:noMultiLvlLbl val="0"/>
      </c:catAx>
      <c:valAx>
        <c:axId val="14454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Daywise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Daywise_revenue!$D$4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Sum of Revenue</c:v>
                </c:pt>
              </c:strCache>
            </c:strRef>
          </c:cat>
          <c:val>
            <c:numRef>
              <c:f>Daywise_revenue!$E$4</c:f>
              <c:numCache>
                <c:formatCode>"₹"\ #,##0.00</c:formatCode>
                <c:ptCount val="1"/>
                <c:pt idx="0">
                  <c:v>135497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2-43AF-8377-6A7BF7CA967D}"/>
            </c:ext>
          </c:extLst>
        </c:ser>
        <c:ser>
          <c:idx val="1"/>
          <c:order val="1"/>
          <c:tx>
            <c:strRef>
              <c:f>Daywise_revenue!$D$5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Sum of Revenue</c:v>
                </c:pt>
              </c:strCache>
            </c:strRef>
          </c:cat>
          <c:val>
            <c:numRef>
              <c:f>Daywise_revenue!$E$5</c:f>
              <c:numCache>
                <c:formatCode>"₹"\ #,##0.00</c:formatCode>
                <c:ptCount val="1"/>
                <c:pt idx="0">
                  <c:v>131475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2-43AF-8377-6A7BF7CA967D}"/>
            </c:ext>
          </c:extLst>
        </c:ser>
        <c:ser>
          <c:idx val="2"/>
          <c:order val="2"/>
          <c:tx>
            <c:strRef>
              <c:f>Daywise_revenue!$D$6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Sum of Revenue</c:v>
                </c:pt>
              </c:strCache>
            </c:strRef>
          </c:cat>
          <c:val>
            <c:numRef>
              <c:f>Daywise_revenue!$E$6</c:f>
              <c:numCache>
                <c:formatCode>"₹"\ #,##0.00</c:formatCode>
                <c:ptCount val="1"/>
                <c:pt idx="0">
                  <c:v>154060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2-43AF-8377-6A7BF7CA967D}"/>
            </c:ext>
          </c:extLst>
        </c:ser>
        <c:ser>
          <c:idx val="3"/>
          <c:order val="3"/>
          <c:tx>
            <c:strRef>
              <c:f>Daywise_revenue!$D$7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Sum of Revenue</c:v>
                </c:pt>
              </c:strCache>
            </c:strRef>
          </c:cat>
          <c:val>
            <c:numRef>
              <c:f>Daywise_revenue!$E$7</c:f>
              <c:numCache>
                <c:formatCode>"₹"\ #,##0.00</c:formatCode>
                <c:ptCount val="1"/>
                <c:pt idx="0">
                  <c:v>143500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2-43AF-8377-6A7BF7CA967D}"/>
            </c:ext>
          </c:extLst>
        </c:ser>
        <c:ser>
          <c:idx val="4"/>
          <c:order val="4"/>
          <c:tx>
            <c:strRef>
              <c:f>Daywise_revenue!$D$8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Sum of Revenue</c:v>
                </c:pt>
              </c:strCache>
            </c:strRef>
          </c:cat>
          <c:val>
            <c:numRef>
              <c:f>Daywise_revenue!$E$8</c:f>
              <c:numCache>
                <c:formatCode>"₹"\ #,##0.00</c:formatCode>
                <c:ptCount val="1"/>
                <c:pt idx="0">
                  <c:v>146096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62-43AF-8377-6A7BF7CA967D}"/>
            </c:ext>
          </c:extLst>
        </c:ser>
        <c:ser>
          <c:idx val="5"/>
          <c:order val="5"/>
          <c:tx>
            <c:strRef>
              <c:f>Daywise_revenue!$D$9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Sum of Revenue</c:v>
                </c:pt>
              </c:strCache>
            </c:strRef>
          </c:cat>
          <c:val>
            <c:numRef>
              <c:f>Daywise_revenue!$E$9</c:f>
              <c:numCache>
                <c:formatCode>"₹"\ #,##0.00</c:formatCode>
                <c:ptCount val="1"/>
                <c:pt idx="0">
                  <c:v>137661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62-43AF-8377-6A7BF7CA967D}"/>
            </c:ext>
          </c:extLst>
        </c:ser>
        <c:ser>
          <c:idx val="6"/>
          <c:order val="6"/>
          <c:tx>
            <c:strRef>
              <c:f>Daywise_revenue!$D$10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Sum of Revenue</c:v>
                </c:pt>
              </c:strCache>
            </c:strRef>
          </c:cat>
          <c:val>
            <c:numRef>
              <c:f>Daywise_revenue!$E$10</c:f>
              <c:numCache>
                <c:formatCode>"₹"\ #,##0.00</c:formatCode>
                <c:ptCount val="1"/>
                <c:pt idx="0">
                  <c:v>125595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62-43AF-8377-6A7BF7CA9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9999951"/>
        <c:axId val="1310000367"/>
      </c:barChart>
      <c:catAx>
        <c:axId val="130999995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0000367"/>
        <c:crosses val="autoZero"/>
        <c:auto val="1"/>
        <c:lblAlgn val="ctr"/>
        <c:lblOffset val="100"/>
        <c:noMultiLvlLbl val="0"/>
      </c:catAx>
      <c:valAx>
        <c:axId val="13100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765323257766578"/>
          <c:y val="4.396471599179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03601739563581E-2"/>
          <c:y val="8.982576646004356E-2"/>
          <c:w val="0.56367185853593116"/>
          <c:h val="0.8215217512704529"/>
        </c:manualLayout>
      </c:layout>
      <c:pieChart>
        <c:varyColors val="1"/>
        <c:ser>
          <c:idx val="0"/>
          <c:order val="0"/>
          <c:tx>
            <c:strRef>
              <c:f>Revenue_Pareto!$E$1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63-476D-B203-9B8E8656EC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663-476D-B203-9B8E8656EC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63-476D-B203-9B8E8656EC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663-476D-B203-9B8E8656EC68}"/>
              </c:ext>
            </c:extLst>
          </c:dPt>
          <c:dLbls>
            <c:dLbl>
              <c:idx val="0"/>
              <c:layout>
                <c:manualLayout>
                  <c:x val="8.2725060827250604E-2"/>
                  <c:y val="-4.25531914893617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63-476D-B203-9B8E8656EC68}"/>
                </c:ext>
              </c:extLst>
            </c:dLbl>
            <c:dLbl>
              <c:idx val="1"/>
              <c:layout>
                <c:manualLayout>
                  <c:x val="2.1897810218978103E-2"/>
                  <c:y val="-0.138297872340425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63-476D-B203-9B8E8656EC68}"/>
                </c:ext>
              </c:extLst>
            </c:dLbl>
            <c:dLbl>
              <c:idx val="2"/>
              <c:layout>
                <c:manualLayout>
                  <c:x val="-5.1094890510948926E-2"/>
                  <c:y val="-4.6099290780141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63-476D-B203-9B8E8656EC68}"/>
                </c:ext>
              </c:extLst>
            </c:dLbl>
            <c:dLbl>
              <c:idx val="3"/>
              <c:layout>
                <c:manualLayout>
                  <c:x val="-8.2725060827250604E-2"/>
                  <c:y val="2.48226950354609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63-476D-B203-9B8E8656EC68}"/>
                </c:ext>
              </c:extLst>
            </c:dLbl>
            <c:spPr>
              <a:solidFill>
                <a:srgbClr val="99FF33"/>
              </a:solidFill>
              <a:ln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Revenue_Pareto!$D$2:$D$5</c:f>
              <c:strCache>
                <c:ptCount val="4"/>
                <c:pt idx="0">
                  <c:v>Potato</c:v>
                </c:pt>
                <c:pt idx="1">
                  <c:v>Ginger</c:v>
                </c:pt>
                <c:pt idx="2">
                  <c:v>Onion</c:v>
                </c:pt>
                <c:pt idx="3">
                  <c:v>Garlic</c:v>
                </c:pt>
              </c:strCache>
            </c:strRef>
          </c:cat>
          <c:val>
            <c:numRef>
              <c:f>Revenue_Pareto!$E$2:$E$5</c:f>
              <c:numCache>
                <c:formatCode>"₹"\ #,##0</c:formatCode>
                <c:ptCount val="4"/>
                <c:pt idx="0">
                  <c:v>751200</c:v>
                </c:pt>
                <c:pt idx="1">
                  <c:v>91050</c:v>
                </c:pt>
                <c:pt idx="2">
                  <c:v>75716</c:v>
                </c:pt>
                <c:pt idx="3">
                  <c:v>72593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476D-B203-9B8E8656EC68}"/>
            </c:ext>
          </c:extLst>
        </c:ser>
        <c:ser>
          <c:idx val="1"/>
          <c:order val="1"/>
          <c:tx>
            <c:strRef>
              <c:f>Revenue_Pareto!$F$1</c:f>
              <c:strCache>
                <c:ptCount val="1"/>
                <c:pt idx="0">
                  <c:v>% of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Revenue_Pareto!$D$2:$D$5</c:f>
              <c:strCache>
                <c:ptCount val="4"/>
                <c:pt idx="0">
                  <c:v>Potato</c:v>
                </c:pt>
                <c:pt idx="1">
                  <c:v>Ginger</c:v>
                </c:pt>
                <c:pt idx="2">
                  <c:v>Onion</c:v>
                </c:pt>
                <c:pt idx="3">
                  <c:v>Garlic</c:v>
                </c:pt>
              </c:strCache>
            </c:strRef>
          </c:cat>
          <c:val>
            <c:numRef>
              <c:f>Revenue_Pareto!$F$2:$F$5</c:f>
              <c:numCache>
                <c:formatCode>0%</c:formatCode>
                <c:ptCount val="4"/>
                <c:pt idx="0">
                  <c:v>0.75835967367920543</c:v>
                </c:pt>
                <c:pt idx="1">
                  <c:v>9.1917795911197614E-2</c:v>
                </c:pt>
                <c:pt idx="2">
                  <c:v>7.6437647833193179E-2</c:v>
                </c:pt>
                <c:pt idx="3">
                  <c:v>7.3284882576403823E-2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3-476D-B203-9B8E8656EC68}"/>
            </c:ext>
          </c:extLst>
        </c:ser>
        <c:ser>
          <c:idx val="2"/>
          <c:order val="2"/>
          <c:tx>
            <c:strRef>
              <c:f>Revenue_Pareto!$G$1</c:f>
              <c:strCache>
                <c:ptCount val="1"/>
                <c:pt idx="0">
                  <c:v>Cumulative% of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Revenue_Pareto!$D$2:$D$5</c:f>
              <c:strCache>
                <c:ptCount val="4"/>
                <c:pt idx="0">
                  <c:v>Potato</c:v>
                </c:pt>
                <c:pt idx="1">
                  <c:v>Ginger</c:v>
                </c:pt>
                <c:pt idx="2">
                  <c:v>Onion</c:v>
                </c:pt>
                <c:pt idx="3">
                  <c:v>Garlic</c:v>
                </c:pt>
              </c:strCache>
            </c:strRef>
          </c:cat>
          <c:val>
            <c:numRef>
              <c:f>Revenue_Pareto!$G$2:$G$5</c:f>
              <c:numCache>
                <c:formatCode>0%</c:formatCode>
                <c:ptCount val="4"/>
                <c:pt idx="0">
                  <c:v>0.75835967367920543</c:v>
                </c:pt>
                <c:pt idx="1">
                  <c:v>0.85027746959040307</c:v>
                </c:pt>
                <c:pt idx="2">
                  <c:v>0.92671511742359625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3-476D-B203-9B8E8656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23458087890162"/>
          <c:y val="0.16356353284347253"/>
          <c:w val="0.11523410764130676"/>
          <c:h val="0.57757134081644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Volume Pareto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Volume_Pareto!$B$1</c:f>
              <c:strCache>
                <c:ptCount val="1"/>
                <c:pt idx="0">
                  <c:v>Sum of Volume(in 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Volume_Pareto!$A$2:$A$5</c:f>
              <c:strCache>
                <c:ptCount val="4"/>
                <c:pt idx="0">
                  <c:v>Potato</c:v>
                </c:pt>
                <c:pt idx="1">
                  <c:v>Onion</c:v>
                </c:pt>
                <c:pt idx="2">
                  <c:v>Ginger</c:v>
                </c:pt>
                <c:pt idx="3">
                  <c:v>Garlic</c:v>
                </c:pt>
              </c:strCache>
            </c:strRef>
          </c:cat>
          <c:val>
            <c:numRef>
              <c:f>Volume_Pareto!$B$2:$B$5</c:f>
              <c:numCache>
                <c:formatCode>General</c:formatCode>
                <c:ptCount val="4"/>
                <c:pt idx="0">
                  <c:v>65900</c:v>
                </c:pt>
                <c:pt idx="1">
                  <c:v>1941</c:v>
                </c:pt>
                <c:pt idx="2">
                  <c:v>1629</c:v>
                </c:pt>
                <c:pt idx="3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F-4728-904D-01CD16C9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426207"/>
        <c:axId val="14454278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Volume_Pareto!$C$1</c15:sqref>
                        </c15:formulaRef>
                      </c:ext>
                    </c:extLst>
                    <c:strCache>
                      <c:ptCount val="1"/>
                      <c:pt idx="0">
                        <c:v>% of total volume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Volume_Pareto!$A$2:$A$5</c15:sqref>
                        </c15:formulaRef>
                      </c:ext>
                    </c:extLst>
                    <c:strCache>
                      <c:ptCount val="4"/>
                      <c:pt idx="0">
                        <c:v>Potato</c:v>
                      </c:pt>
                      <c:pt idx="1">
                        <c:v>Onion</c:v>
                      </c:pt>
                      <c:pt idx="2">
                        <c:v>Ginger</c:v>
                      </c:pt>
                      <c:pt idx="3">
                        <c:v>Garlic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Volume_Pareto!$C$2:$C$5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0.93090929637948328</c:v>
                      </c:pt>
                      <c:pt idx="1">
                        <c:v>2.7418739670297072E-2</c:v>
                      </c:pt>
                      <c:pt idx="2">
                        <c:v>2.3011399754206043E-2</c:v>
                      </c:pt>
                      <c:pt idx="3">
                        <c:v>1.8660564196013616E-2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7F-4728-904D-01CD16C9D49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Volume_Pareto!$D$1</c:f>
              <c:strCache>
                <c:ptCount val="1"/>
                <c:pt idx="0">
                  <c:v>Cumulative % of total volume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Volume_Pareto!$A$2:$A$5</c:f>
              <c:strCache>
                <c:ptCount val="4"/>
                <c:pt idx="0">
                  <c:v>Potato</c:v>
                </c:pt>
                <c:pt idx="1">
                  <c:v>Onion</c:v>
                </c:pt>
                <c:pt idx="2">
                  <c:v>Ginger</c:v>
                </c:pt>
                <c:pt idx="3">
                  <c:v>Garlic</c:v>
                </c:pt>
              </c:strCache>
            </c:strRef>
          </c:cat>
          <c:val>
            <c:numRef>
              <c:f>Volume_Pareto!$D$2:$D$5</c:f>
              <c:numCache>
                <c:formatCode>0.00%</c:formatCode>
                <c:ptCount val="4"/>
                <c:pt idx="0">
                  <c:v>0.93090929637948328</c:v>
                </c:pt>
                <c:pt idx="1">
                  <c:v>0.95832803604978034</c:v>
                </c:pt>
                <c:pt idx="2">
                  <c:v>0.98133943580398642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F-4728-904D-01CD16C9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428287"/>
        <c:axId val="1445427455"/>
      </c:lineChart>
      <c:catAx>
        <c:axId val="144542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Vegetables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7871"/>
        <c:crosses val="autoZero"/>
        <c:auto val="1"/>
        <c:lblAlgn val="ctr"/>
        <c:lblOffset val="100"/>
        <c:noMultiLvlLbl val="0"/>
      </c:catAx>
      <c:valAx>
        <c:axId val="14454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Volume(in 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6207"/>
        <c:crosses val="autoZero"/>
        <c:crossBetween val="between"/>
      </c:valAx>
      <c:valAx>
        <c:axId val="1445427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 % of Volume</a:t>
                </a:r>
              </a:p>
            </c:rich>
          </c:tx>
          <c:layout>
            <c:manualLayout>
              <c:xMode val="edge"/>
              <c:yMode val="edge"/>
              <c:x val="0.94702597862530735"/>
              <c:y val="0.37465876686828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8287"/>
        <c:crosses val="max"/>
        <c:crossBetween val="between"/>
      </c:valAx>
      <c:catAx>
        <c:axId val="144542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5427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039626144292952"/>
          <c:y val="4.5819014891179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79415530375775"/>
          <c:y val="0.11495454176475364"/>
          <c:w val="0.55093063824339028"/>
          <c:h val="0.77622529786869421"/>
        </c:manualLayout>
      </c:layout>
      <c:pieChart>
        <c:varyColors val="1"/>
        <c:ser>
          <c:idx val="0"/>
          <c:order val="0"/>
          <c:tx>
            <c:strRef>
              <c:f>Volume_Pareto!$B$1</c:f>
              <c:strCache>
                <c:ptCount val="1"/>
                <c:pt idx="0">
                  <c:v>Sum of Volume(in kg)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B8-457F-A597-1BA63B2648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B8-457F-A597-1BA63B2648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B8-457F-A597-1BA63B26483E}"/>
              </c:ext>
            </c:extLst>
          </c:dPt>
          <c:dLbls>
            <c:dLbl>
              <c:idx val="0"/>
              <c:layout>
                <c:manualLayout>
                  <c:x val="0.12717536813922356"/>
                  <c:y val="-1.63078930202216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8-457F-A597-1BA63B26483E}"/>
                </c:ext>
              </c:extLst>
            </c:dLbl>
            <c:dLbl>
              <c:idx val="1"/>
              <c:layout>
                <c:manualLayout>
                  <c:x val="-9.3708165997322623E-2"/>
                  <c:y val="-6.52315720808873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8-457F-A597-1BA63B26483E}"/>
                </c:ext>
              </c:extLst>
            </c:dLbl>
            <c:dLbl>
              <c:idx val="3"/>
              <c:layout>
                <c:manualLayout>
                  <c:x val="0.13833110218652386"/>
                  <c:y val="-1.4948729246207428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8-457F-A597-1BA63B26483E}"/>
                </c:ext>
              </c:extLst>
            </c:dLbl>
            <c:spPr>
              <a:solidFill>
                <a:srgbClr val="99FF33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Volume_Pareto!$A$2:$A$5</c:f>
              <c:strCache>
                <c:ptCount val="4"/>
                <c:pt idx="0">
                  <c:v>Potato</c:v>
                </c:pt>
                <c:pt idx="1">
                  <c:v>Onion</c:v>
                </c:pt>
                <c:pt idx="2">
                  <c:v>Ginger</c:v>
                </c:pt>
                <c:pt idx="3">
                  <c:v>Garlic</c:v>
                </c:pt>
              </c:strCache>
            </c:strRef>
          </c:cat>
          <c:val>
            <c:numRef>
              <c:f>Volume_Pareto!$B$2:$B$5</c:f>
              <c:numCache>
                <c:formatCode>General</c:formatCode>
                <c:ptCount val="4"/>
                <c:pt idx="0">
                  <c:v>65900</c:v>
                </c:pt>
                <c:pt idx="1">
                  <c:v>1941</c:v>
                </c:pt>
                <c:pt idx="2">
                  <c:v>1629</c:v>
                </c:pt>
                <c:pt idx="3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8-457F-A597-1BA63B26483E}"/>
            </c:ext>
          </c:extLst>
        </c:ser>
        <c:ser>
          <c:idx val="1"/>
          <c:order val="1"/>
          <c:tx>
            <c:strRef>
              <c:f>Volume_Pareto!$C$1</c:f>
              <c:strCache>
                <c:ptCount val="1"/>
                <c:pt idx="0">
                  <c:v>% of total volume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Volume_Pareto!$A$2:$A$5</c:f>
              <c:strCache>
                <c:ptCount val="4"/>
                <c:pt idx="0">
                  <c:v>Potato</c:v>
                </c:pt>
                <c:pt idx="1">
                  <c:v>Onion</c:v>
                </c:pt>
                <c:pt idx="2">
                  <c:v>Ginger</c:v>
                </c:pt>
                <c:pt idx="3">
                  <c:v>Garlic</c:v>
                </c:pt>
              </c:strCache>
            </c:strRef>
          </c:cat>
          <c:val>
            <c:numRef>
              <c:f>Volume_Pareto!$C$2:$C$5</c:f>
              <c:numCache>
                <c:formatCode>0.00%</c:formatCode>
                <c:ptCount val="4"/>
                <c:pt idx="0">
                  <c:v>0.93090929637948328</c:v>
                </c:pt>
                <c:pt idx="1">
                  <c:v>2.7418739670297072E-2</c:v>
                </c:pt>
                <c:pt idx="2">
                  <c:v>2.3011399754206043E-2</c:v>
                </c:pt>
                <c:pt idx="3">
                  <c:v>1.8660564196013616E-2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8-457F-A597-1BA63B26483E}"/>
            </c:ext>
          </c:extLst>
        </c:ser>
        <c:ser>
          <c:idx val="2"/>
          <c:order val="2"/>
          <c:tx>
            <c:strRef>
              <c:f>Volume_Pareto!$D$1</c:f>
              <c:strCache>
                <c:ptCount val="1"/>
                <c:pt idx="0">
                  <c:v>Cumulative % of total volume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Volume_Pareto!$A$2:$A$5</c:f>
              <c:strCache>
                <c:ptCount val="4"/>
                <c:pt idx="0">
                  <c:v>Potato</c:v>
                </c:pt>
                <c:pt idx="1">
                  <c:v>Onion</c:v>
                </c:pt>
                <c:pt idx="2">
                  <c:v>Ginger</c:v>
                </c:pt>
                <c:pt idx="3">
                  <c:v>Garlic</c:v>
                </c:pt>
              </c:strCache>
            </c:strRef>
          </c:cat>
          <c:val>
            <c:numRef>
              <c:f>Volume_Pareto!$D$2:$D$5</c:f>
              <c:numCache>
                <c:formatCode>0.00%</c:formatCode>
                <c:ptCount val="4"/>
                <c:pt idx="0">
                  <c:v>0.93090929637948328</c:v>
                </c:pt>
                <c:pt idx="1">
                  <c:v>0.95832803604978034</c:v>
                </c:pt>
                <c:pt idx="2">
                  <c:v>0.98133943580398642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8-457F-A597-1BA63B26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60377056526454"/>
          <c:y val="0.14125109361329835"/>
          <c:w val="0.11175180846296653"/>
          <c:h val="0.7241555501438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Sheet3!$J$3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1"/>
              <c:layout>
                <c:manualLayout>
                  <c:x val="-0.1023651108296779"/>
                  <c:y val="3.1369765173158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8A-4AC4-A875-BB2E6D3C51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Sheet3!$G$4:$G$48</c:f>
              <c:strCache>
                <c:ptCount val="45"/>
                <c:pt idx="0">
                  <c:v>01-Sep</c:v>
                </c:pt>
                <c:pt idx="1">
                  <c:v>02-Sep</c:v>
                </c:pt>
                <c:pt idx="2">
                  <c:v>03-Sep</c:v>
                </c:pt>
                <c:pt idx="3">
                  <c:v>04-Sep</c:v>
                </c:pt>
                <c:pt idx="4">
                  <c:v>05-Sep</c:v>
                </c:pt>
                <c:pt idx="5">
                  <c:v>06-Sep</c:v>
                </c:pt>
                <c:pt idx="6">
                  <c:v>07-Sep</c:v>
                </c:pt>
                <c:pt idx="7">
                  <c:v>08-Sep</c:v>
                </c:pt>
                <c:pt idx="8">
                  <c:v>09-Sep</c:v>
                </c:pt>
                <c:pt idx="9">
                  <c:v>10-Sep</c:v>
                </c:pt>
                <c:pt idx="10">
                  <c:v>11-Sep</c:v>
                </c:pt>
                <c:pt idx="11">
                  <c:v>12-Sep</c:v>
                </c:pt>
                <c:pt idx="12">
                  <c:v>13-Sep</c:v>
                </c:pt>
                <c:pt idx="13">
                  <c:v>14-Sep</c:v>
                </c:pt>
                <c:pt idx="14">
                  <c:v>15-Sep</c:v>
                </c:pt>
                <c:pt idx="15">
                  <c:v>16-Sep</c:v>
                </c:pt>
                <c:pt idx="16">
                  <c:v>17-Sep</c:v>
                </c:pt>
                <c:pt idx="17">
                  <c:v>18-Sep</c:v>
                </c:pt>
                <c:pt idx="18">
                  <c:v>19-Sep</c:v>
                </c:pt>
                <c:pt idx="19">
                  <c:v>20-Sep</c:v>
                </c:pt>
                <c:pt idx="20">
                  <c:v>21-Sep</c:v>
                </c:pt>
                <c:pt idx="21">
                  <c:v>22-Sep</c:v>
                </c:pt>
                <c:pt idx="22">
                  <c:v>23-Sep</c:v>
                </c:pt>
                <c:pt idx="23">
                  <c:v>24-Sep</c:v>
                </c:pt>
                <c:pt idx="24">
                  <c:v>25-Sep</c:v>
                </c:pt>
                <c:pt idx="25">
                  <c:v>26-Sep</c:v>
                </c:pt>
                <c:pt idx="26">
                  <c:v>27-Sep</c:v>
                </c:pt>
                <c:pt idx="27">
                  <c:v>28-Sep</c:v>
                </c:pt>
                <c:pt idx="28">
                  <c:v>29-Sep</c:v>
                </c:pt>
                <c:pt idx="29">
                  <c:v>30-Sep</c:v>
                </c:pt>
                <c:pt idx="30">
                  <c:v>01-Oct</c:v>
                </c:pt>
                <c:pt idx="31">
                  <c:v>02-Oct</c:v>
                </c:pt>
                <c:pt idx="32">
                  <c:v>03-Oct</c:v>
                </c:pt>
                <c:pt idx="33">
                  <c:v>04-Oct</c:v>
                </c:pt>
                <c:pt idx="34">
                  <c:v>05-Oct</c:v>
                </c:pt>
                <c:pt idx="35">
                  <c:v>06-Oct</c:v>
                </c:pt>
                <c:pt idx="36">
                  <c:v>07-Oct</c:v>
                </c:pt>
                <c:pt idx="37">
                  <c:v>08-Oct</c:v>
                </c:pt>
                <c:pt idx="38">
                  <c:v>09-Oct</c:v>
                </c:pt>
                <c:pt idx="39">
                  <c:v>10-Oct</c:v>
                </c:pt>
                <c:pt idx="40">
                  <c:v>11-Oct</c:v>
                </c:pt>
                <c:pt idx="41">
                  <c:v>12-Oct</c:v>
                </c:pt>
                <c:pt idx="42">
                  <c:v>13-Oct</c:v>
                </c:pt>
                <c:pt idx="43">
                  <c:v>14-Oct</c:v>
                </c:pt>
                <c:pt idx="44">
                  <c:v>15-Oct</c:v>
                </c:pt>
              </c:strCache>
            </c:strRef>
          </c:cat>
          <c:val>
            <c:numRef>
              <c:f>Sheet3!$J$4:$J$48</c:f>
              <c:numCache>
                <c:formatCode>"₹"\ #,##0</c:formatCode>
                <c:ptCount val="45"/>
                <c:pt idx="0">
                  <c:v>-17080</c:v>
                </c:pt>
                <c:pt idx="1">
                  <c:v>7402</c:v>
                </c:pt>
                <c:pt idx="2">
                  <c:v>13115</c:v>
                </c:pt>
                <c:pt idx="3">
                  <c:v>-3505</c:v>
                </c:pt>
                <c:pt idx="4">
                  <c:v>-6210</c:v>
                </c:pt>
                <c:pt idx="5">
                  <c:v>10415</c:v>
                </c:pt>
                <c:pt idx="6">
                  <c:v>4700</c:v>
                </c:pt>
                <c:pt idx="7">
                  <c:v>1370</c:v>
                </c:pt>
                <c:pt idx="8">
                  <c:v>-3030</c:v>
                </c:pt>
                <c:pt idx="9">
                  <c:v>-266</c:v>
                </c:pt>
                <c:pt idx="10">
                  <c:v>1027</c:v>
                </c:pt>
                <c:pt idx="11">
                  <c:v>-4165</c:v>
                </c:pt>
                <c:pt idx="12">
                  <c:v>7300</c:v>
                </c:pt>
                <c:pt idx="13">
                  <c:v>4461</c:v>
                </c:pt>
                <c:pt idx="14">
                  <c:v>-2455</c:v>
                </c:pt>
                <c:pt idx="15">
                  <c:v>2099</c:v>
                </c:pt>
                <c:pt idx="16">
                  <c:v>-12100</c:v>
                </c:pt>
                <c:pt idx="17">
                  <c:v>9685</c:v>
                </c:pt>
                <c:pt idx="18">
                  <c:v>6875</c:v>
                </c:pt>
                <c:pt idx="19">
                  <c:v>2577</c:v>
                </c:pt>
                <c:pt idx="20">
                  <c:v>2675</c:v>
                </c:pt>
                <c:pt idx="21">
                  <c:v>5410</c:v>
                </c:pt>
                <c:pt idx="22">
                  <c:v>-18505</c:v>
                </c:pt>
                <c:pt idx="23">
                  <c:v>4063</c:v>
                </c:pt>
                <c:pt idx="24">
                  <c:v>-2984</c:v>
                </c:pt>
                <c:pt idx="25">
                  <c:v>1455</c:v>
                </c:pt>
                <c:pt idx="26">
                  <c:v>-8285</c:v>
                </c:pt>
                <c:pt idx="27">
                  <c:v>9260</c:v>
                </c:pt>
                <c:pt idx="28">
                  <c:v>3775</c:v>
                </c:pt>
                <c:pt idx="29">
                  <c:v>-5600</c:v>
                </c:pt>
                <c:pt idx="30">
                  <c:v>-7642</c:v>
                </c:pt>
                <c:pt idx="31">
                  <c:v>17460</c:v>
                </c:pt>
                <c:pt idx="32">
                  <c:v>-4607</c:v>
                </c:pt>
                <c:pt idx="33">
                  <c:v>7595</c:v>
                </c:pt>
                <c:pt idx="34">
                  <c:v>-3145</c:v>
                </c:pt>
                <c:pt idx="35">
                  <c:v>-1725</c:v>
                </c:pt>
                <c:pt idx="36">
                  <c:v>6900</c:v>
                </c:pt>
                <c:pt idx="37">
                  <c:v>-4384</c:v>
                </c:pt>
                <c:pt idx="38">
                  <c:v>2505</c:v>
                </c:pt>
                <c:pt idx="39">
                  <c:v>955</c:v>
                </c:pt>
                <c:pt idx="40">
                  <c:v>9752</c:v>
                </c:pt>
                <c:pt idx="41">
                  <c:v>-38639</c:v>
                </c:pt>
                <c:pt idx="42">
                  <c:v>13250</c:v>
                </c:pt>
                <c:pt idx="43">
                  <c:v>2454</c:v>
                </c:pt>
                <c:pt idx="44">
                  <c:v>22326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A-4AC4-A875-BB2E6D3C51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4778640"/>
        <c:axId val="1994760336"/>
      </c:lineChart>
      <c:catAx>
        <c:axId val="1994778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60336"/>
        <c:crosses val="autoZero"/>
        <c:auto val="1"/>
        <c:lblAlgn val="ctr"/>
        <c:lblOffset val="100"/>
        <c:noMultiLvlLbl val="0"/>
      </c:catAx>
      <c:valAx>
        <c:axId val="19947603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8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Buying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Sheet3!$G$4:$G$48</c:f>
              <c:strCache>
                <c:ptCount val="45"/>
                <c:pt idx="0">
                  <c:v>01-Sep</c:v>
                </c:pt>
                <c:pt idx="1">
                  <c:v>02-Sep</c:v>
                </c:pt>
                <c:pt idx="2">
                  <c:v>03-Sep</c:v>
                </c:pt>
                <c:pt idx="3">
                  <c:v>04-Sep</c:v>
                </c:pt>
                <c:pt idx="4">
                  <c:v>05-Sep</c:v>
                </c:pt>
                <c:pt idx="5">
                  <c:v>06-Sep</c:v>
                </c:pt>
                <c:pt idx="6">
                  <c:v>07-Sep</c:v>
                </c:pt>
                <c:pt idx="7">
                  <c:v>08-Sep</c:v>
                </c:pt>
                <c:pt idx="8">
                  <c:v>09-Sep</c:v>
                </c:pt>
                <c:pt idx="9">
                  <c:v>10-Sep</c:v>
                </c:pt>
                <c:pt idx="10">
                  <c:v>11-Sep</c:v>
                </c:pt>
                <c:pt idx="11">
                  <c:v>12-Sep</c:v>
                </c:pt>
                <c:pt idx="12">
                  <c:v>13-Sep</c:v>
                </c:pt>
                <c:pt idx="13">
                  <c:v>14-Sep</c:v>
                </c:pt>
                <c:pt idx="14">
                  <c:v>15-Sep</c:v>
                </c:pt>
                <c:pt idx="15">
                  <c:v>16-Sep</c:v>
                </c:pt>
                <c:pt idx="16">
                  <c:v>17-Sep</c:v>
                </c:pt>
                <c:pt idx="17">
                  <c:v>18-Sep</c:v>
                </c:pt>
                <c:pt idx="18">
                  <c:v>19-Sep</c:v>
                </c:pt>
                <c:pt idx="19">
                  <c:v>20-Sep</c:v>
                </c:pt>
                <c:pt idx="20">
                  <c:v>21-Sep</c:v>
                </c:pt>
                <c:pt idx="21">
                  <c:v>22-Sep</c:v>
                </c:pt>
                <c:pt idx="22">
                  <c:v>23-Sep</c:v>
                </c:pt>
                <c:pt idx="23">
                  <c:v>24-Sep</c:v>
                </c:pt>
                <c:pt idx="24">
                  <c:v>25-Sep</c:v>
                </c:pt>
                <c:pt idx="25">
                  <c:v>26-Sep</c:v>
                </c:pt>
                <c:pt idx="26">
                  <c:v>27-Sep</c:v>
                </c:pt>
                <c:pt idx="27">
                  <c:v>28-Sep</c:v>
                </c:pt>
                <c:pt idx="28">
                  <c:v>29-Sep</c:v>
                </c:pt>
                <c:pt idx="29">
                  <c:v>30-Sep</c:v>
                </c:pt>
                <c:pt idx="30">
                  <c:v>01-Oct</c:v>
                </c:pt>
                <c:pt idx="31">
                  <c:v>02-Oct</c:v>
                </c:pt>
                <c:pt idx="32">
                  <c:v>03-Oct</c:v>
                </c:pt>
                <c:pt idx="33">
                  <c:v>04-Oct</c:v>
                </c:pt>
                <c:pt idx="34">
                  <c:v>05-Oct</c:v>
                </c:pt>
                <c:pt idx="35">
                  <c:v>06-Oct</c:v>
                </c:pt>
                <c:pt idx="36">
                  <c:v>07-Oct</c:v>
                </c:pt>
                <c:pt idx="37">
                  <c:v>08-Oct</c:v>
                </c:pt>
                <c:pt idx="38">
                  <c:v>09-Oct</c:v>
                </c:pt>
                <c:pt idx="39">
                  <c:v>10-Oct</c:v>
                </c:pt>
                <c:pt idx="40">
                  <c:v>11-Oct</c:v>
                </c:pt>
                <c:pt idx="41">
                  <c:v>12-Oct</c:v>
                </c:pt>
                <c:pt idx="42">
                  <c:v>13-Oct</c:v>
                </c:pt>
                <c:pt idx="43">
                  <c:v>14-Oct</c:v>
                </c:pt>
                <c:pt idx="44">
                  <c:v>15-Oct</c:v>
                </c:pt>
              </c:strCache>
            </c:strRef>
          </c:cat>
          <c:val>
            <c:numRef>
              <c:f>Sheet3!$H$4:$H$48</c:f>
              <c:numCache>
                <c:formatCode>"₹"\ #,##0</c:formatCode>
                <c:ptCount val="45"/>
                <c:pt idx="0">
                  <c:v>37300</c:v>
                </c:pt>
                <c:pt idx="1">
                  <c:v>16578</c:v>
                </c:pt>
                <c:pt idx="2">
                  <c:v>12155</c:v>
                </c:pt>
                <c:pt idx="3">
                  <c:v>16775</c:v>
                </c:pt>
                <c:pt idx="4">
                  <c:v>23430</c:v>
                </c:pt>
                <c:pt idx="5">
                  <c:v>9425</c:v>
                </c:pt>
                <c:pt idx="6">
                  <c:v>14960</c:v>
                </c:pt>
                <c:pt idx="7">
                  <c:v>20410</c:v>
                </c:pt>
                <c:pt idx="8">
                  <c:v>19950</c:v>
                </c:pt>
                <c:pt idx="9">
                  <c:v>21862</c:v>
                </c:pt>
                <c:pt idx="10">
                  <c:v>20784</c:v>
                </c:pt>
                <c:pt idx="11">
                  <c:v>24085</c:v>
                </c:pt>
                <c:pt idx="12">
                  <c:v>19840</c:v>
                </c:pt>
                <c:pt idx="13">
                  <c:v>19404</c:v>
                </c:pt>
                <c:pt idx="14">
                  <c:v>24860</c:v>
                </c:pt>
                <c:pt idx="15">
                  <c:v>29676</c:v>
                </c:pt>
                <c:pt idx="16">
                  <c:v>29170</c:v>
                </c:pt>
                <c:pt idx="17">
                  <c:v>13590</c:v>
                </c:pt>
                <c:pt idx="18">
                  <c:v>18505</c:v>
                </c:pt>
                <c:pt idx="19">
                  <c:v>19540</c:v>
                </c:pt>
                <c:pt idx="20">
                  <c:v>25445</c:v>
                </c:pt>
                <c:pt idx="21">
                  <c:v>17990</c:v>
                </c:pt>
                <c:pt idx="22">
                  <c:v>26395</c:v>
                </c:pt>
                <c:pt idx="23">
                  <c:v>15602</c:v>
                </c:pt>
                <c:pt idx="24">
                  <c:v>28964</c:v>
                </c:pt>
                <c:pt idx="25">
                  <c:v>19845</c:v>
                </c:pt>
                <c:pt idx="26">
                  <c:v>22215</c:v>
                </c:pt>
                <c:pt idx="27">
                  <c:v>12955</c:v>
                </c:pt>
                <c:pt idx="28">
                  <c:v>21285</c:v>
                </c:pt>
                <c:pt idx="29">
                  <c:v>21300</c:v>
                </c:pt>
                <c:pt idx="30">
                  <c:v>24682</c:v>
                </c:pt>
                <c:pt idx="31">
                  <c:v>11590</c:v>
                </c:pt>
                <c:pt idx="32">
                  <c:v>28637</c:v>
                </c:pt>
                <c:pt idx="33">
                  <c:v>21375</c:v>
                </c:pt>
                <c:pt idx="34">
                  <c:v>21795</c:v>
                </c:pt>
                <c:pt idx="35">
                  <c:v>20670</c:v>
                </c:pt>
                <c:pt idx="36">
                  <c:v>18875</c:v>
                </c:pt>
                <c:pt idx="37">
                  <c:v>21209</c:v>
                </c:pt>
                <c:pt idx="38">
                  <c:v>21770</c:v>
                </c:pt>
                <c:pt idx="39">
                  <c:v>16790</c:v>
                </c:pt>
                <c:pt idx="40">
                  <c:v>13748</c:v>
                </c:pt>
                <c:pt idx="41">
                  <c:v>57604</c:v>
                </c:pt>
                <c:pt idx="42">
                  <c:v>9000</c:v>
                </c:pt>
                <c:pt idx="43">
                  <c:v>19006</c:v>
                </c:pt>
                <c:pt idx="44">
                  <c:v>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B-49C9-8D09-EDC3F9C1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4022032"/>
        <c:axId val="784021616"/>
        <c:axId val="0"/>
      </c:bar3DChart>
      <c:catAx>
        <c:axId val="7840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1616"/>
        <c:crosses val="autoZero"/>
        <c:auto val="1"/>
        <c:lblAlgn val="ctr"/>
        <c:lblOffset val="100"/>
        <c:noMultiLvlLbl val="0"/>
      </c:catAx>
      <c:valAx>
        <c:axId val="7840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Sheet3!$A$4:$A$49</c:f>
              <c:strCache>
                <c:ptCount val="45"/>
                <c:pt idx="0">
                  <c:v>01-Sep</c:v>
                </c:pt>
                <c:pt idx="1">
                  <c:v>02-Sep</c:v>
                </c:pt>
                <c:pt idx="2">
                  <c:v>03-Sep</c:v>
                </c:pt>
                <c:pt idx="3">
                  <c:v>04-Sep</c:v>
                </c:pt>
                <c:pt idx="4">
                  <c:v>05-Sep</c:v>
                </c:pt>
                <c:pt idx="5">
                  <c:v>06-Sep</c:v>
                </c:pt>
                <c:pt idx="6">
                  <c:v>07-Sep</c:v>
                </c:pt>
                <c:pt idx="7">
                  <c:v>08-Sep</c:v>
                </c:pt>
                <c:pt idx="8">
                  <c:v>09-Sep</c:v>
                </c:pt>
                <c:pt idx="9">
                  <c:v>10-Sep</c:v>
                </c:pt>
                <c:pt idx="10">
                  <c:v>11-Sep</c:v>
                </c:pt>
                <c:pt idx="11">
                  <c:v>12-Sep</c:v>
                </c:pt>
                <c:pt idx="12">
                  <c:v>13-Sep</c:v>
                </c:pt>
                <c:pt idx="13">
                  <c:v>14-Sep</c:v>
                </c:pt>
                <c:pt idx="14">
                  <c:v>15-Sep</c:v>
                </c:pt>
                <c:pt idx="15">
                  <c:v>16-Sep</c:v>
                </c:pt>
                <c:pt idx="16">
                  <c:v>17-Sep</c:v>
                </c:pt>
                <c:pt idx="17">
                  <c:v>18-Sep</c:v>
                </c:pt>
                <c:pt idx="18">
                  <c:v>19-Sep</c:v>
                </c:pt>
                <c:pt idx="19">
                  <c:v>20-Sep</c:v>
                </c:pt>
                <c:pt idx="20">
                  <c:v>21-Sep</c:v>
                </c:pt>
                <c:pt idx="21">
                  <c:v>22-Sep</c:v>
                </c:pt>
                <c:pt idx="22">
                  <c:v>23-Sep</c:v>
                </c:pt>
                <c:pt idx="23">
                  <c:v>24-Sep</c:v>
                </c:pt>
                <c:pt idx="24">
                  <c:v>25-Sep</c:v>
                </c:pt>
                <c:pt idx="25">
                  <c:v>26-Sep</c:v>
                </c:pt>
                <c:pt idx="26">
                  <c:v>27-Sep</c:v>
                </c:pt>
                <c:pt idx="27">
                  <c:v>28-Sep</c:v>
                </c:pt>
                <c:pt idx="28">
                  <c:v>29-Sep</c:v>
                </c:pt>
                <c:pt idx="29">
                  <c:v>30-Sep</c:v>
                </c:pt>
                <c:pt idx="30">
                  <c:v>01-Oct</c:v>
                </c:pt>
                <c:pt idx="31">
                  <c:v>02-Oct</c:v>
                </c:pt>
                <c:pt idx="32">
                  <c:v>03-Oct</c:v>
                </c:pt>
                <c:pt idx="33">
                  <c:v>04-Oct</c:v>
                </c:pt>
                <c:pt idx="34">
                  <c:v>05-Oct</c:v>
                </c:pt>
                <c:pt idx="35">
                  <c:v>06-Oct</c:v>
                </c:pt>
                <c:pt idx="36">
                  <c:v>07-Oct</c:v>
                </c:pt>
                <c:pt idx="37">
                  <c:v>08-Oct</c:v>
                </c:pt>
                <c:pt idx="38">
                  <c:v>09-Oct</c:v>
                </c:pt>
                <c:pt idx="39">
                  <c:v>10-Oct</c:v>
                </c:pt>
                <c:pt idx="40">
                  <c:v>11-Oct</c:v>
                </c:pt>
                <c:pt idx="41">
                  <c:v>12-Oct</c:v>
                </c:pt>
                <c:pt idx="42">
                  <c:v>13-Oct</c:v>
                </c:pt>
                <c:pt idx="43">
                  <c:v>14-Oct</c:v>
                </c:pt>
                <c:pt idx="44">
                  <c:v>15-Oct</c:v>
                </c:pt>
              </c:strCache>
            </c:strRef>
          </c:cat>
          <c:val>
            <c:numRef>
              <c:f>Sheet3!$B$4:$B$49</c:f>
              <c:numCache>
                <c:formatCode>"₹"\ #,##0</c:formatCode>
                <c:ptCount val="45"/>
                <c:pt idx="0">
                  <c:v>20220</c:v>
                </c:pt>
                <c:pt idx="1">
                  <c:v>23980</c:v>
                </c:pt>
                <c:pt idx="2">
                  <c:v>25270</c:v>
                </c:pt>
                <c:pt idx="3">
                  <c:v>13270</c:v>
                </c:pt>
                <c:pt idx="4">
                  <c:v>17220</c:v>
                </c:pt>
                <c:pt idx="5">
                  <c:v>19840</c:v>
                </c:pt>
                <c:pt idx="6">
                  <c:v>19660</c:v>
                </c:pt>
                <c:pt idx="7">
                  <c:v>21780</c:v>
                </c:pt>
                <c:pt idx="8">
                  <c:v>16920</c:v>
                </c:pt>
                <c:pt idx="9">
                  <c:v>21596</c:v>
                </c:pt>
                <c:pt idx="10">
                  <c:v>21811</c:v>
                </c:pt>
                <c:pt idx="11">
                  <c:v>19920</c:v>
                </c:pt>
                <c:pt idx="12">
                  <c:v>27140</c:v>
                </c:pt>
                <c:pt idx="13">
                  <c:v>23865</c:v>
                </c:pt>
                <c:pt idx="14">
                  <c:v>22405</c:v>
                </c:pt>
                <c:pt idx="15">
                  <c:v>31775</c:v>
                </c:pt>
                <c:pt idx="16">
                  <c:v>17070</c:v>
                </c:pt>
                <c:pt idx="17">
                  <c:v>23275</c:v>
                </c:pt>
                <c:pt idx="18">
                  <c:v>25380</c:v>
                </c:pt>
                <c:pt idx="19">
                  <c:v>22117</c:v>
                </c:pt>
                <c:pt idx="20">
                  <c:v>28120</c:v>
                </c:pt>
                <c:pt idx="21">
                  <c:v>23400</c:v>
                </c:pt>
                <c:pt idx="22">
                  <c:v>7890</c:v>
                </c:pt>
                <c:pt idx="23">
                  <c:v>19665</c:v>
                </c:pt>
                <c:pt idx="24">
                  <c:v>25980</c:v>
                </c:pt>
                <c:pt idx="25">
                  <c:v>21300</c:v>
                </c:pt>
                <c:pt idx="26">
                  <c:v>13930</c:v>
                </c:pt>
                <c:pt idx="27">
                  <c:v>22215</c:v>
                </c:pt>
                <c:pt idx="28">
                  <c:v>25060</c:v>
                </c:pt>
                <c:pt idx="29">
                  <c:v>15700</c:v>
                </c:pt>
                <c:pt idx="30">
                  <c:v>17040</c:v>
                </c:pt>
                <c:pt idx="31">
                  <c:v>29050</c:v>
                </c:pt>
                <c:pt idx="32">
                  <c:v>24030</c:v>
                </c:pt>
                <c:pt idx="33">
                  <c:v>28970</c:v>
                </c:pt>
                <c:pt idx="34">
                  <c:v>18650</c:v>
                </c:pt>
                <c:pt idx="35">
                  <c:v>18945</c:v>
                </c:pt>
                <c:pt idx="36">
                  <c:v>25775</c:v>
                </c:pt>
                <c:pt idx="37">
                  <c:v>16825</c:v>
                </c:pt>
                <c:pt idx="38">
                  <c:v>24275</c:v>
                </c:pt>
                <c:pt idx="39">
                  <c:v>17745</c:v>
                </c:pt>
                <c:pt idx="40">
                  <c:v>23500</c:v>
                </c:pt>
                <c:pt idx="41">
                  <c:v>18965</c:v>
                </c:pt>
                <c:pt idx="42">
                  <c:v>22250</c:v>
                </c:pt>
                <c:pt idx="43">
                  <c:v>21460</c:v>
                </c:pt>
                <c:pt idx="44">
                  <c:v>28630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9-43FD-9C48-98403172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7095856"/>
        <c:axId val="1737097520"/>
      </c:barChart>
      <c:catAx>
        <c:axId val="17370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7520"/>
        <c:crosses val="autoZero"/>
        <c:auto val="1"/>
        <c:lblAlgn val="ctr"/>
        <c:lblOffset val="100"/>
        <c:noMultiLvlLbl val="0"/>
      </c:catAx>
      <c:valAx>
        <c:axId val="17370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txData>
          <cx:v>Revenue 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Pareto Chart</a:t>
          </a:r>
        </a:p>
      </cx:txPr>
    </cx:title>
    <cx:plotArea>
      <cx:plotAreaRegion>
        <cx:series layoutId="clusteredColumn" uniqueId="{A0BEFDCA-A249-4312-8814-BAE43491E84C}" formatIdx="0">
          <cx:tx>
            <cx:txData>
              <cx:f>_xlchart.v1.8</cx:f>
              <cx:v>Sum of Revenue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EEF5C7F-36B4-4ADA-9F7F-0E0399CA1548}" formatIdx="1">
          <cx:axisId val="2"/>
        </cx:series>
        <cx:series layoutId="clusteredColumn" hidden="1" uniqueId="{CA4D4E4D-6ABF-4AF8-B620-A4534FB774C7}" formatIdx="2">
          <cx:tx>
            <cx:txData>
              <cx:f>_xlchart.v1.10</cx:f>
              <cx:v>% of Revenue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A0EF076C-C1A5-445F-95A0-545017927422}" formatIdx="3">
          <cx:axisId val="2"/>
        </cx:series>
        <cx:series layoutId="clusteredColumn" hidden="1" uniqueId="{4F0B79AD-5E4E-4FF7-884D-7017B2A963F3}" formatIdx="4">
          <cx:tx>
            <cx:txData>
              <cx:f>_xlchart.v1.12</cx:f>
              <cx:v>Cumulative% of Revenue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057AD289-3744-4E74-85AF-D414A827E300}" formatIdx="5">
          <cx:axisId val="2"/>
        </cx:series>
      </cx:plotAreaRegion>
      <cx:axis id="0">
        <cx:catScaling gapWidth="0"/>
        <cx:title>
          <cx:tx>
            <cx:txData>
              <cx:v>Vegetables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Vegetables</a:t>
              </a:r>
            </a:p>
          </cx:txPr>
        </cx:title>
        <cx:tickLabels/>
      </cx:axis>
      <cx:axis id="1">
        <cx:valScaling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% of Cumulative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% of Cumulative Revenue</a:t>
              </a:r>
            </a:p>
          </cx:txPr>
        </cx:title>
        <cx:units unit="percentage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53</xdr:row>
      <xdr:rowOff>175260</xdr:rowOff>
    </xdr:from>
    <xdr:to>
      <xdr:col>16</xdr:col>
      <xdr:colOff>579120</xdr:colOff>
      <xdr:row>77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167-69CF-4B06-999B-268ECC78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30480</xdr:rowOff>
    </xdr:from>
    <xdr:to>
      <xdr:col>17</xdr:col>
      <xdr:colOff>472440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1FAA3-B4C7-49D6-8F14-70CBBF56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114300</xdr:rowOff>
    </xdr:from>
    <xdr:to>
      <xdr:col>17</xdr:col>
      <xdr:colOff>259080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B483-AB7A-4556-999A-D0278D14C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137160</xdr:rowOff>
    </xdr:from>
    <xdr:to>
      <xdr:col>6</xdr:col>
      <xdr:colOff>899160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AFC9CC-E9BA-4A17-8209-192FDD02A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00200"/>
              <a:ext cx="5958840" cy="4145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1447800</xdr:colOff>
      <xdr:row>8</xdr:row>
      <xdr:rowOff>129540</xdr:rowOff>
    </xdr:from>
    <xdr:to>
      <xdr:col>15</xdr:col>
      <xdr:colOff>411480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B2F0A-C67A-40C0-990A-0BC43F92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5</xdr:col>
      <xdr:colOff>1112520</xdr:colOff>
      <xdr:row>30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C68CC-B935-4F01-A47A-9A688826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7</xdr:row>
      <xdr:rowOff>7620</xdr:rowOff>
    </xdr:from>
    <xdr:to>
      <xdr:col>15</xdr:col>
      <xdr:colOff>220980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DFFF9-9BE5-48F9-AA31-E07047EB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175260</xdr:rowOff>
    </xdr:from>
    <xdr:to>
      <xdr:col>25</xdr:col>
      <xdr:colOff>175260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3BA94-25CA-4707-A101-9BB8BC6D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50</xdr:row>
      <xdr:rowOff>91440</xdr:rowOff>
    </xdr:from>
    <xdr:to>
      <xdr:col>23</xdr:col>
      <xdr:colOff>449580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DFE18-D79F-47FF-A163-133DCD98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50</xdr:row>
      <xdr:rowOff>129540</xdr:rowOff>
    </xdr:from>
    <xdr:to>
      <xdr:col>10</xdr:col>
      <xdr:colOff>22860</xdr:colOff>
      <xdr:row>72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EC2B2-2880-4678-8E12-311F4C93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0</xdr:row>
      <xdr:rowOff>68580</xdr:rowOff>
    </xdr:from>
    <xdr:to>
      <xdr:col>17</xdr:col>
      <xdr:colOff>289560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1014A-EC9C-4C9A-B94C-73BCE0B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152400</xdr:rowOff>
    </xdr:from>
    <xdr:to>
      <xdr:col>14</xdr:col>
      <xdr:colOff>182880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ECCBD-FA43-445A-9C16-21287103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3.007899999997" createdVersion="7" refreshedVersion="7" minRefreshableVersion="3" recordCount="180" xr:uid="{5863B5BF-E055-4BB5-9A71-B87386F963E0}">
  <cacheSource type="worksheet">
    <worksheetSource ref="A1:G181" sheet="Sales_data"/>
  </cacheSource>
  <cacheFields count="8">
    <cacheField name="Date" numFmtId="14">
      <sharedItems containsSemiMixedTypes="0" containsNonDate="0" containsDate="1" containsString="0" minDate="2021-09-01T00:00:00" maxDate="2021-10-16T00:00:00" count="45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</sharedItems>
      <fieldGroup par="7" base="0">
        <rangePr groupBy="days" startDate="2021-09-01T00:00:00" endDate="2021-10-16T00:00:00"/>
        <groupItems count="368">
          <s v="&lt;01-09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10-2021"/>
        </groupItems>
      </fieldGroup>
    </cacheField>
    <cacheField name="Vegetable name" numFmtId="0">
      <sharedItems/>
    </cacheField>
    <cacheField name="Selling quantity(kg)" numFmtId="0">
      <sharedItems containsString="0" containsBlank="1" containsNumber="1" containsInteger="1" minValue="15" maxValue="2200"/>
    </cacheField>
    <cacheField name="Selling price(per kg)" numFmtId="164">
      <sharedItems containsSemiMixedTypes="0" containsString="0" containsNumber="1" minValue="10" maxValue="90"/>
    </cacheField>
    <cacheField name="Revenue" numFmtId="164">
      <sharedItems containsSemiMixedTypes="0" containsString="0" containsNumber="1" minValue="0" maxValue="24200"/>
    </cacheField>
    <cacheField name="Day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Daywise revenue" numFmtId="0">
      <sharedItems containsString="0" containsBlank="1" containsNumber="1" containsInteger="1" minValue="7890" maxValue="31775"/>
    </cacheField>
    <cacheField name="Months" numFmtId="0" databaseField="0">
      <fieldGroup base="0">
        <rangePr groupBy="months" startDate="2021-09-01T00:00:00" endDate="2021-10-16T00:00:00"/>
        <groupItems count="14">
          <s v="&lt;01-09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3.012189236113" createdVersion="7" refreshedVersion="7" minRefreshableVersion="3" recordCount="180" xr:uid="{F003A56A-49C9-442E-8752-02264C3E3FE4}">
  <cacheSource type="worksheet">
    <worksheetSource ref="A1:G181" sheet="Buy_data"/>
  </cacheSource>
  <cacheFields count="8">
    <cacheField name="Date" numFmtId="14">
      <sharedItems containsSemiMixedTypes="0" containsNonDate="0" containsDate="1" containsString="0" minDate="2021-09-01T00:00:00" maxDate="2021-10-16T00:00:00" count="45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</sharedItems>
      <fieldGroup par="7" base="0">
        <rangePr groupBy="days" startDate="2021-09-01T00:00:00" endDate="2021-10-16T00:00:00"/>
        <groupItems count="368">
          <s v="&lt;01-09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10-2021"/>
        </groupItems>
      </fieldGroup>
    </cacheField>
    <cacheField name="Vegetable name" numFmtId="0">
      <sharedItems/>
    </cacheField>
    <cacheField name="Buying quantity(kg)" numFmtId="0">
      <sharedItems containsSemiMixedTypes="0" containsString="0" containsNumber="1" containsInteger="1" minValue="5" maxValue="4400"/>
    </cacheField>
    <cacheField name="Buying price(per kg)" numFmtId="164">
      <sharedItems containsSemiMixedTypes="0" containsString="0" containsNumber="1" minValue="8.6999999999999993" maxValue="70"/>
    </cacheField>
    <cacheField name="Buying cost" numFmtId="164">
      <sharedItems containsSemiMixedTypes="0" containsString="0" containsNumber="1" minValue="275" maxValue="52800"/>
    </cacheField>
    <cacheField name="Day" numFmtId="0">
      <sharedItems/>
    </cacheField>
    <cacheField name="Daywise cost" numFmtId="0">
      <sharedItems containsString="0" containsBlank="1" containsNumber="1" containsInteger="1" minValue="6304" maxValue="57604"/>
    </cacheField>
    <cacheField name="Months" numFmtId="0" databaseField="0">
      <fieldGroup base="0">
        <rangePr groupBy="months" startDate="2021-09-01T00:00:00" endDate="2021-10-16T00:00:00"/>
        <groupItems count="14">
          <s v="&lt;01-09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3.046018171299" createdVersion="7" refreshedVersion="7" minRefreshableVersion="3" recordCount="180" xr:uid="{C54CF786-9744-45C2-A561-A82D61139225}">
  <cacheSource type="worksheet">
    <worksheetSource ref="A1:G181" sheet="Buy_data"/>
  </cacheSource>
  <cacheFields count="8">
    <cacheField name="Date" numFmtId="14">
      <sharedItems containsSemiMixedTypes="0" containsNonDate="0" containsDate="1" containsString="0" minDate="2021-09-01T00:00:00" maxDate="2021-10-16T00:00:00" count="45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</sharedItems>
      <fieldGroup par="7" base="0">
        <rangePr groupBy="days" startDate="2021-09-01T00:00:00" endDate="2021-10-16T00:00:00"/>
        <groupItems count="368">
          <s v="&lt;01-09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10-2021"/>
        </groupItems>
      </fieldGroup>
    </cacheField>
    <cacheField name="Vegetable name" numFmtId="0">
      <sharedItems count="4">
        <s v="Garlic"/>
        <s v="Onion"/>
        <s v="Ginger"/>
        <s v="Potato"/>
      </sharedItems>
    </cacheField>
    <cacheField name="Buying quantity(kg)" numFmtId="0">
      <sharedItems containsSemiMixedTypes="0" containsString="0" containsNumber="1" containsInteger="1" minValue="5" maxValue="4400"/>
    </cacheField>
    <cacheField name="Buying price(per kg)" numFmtId="164">
      <sharedItems containsSemiMixedTypes="0" containsString="0" containsNumber="1" minValue="8.6999999999999993" maxValue="70"/>
    </cacheField>
    <cacheField name="Buying cost" numFmtId="164">
      <sharedItems containsSemiMixedTypes="0" containsString="0" containsNumber="1" minValue="275" maxValue="52800"/>
    </cacheField>
    <cacheField name="Day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Daywise cost" numFmtId="0">
      <sharedItems containsString="0" containsBlank="1" containsNumber="1" containsInteger="1" minValue="6304" maxValue="57604"/>
    </cacheField>
    <cacheField name="Months" numFmtId="0" databaseField="0">
      <fieldGroup base="0">
        <rangePr groupBy="months" startDate="2021-09-01T00:00:00" endDate="2021-10-16T00:00:00"/>
        <groupItems count="14">
          <s v="&lt;01-09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3.574347337963" createdVersion="7" refreshedVersion="7" minRefreshableVersion="3" recordCount="25" xr:uid="{E9252ABA-4FB7-4416-BC91-1A3344A2A08E}">
  <cacheSource type="worksheet">
    <worksheetSource ref="K2:M27" sheet="Average_profit"/>
  </cacheSource>
  <cacheFields count="3">
    <cacheField name="Total buy in 45 days(kg)" numFmtId="0">
      <sharedItems containsBlank="1" containsMixedTypes="1" containsNumber="1" containsInteger="1" minValue="1321" maxValue="66350" count="18">
        <n v="1333"/>
        <s v="Total sell in 45 days(kg)"/>
        <n v="1321"/>
        <s v="Average profit from garlic(per kg)"/>
        <m/>
        <s v="Onion"/>
        <s v="Total buy in 45 days(kg)"/>
        <n v="1953"/>
        <n v="1941"/>
        <s v="Average profit from Onion(per kg)"/>
        <s v="Ginger"/>
        <n v="1641"/>
        <n v="1629"/>
        <s v="Average profit from Ginger(per kg)"/>
        <s v="Potato"/>
        <n v="66350"/>
        <n v="65900"/>
        <s v="Average profit from Potato(per kg)"/>
      </sharedItems>
    </cacheField>
    <cacheField name="Total buying price in 45 days" numFmtId="0">
      <sharedItems containsBlank="1" containsMixedTypes="1" containsNumber="1" minValue="0.39253338791734116" maxValue="751200" count="15">
        <n v="64505"/>
        <s v="Total selling price in 45 days"/>
        <n v="72593"/>
        <n v="6.5622181472695971"/>
        <m/>
        <s v="Total buying price in 45 days"/>
        <n v="67091"/>
        <n v="75716"/>
        <n v="4.6559677933761776"/>
        <n v="82054"/>
        <n v="91050"/>
        <n v="5.8907484655967082"/>
        <n v="730285"/>
        <n v="751200"/>
        <n v="0.39253338791734116"/>
      </sharedItems>
    </cacheField>
    <cacheField name="Average buying price(per kg)" numFmtId="0">
      <sharedItems containsBlank="1" containsMixedTypes="1" containsNumber="1" minValue="11.006556141672947" maxValue="55.89318600368324" count="11">
        <n v="48.390847711927982"/>
        <s v="Average selling price(per kg)"/>
        <n v="54.953065859197579"/>
        <m/>
        <s v="Average buying price(per kg)"/>
        <n v="34.35279057859703"/>
        <n v="39.008758371973208"/>
        <n v="50.002437538086532"/>
        <n v="55.89318600368324"/>
        <n v="11.006556141672947"/>
        <n v="11.3990895295902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Garlic"/>
    <n v="40"/>
    <n v="90"/>
    <n v="3600"/>
    <x v="0"/>
    <n v="20220"/>
  </r>
  <r>
    <x v="0"/>
    <s v="Onion"/>
    <n v="50"/>
    <n v="42"/>
    <n v="2100"/>
    <x v="0"/>
    <m/>
  </r>
  <r>
    <x v="0"/>
    <s v="Ginger"/>
    <n v="40"/>
    <n v="55"/>
    <n v="2200"/>
    <x v="0"/>
    <m/>
  </r>
  <r>
    <x v="0"/>
    <s v="Potato"/>
    <n v="1100"/>
    <n v="11.2"/>
    <n v="12320"/>
    <x v="0"/>
    <m/>
  </r>
  <r>
    <x v="1"/>
    <s v="Garlic"/>
    <n v="35"/>
    <n v="80"/>
    <n v="2800"/>
    <x v="1"/>
    <n v="23980"/>
  </r>
  <r>
    <x v="1"/>
    <s v="Onion"/>
    <n v="72"/>
    <n v="40"/>
    <n v="2880"/>
    <x v="1"/>
    <m/>
  </r>
  <r>
    <x v="1"/>
    <s v="Ginger"/>
    <n v="30"/>
    <n v="50"/>
    <n v="1500"/>
    <x v="1"/>
    <m/>
  </r>
  <r>
    <x v="1"/>
    <s v="Potato"/>
    <n v="1500"/>
    <n v="11.2"/>
    <n v="16800"/>
    <x v="1"/>
    <m/>
  </r>
  <r>
    <x v="2"/>
    <s v="Garlic"/>
    <n v="26"/>
    <n v="70"/>
    <n v="1820"/>
    <x v="2"/>
    <n v="25270"/>
  </r>
  <r>
    <x v="2"/>
    <s v="Onion"/>
    <n v="40"/>
    <n v="40"/>
    <n v="1600"/>
    <x v="2"/>
    <m/>
  </r>
  <r>
    <x v="2"/>
    <s v="Ginger"/>
    <n v="45"/>
    <n v="50"/>
    <n v="2250"/>
    <x v="2"/>
    <m/>
  </r>
  <r>
    <x v="2"/>
    <s v="Potato"/>
    <n v="1750"/>
    <n v="11.2"/>
    <n v="19600"/>
    <x v="2"/>
    <m/>
  </r>
  <r>
    <x v="3"/>
    <s v="Garlic"/>
    <n v="28"/>
    <n v="60"/>
    <n v="1680"/>
    <x v="3"/>
    <n v="13270"/>
  </r>
  <r>
    <x v="3"/>
    <s v="Onion"/>
    <n v="32"/>
    <n v="40"/>
    <n v="1280"/>
    <x v="3"/>
    <m/>
  </r>
  <r>
    <x v="3"/>
    <s v="Ginger"/>
    <n v="30"/>
    <n v="45"/>
    <n v="1350"/>
    <x v="3"/>
    <m/>
  </r>
  <r>
    <x v="3"/>
    <s v="Potato"/>
    <n v="800"/>
    <n v="11.2"/>
    <n v="8960"/>
    <x v="3"/>
    <m/>
  </r>
  <r>
    <x v="4"/>
    <s v="Garlic"/>
    <n v="35"/>
    <n v="60"/>
    <n v="2100"/>
    <x v="4"/>
    <n v="17220"/>
  </r>
  <r>
    <x v="4"/>
    <s v="Onion"/>
    <n v="15"/>
    <n v="40"/>
    <n v="600"/>
    <x v="4"/>
    <m/>
  </r>
  <r>
    <x v="4"/>
    <s v="Ginger"/>
    <n v="27"/>
    <n v="40"/>
    <n v="1080"/>
    <x v="4"/>
    <m/>
  </r>
  <r>
    <x v="4"/>
    <s v="Potato"/>
    <n v="1200"/>
    <n v="11.2"/>
    <n v="13440"/>
    <x v="4"/>
    <m/>
  </r>
  <r>
    <x v="5"/>
    <s v="Garlic"/>
    <n v="32"/>
    <n v="55"/>
    <n v="1760"/>
    <x v="5"/>
    <n v="19840"/>
  </r>
  <r>
    <x v="5"/>
    <s v="Onion"/>
    <n v="20"/>
    <n v="40"/>
    <n v="800"/>
    <x v="5"/>
    <m/>
  </r>
  <r>
    <x v="5"/>
    <s v="Ginger"/>
    <n v="40"/>
    <n v="40"/>
    <n v="1600"/>
    <x v="5"/>
    <m/>
  </r>
  <r>
    <x v="5"/>
    <s v="Potato"/>
    <n v="1400"/>
    <n v="11.2"/>
    <n v="15679.999999999998"/>
    <x v="5"/>
    <m/>
  </r>
  <r>
    <x v="6"/>
    <s v="Garlic"/>
    <n v="16"/>
    <n v="55"/>
    <n v="880"/>
    <x v="6"/>
    <n v="19660"/>
  </r>
  <r>
    <x v="6"/>
    <s v="Onion"/>
    <n v="44"/>
    <n v="35"/>
    <n v="1540"/>
    <x v="6"/>
    <m/>
  </r>
  <r>
    <x v="6"/>
    <s v="Ginger"/>
    <n v="25"/>
    <n v="40"/>
    <n v="1000"/>
    <x v="6"/>
    <m/>
  </r>
  <r>
    <x v="6"/>
    <s v="Potato"/>
    <n v="1450"/>
    <n v="11.2"/>
    <n v="16239.999999999998"/>
    <x v="6"/>
    <m/>
  </r>
  <r>
    <x v="7"/>
    <s v="Garlic"/>
    <n v="20"/>
    <n v="50"/>
    <n v="1000"/>
    <x v="0"/>
    <n v="21780"/>
  </r>
  <r>
    <x v="7"/>
    <s v="Onion"/>
    <n v="40"/>
    <n v="35"/>
    <n v="1400"/>
    <x v="0"/>
    <m/>
  </r>
  <r>
    <x v="7"/>
    <s v="Ginger"/>
    <n v="25"/>
    <n v="36"/>
    <n v="900"/>
    <x v="0"/>
    <m/>
  </r>
  <r>
    <x v="7"/>
    <s v="Potato"/>
    <n v="1650"/>
    <n v="11.2"/>
    <n v="18480"/>
    <x v="0"/>
    <m/>
  </r>
  <r>
    <x v="8"/>
    <s v="Garlic"/>
    <n v="15"/>
    <n v="50"/>
    <n v="750"/>
    <x v="1"/>
    <n v="16920"/>
  </r>
  <r>
    <x v="8"/>
    <s v="Onion"/>
    <n v="30"/>
    <n v="35"/>
    <n v="1050"/>
    <x v="1"/>
    <m/>
  </r>
  <r>
    <x v="8"/>
    <s v="Ginger"/>
    <n v="32"/>
    <n v="35"/>
    <n v="1120"/>
    <x v="1"/>
    <m/>
  </r>
  <r>
    <x v="8"/>
    <s v="Potato"/>
    <n v="1250"/>
    <n v="11.2"/>
    <n v="14000"/>
    <x v="1"/>
    <m/>
  </r>
  <r>
    <x v="9"/>
    <s v="Garlic"/>
    <n v="22"/>
    <n v="48"/>
    <n v="1056"/>
    <x v="2"/>
    <n v="21596"/>
  </r>
  <r>
    <x v="9"/>
    <s v="Onion"/>
    <n v="44"/>
    <n v="35"/>
    <n v="1540"/>
    <x v="2"/>
    <m/>
  </r>
  <r>
    <x v="9"/>
    <s v="Ginger"/>
    <n v="55"/>
    <n v="40"/>
    <n v="2200"/>
    <x v="2"/>
    <m/>
  </r>
  <r>
    <x v="9"/>
    <s v="Potato"/>
    <n v="1500"/>
    <n v="11.2"/>
    <n v="16800"/>
    <x v="2"/>
    <m/>
  </r>
  <r>
    <x v="10"/>
    <s v="Garlic"/>
    <n v="20"/>
    <n v="45"/>
    <n v="900"/>
    <x v="3"/>
    <n v="21811"/>
  </r>
  <r>
    <x v="10"/>
    <s v="Onion"/>
    <n v="61"/>
    <n v="36"/>
    <n v="2196"/>
    <x v="3"/>
    <m/>
  </r>
  <r>
    <x v="10"/>
    <s v="Ginger"/>
    <n v="45"/>
    <n v="37"/>
    <n v="1665"/>
    <x v="3"/>
    <m/>
  </r>
  <r>
    <x v="10"/>
    <s v="Potato"/>
    <n v="1550"/>
    <n v="11"/>
    <n v="17050"/>
    <x v="3"/>
    <m/>
  </r>
  <r>
    <x v="11"/>
    <s v="Garlic"/>
    <n v="25"/>
    <n v="45"/>
    <n v="1125"/>
    <x v="4"/>
    <n v="19920"/>
  </r>
  <r>
    <x v="11"/>
    <s v="Onion"/>
    <n v="27"/>
    <n v="35"/>
    <n v="945"/>
    <x v="4"/>
    <m/>
  </r>
  <r>
    <x v="11"/>
    <s v="Ginger"/>
    <n v="38"/>
    <n v="50"/>
    <n v="1900"/>
    <x v="4"/>
    <m/>
  </r>
  <r>
    <x v="11"/>
    <s v="Potato"/>
    <n v="1450"/>
    <n v="11"/>
    <n v="15950"/>
    <x v="4"/>
    <m/>
  </r>
  <r>
    <x v="12"/>
    <s v="Garlic"/>
    <n v="44"/>
    <n v="45"/>
    <n v="1980"/>
    <x v="5"/>
    <n v="27140"/>
  </r>
  <r>
    <x v="12"/>
    <s v="Onion"/>
    <n v="35"/>
    <n v="40"/>
    <n v="1400"/>
    <x v="5"/>
    <m/>
  </r>
  <r>
    <x v="12"/>
    <s v="Ginger"/>
    <n v="52"/>
    <n v="55"/>
    <n v="2860"/>
    <x v="5"/>
    <m/>
  </r>
  <r>
    <x v="12"/>
    <s v="Potato"/>
    <n v="1900"/>
    <n v="11"/>
    <n v="20900"/>
    <x v="5"/>
    <m/>
  </r>
  <r>
    <x v="13"/>
    <s v="Garlic"/>
    <n v="30"/>
    <n v="65"/>
    <n v="1950"/>
    <x v="6"/>
    <n v="23865"/>
  </r>
  <r>
    <x v="13"/>
    <s v="Onion"/>
    <n v="46"/>
    <n v="40"/>
    <n v="1840"/>
    <x v="6"/>
    <m/>
  </r>
  <r>
    <x v="13"/>
    <s v="Ginger"/>
    <n v="45"/>
    <n v="55"/>
    <n v="2475"/>
    <x v="6"/>
    <m/>
  </r>
  <r>
    <x v="13"/>
    <s v="Potato"/>
    <n v="1600"/>
    <n v="11"/>
    <n v="17600"/>
    <x v="6"/>
    <m/>
  </r>
  <r>
    <x v="14"/>
    <s v="Garlic"/>
    <n v="25"/>
    <n v="60"/>
    <n v="1500"/>
    <x v="0"/>
    <n v="22405"/>
  </r>
  <r>
    <x v="14"/>
    <s v="Onion"/>
    <n v="55"/>
    <n v="45"/>
    <n v="2475"/>
    <x v="0"/>
    <m/>
  </r>
  <r>
    <x v="14"/>
    <s v="Ginger"/>
    <n v="26"/>
    <n v="55"/>
    <n v="1430"/>
    <x v="0"/>
    <m/>
  </r>
  <r>
    <x v="14"/>
    <s v="Potato"/>
    <n v="1700"/>
    <n v="10"/>
    <n v="17000"/>
    <x v="0"/>
    <m/>
  </r>
  <r>
    <x v="15"/>
    <s v="Garlic"/>
    <n v="36"/>
    <n v="55"/>
    <n v="1980"/>
    <x v="1"/>
    <n v="31775"/>
  </r>
  <r>
    <x v="15"/>
    <s v="Onion"/>
    <n v="68"/>
    <n v="45"/>
    <n v="3060"/>
    <x v="1"/>
    <m/>
  </r>
  <r>
    <x v="15"/>
    <s v="Ginger"/>
    <n v="39"/>
    <n v="65"/>
    <n v="2535"/>
    <x v="1"/>
    <m/>
  </r>
  <r>
    <x v="15"/>
    <s v="Potato"/>
    <n v="2200"/>
    <n v="11"/>
    <n v="24200"/>
    <x v="1"/>
    <m/>
  </r>
  <r>
    <x v="16"/>
    <s v="Garlic"/>
    <n v="32"/>
    <n v="65"/>
    <n v="2080"/>
    <x v="2"/>
    <n v="17070"/>
  </r>
  <r>
    <x v="16"/>
    <s v="Onion"/>
    <n v="36"/>
    <n v="45"/>
    <n v="1620"/>
    <x v="2"/>
    <m/>
  </r>
  <r>
    <x v="16"/>
    <s v="Ginger"/>
    <n v="55"/>
    <n v="70"/>
    <n v="3850"/>
    <x v="2"/>
    <m/>
  </r>
  <r>
    <x v="16"/>
    <s v="Potato"/>
    <n v="850"/>
    <n v="11.2"/>
    <n v="9520"/>
    <x v="2"/>
    <m/>
  </r>
  <r>
    <x v="17"/>
    <s v="Garlic"/>
    <n v="23"/>
    <n v="65"/>
    <n v="1495"/>
    <x v="3"/>
    <n v="23275"/>
  </r>
  <r>
    <x v="17"/>
    <s v="Onion"/>
    <n v="51"/>
    <n v="40"/>
    <n v="2040"/>
    <x v="3"/>
    <m/>
  </r>
  <r>
    <x v="17"/>
    <s v="Ginger"/>
    <n v="50"/>
    <n v="70"/>
    <n v="3500"/>
    <x v="3"/>
    <m/>
  </r>
  <r>
    <x v="17"/>
    <s v="Potato"/>
    <n v="1450"/>
    <n v="11.2"/>
    <n v="16239.999999999998"/>
    <x v="3"/>
    <m/>
  </r>
  <r>
    <x v="18"/>
    <s v="Garlic"/>
    <n v="40"/>
    <n v="60"/>
    <n v="2400"/>
    <x v="4"/>
    <n v="25380"/>
  </r>
  <r>
    <x v="18"/>
    <s v="Onion"/>
    <n v="28"/>
    <n v="40"/>
    <n v="1120"/>
    <x v="4"/>
    <m/>
  </r>
  <r>
    <x v="18"/>
    <s v="Ginger"/>
    <n v="52"/>
    <n v="65"/>
    <n v="3380"/>
    <x v="4"/>
    <m/>
  </r>
  <r>
    <x v="18"/>
    <s v="Potato"/>
    <n v="1650"/>
    <n v="11.2"/>
    <n v="18480"/>
    <x v="4"/>
    <m/>
  </r>
  <r>
    <x v="19"/>
    <s v="Garlic"/>
    <n v="32"/>
    <n v="56"/>
    <n v="1792"/>
    <x v="5"/>
    <n v="22117"/>
  </r>
  <r>
    <x v="19"/>
    <s v="Onion"/>
    <n v="42"/>
    <n v="35"/>
    <n v="1470"/>
    <x v="5"/>
    <m/>
  </r>
  <r>
    <x v="19"/>
    <s v="Ginger"/>
    <n v="23"/>
    <n v="65"/>
    <n v="1495"/>
    <x v="5"/>
    <m/>
  </r>
  <r>
    <x v="19"/>
    <s v="Potato"/>
    <n v="1550"/>
    <n v="11.2"/>
    <n v="17360"/>
    <x v="5"/>
    <m/>
  </r>
  <r>
    <x v="20"/>
    <s v="Garlic"/>
    <n v="26"/>
    <n v="55"/>
    <n v="1430"/>
    <x v="6"/>
    <n v="28120"/>
  </r>
  <r>
    <x v="20"/>
    <s v="Onion"/>
    <n v="42"/>
    <n v="35"/>
    <n v="1470"/>
    <x v="6"/>
    <m/>
  </r>
  <r>
    <x v="20"/>
    <s v="Ginger"/>
    <n v="52"/>
    <n v="65"/>
    <n v="3380"/>
    <x v="6"/>
    <m/>
  </r>
  <r>
    <x v="20"/>
    <s v="Potato"/>
    <n v="1950"/>
    <n v="11.2"/>
    <n v="21840"/>
    <x v="6"/>
    <m/>
  </r>
  <r>
    <x v="21"/>
    <s v="Garlic"/>
    <n v="32"/>
    <n v="50"/>
    <n v="1600"/>
    <x v="0"/>
    <n v="23400"/>
  </r>
  <r>
    <x v="21"/>
    <s v="Onion"/>
    <n v="41"/>
    <n v="40"/>
    <n v="1640"/>
    <x v="0"/>
    <m/>
  </r>
  <r>
    <x v="21"/>
    <s v="Ginger"/>
    <n v="28"/>
    <n v="60"/>
    <n v="1680"/>
    <x v="0"/>
    <m/>
  </r>
  <r>
    <x v="21"/>
    <s v="Potato"/>
    <n v="1650"/>
    <n v="11.2"/>
    <n v="18480"/>
    <x v="0"/>
    <m/>
  </r>
  <r>
    <x v="22"/>
    <s v="Garlic"/>
    <n v="35"/>
    <n v="50"/>
    <n v="1750"/>
    <x v="1"/>
    <n v="7890"/>
  </r>
  <r>
    <x v="22"/>
    <s v="Onion"/>
    <n v="38"/>
    <n v="40"/>
    <n v="1520"/>
    <x v="1"/>
    <m/>
  </r>
  <r>
    <x v="22"/>
    <s v="Ginger"/>
    <n v="66"/>
    <n v="70"/>
    <n v="4620"/>
    <x v="1"/>
    <m/>
  </r>
  <r>
    <x v="22"/>
    <s v="Potato"/>
    <m/>
    <n v="11"/>
    <n v="0"/>
    <x v="1"/>
    <m/>
  </r>
  <r>
    <x v="23"/>
    <s v="Garlic"/>
    <n v="19"/>
    <n v="55"/>
    <n v="1045"/>
    <x v="2"/>
    <n v="19665"/>
  </r>
  <r>
    <x v="23"/>
    <s v="Onion"/>
    <n v="66"/>
    <n v="40"/>
    <n v="2640"/>
    <x v="2"/>
    <m/>
  </r>
  <r>
    <x v="23"/>
    <s v="Ginger"/>
    <n v="24"/>
    <n v="70"/>
    <n v="1680"/>
    <x v="2"/>
    <m/>
  </r>
  <r>
    <x v="23"/>
    <s v="Potato"/>
    <n v="1300"/>
    <n v="11"/>
    <n v="14300"/>
    <x v="2"/>
    <m/>
  </r>
  <r>
    <x v="24"/>
    <s v="Garlic"/>
    <n v="32"/>
    <n v="55"/>
    <n v="1760"/>
    <x v="3"/>
    <n v="25980"/>
  </r>
  <r>
    <x v="24"/>
    <s v="Onion"/>
    <n v="44"/>
    <n v="40"/>
    <n v="1760"/>
    <x v="3"/>
    <m/>
  </r>
  <r>
    <x v="24"/>
    <s v="Ginger"/>
    <n v="38"/>
    <n v="70"/>
    <n v="2660"/>
    <x v="3"/>
    <m/>
  </r>
  <r>
    <x v="24"/>
    <s v="Potato"/>
    <n v="1800"/>
    <n v="11"/>
    <n v="19800"/>
    <x v="3"/>
    <m/>
  </r>
  <r>
    <x v="25"/>
    <s v="Garlic"/>
    <n v="22"/>
    <n v="50"/>
    <n v="1100"/>
    <x v="4"/>
    <n v="21300"/>
  </r>
  <r>
    <x v="25"/>
    <s v="Onion"/>
    <n v="74"/>
    <n v="40"/>
    <n v="2960"/>
    <x v="4"/>
    <m/>
  </r>
  <r>
    <x v="25"/>
    <s v="Ginger"/>
    <n v="42"/>
    <n v="70"/>
    <n v="2940"/>
    <x v="4"/>
    <m/>
  </r>
  <r>
    <x v="25"/>
    <s v="Potato"/>
    <n v="1300"/>
    <n v="11"/>
    <n v="14300"/>
    <x v="4"/>
    <m/>
  </r>
  <r>
    <x v="26"/>
    <s v="Garlic"/>
    <n v="26"/>
    <n v="50"/>
    <n v="1300"/>
    <x v="5"/>
    <n v="13930"/>
  </r>
  <r>
    <x v="26"/>
    <s v="Onion"/>
    <n v="33"/>
    <n v="40"/>
    <n v="1320"/>
    <x v="5"/>
    <m/>
  </r>
  <r>
    <x v="26"/>
    <s v="Ginger"/>
    <n v="28"/>
    <n v="70"/>
    <n v="1960"/>
    <x v="5"/>
    <m/>
  </r>
  <r>
    <x v="26"/>
    <s v="Potato"/>
    <n v="850"/>
    <n v="11"/>
    <n v="9350"/>
    <x v="5"/>
    <m/>
  </r>
  <r>
    <x v="27"/>
    <s v="Garlic"/>
    <n v="25"/>
    <n v="55"/>
    <n v="1375"/>
    <x v="6"/>
    <n v="22215"/>
  </r>
  <r>
    <x v="27"/>
    <s v="Onion"/>
    <n v="44"/>
    <n v="40"/>
    <n v="1760"/>
    <x v="6"/>
    <m/>
  </r>
  <r>
    <x v="27"/>
    <s v="Ginger"/>
    <n v="29"/>
    <n v="70"/>
    <n v="2030"/>
    <x v="6"/>
    <m/>
  </r>
  <r>
    <x v="27"/>
    <s v="Potato"/>
    <n v="1550"/>
    <n v="11"/>
    <n v="17050"/>
    <x v="6"/>
    <m/>
  </r>
  <r>
    <x v="28"/>
    <s v="Garlic"/>
    <n v="32"/>
    <n v="55"/>
    <n v="1760"/>
    <x v="0"/>
    <n v="25060"/>
  </r>
  <r>
    <x v="28"/>
    <s v="Onion"/>
    <n v="40"/>
    <n v="40"/>
    <n v="1600"/>
    <x v="0"/>
    <m/>
  </r>
  <r>
    <x v="28"/>
    <s v="Ginger"/>
    <n v="35"/>
    <n v="70"/>
    <n v="2450"/>
    <x v="0"/>
    <m/>
  </r>
  <r>
    <x v="28"/>
    <s v="Potato"/>
    <n v="1750"/>
    <n v="11"/>
    <n v="19250"/>
    <x v="0"/>
    <m/>
  </r>
  <r>
    <x v="29"/>
    <s v="Garlic"/>
    <n v="37"/>
    <n v="60"/>
    <n v="2220"/>
    <x v="1"/>
    <n v="15700"/>
  </r>
  <r>
    <x v="29"/>
    <s v="Onion"/>
    <n v="42"/>
    <n v="40"/>
    <n v="1680"/>
    <x v="1"/>
    <m/>
  </r>
  <r>
    <x v="29"/>
    <s v="Ginger"/>
    <n v="22"/>
    <n v="70"/>
    <n v="1540"/>
    <x v="1"/>
    <m/>
  </r>
  <r>
    <x v="29"/>
    <s v="Potato"/>
    <n v="900"/>
    <n v="11.4"/>
    <n v="10260"/>
    <x v="1"/>
    <m/>
  </r>
  <r>
    <x v="30"/>
    <s v="Garlic"/>
    <n v="28"/>
    <n v="60"/>
    <n v="1680"/>
    <x v="2"/>
    <n v="17040"/>
  </r>
  <r>
    <x v="30"/>
    <s v="Onion"/>
    <n v="41"/>
    <n v="40"/>
    <n v="1640"/>
    <x v="2"/>
    <m/>
  </r>
  <r>
    <x v="30"/>
    <s v="Ginger"/>
    <n v="25"/>
    <n v="70"/>
    <n v="1750"/>
    <x v="2"/>
    <m/>
  </r>
  <r>
    <x v="30"/>
    <s v="Potato"/>
    <n v="1050"/>
    <n v="11.4"/>
    <n v="11970"/>
    <x v="2"/>
    <m/>
  </r>
  <r>
    <x v="31"/>
    <s v="Garlic"/>
    <n v="36"/>
    <n v="60"/>
    <n v="2160"/>
    <x v="3"/>
    <n v="29050"/>
  </r>
  <r>
    <x v="31"/>
    <s v="Onion"/>
    <n v="32"/>
    <n v="40"/>
    <n v="1280"/>
    <x v="3"/>
    <m/>
  </r>
  <r>
    <x v="31"/>
    <s v="Ginger"/>
    <n v="32"/>
    <n v="70"/>
    <n v="2240"/>
    <x v="3"/>
    <m/>
  </r>
  <r>
    <x v="31"/>
    <s v="Potato"/>
    <n v="2050"/>
    <n v="11.4"/>
    <n v="23370"/>
    <x v="3"/>
    <m/>
  </r>
  <r>
    <x v="32"/>
    <s v="Garlic"/>
    <n v="38"/>
    <n v="60"/>
    <n v="2280"/>
    <x v="4"/>
    <n v="24030"/>
  </r>
  <r>
    <x v="32"/>
    <s v="Onion"/>
    <n v="44"/>
    <n v="40"/>
    <n v="1760"/>
    <x v="4"/>
    <m/>
  </r>
  <r>
    <x v="32"/>
    <s v="Ginger"/>
    <n v="25"/>
    <n v="70"/>
    <n v="1750"/>
    <x v="4"/>
    <m/>
  </r>
  <r>
    <x v="32"/>
    <s v="Potato"/>
    <n v="1600"/>
    <n v="11.4"/>
    <n v="18240"/>
    <x v="4"/>
    <m/>
  </r>
  <r>
    <x v="33"/>
    <s v="Garlic"/>
    <n v="35"/>
    <n v="60"/>
    <n v="2100"/>
    <x v="5"/>
    <n v="28970"/>
  </r>
  <r>
    <x v="33"/>
    <s v="Onion"/>
    <n v="55"/>
    <n v="40"/>
    <n v="2200"/>
    <x v="5"/>
    <m/>
  </r>
  <r>
    <x v="33"/>
    <s v="Ginger"/>
    <n v="43"/>
    <n v="70"/>
    <n v="3010"/>
    <x v="5"/>
    <m/>
  </r>
  <r>
    <x v="33"/>
    <s v="Potato"/>
    <n v="1900"/>
    <n v="11.4"/>
    <n v="21660"/>
    <x v="5"/>
    <m/>
  </r>
  <r>
    <x v="34"/>
    <s v="Garlic"/>
    <n v="27"/>
    <n v="50"/>
    <n v="1350"/>
    <x v="6"/>
    <n v="18650"/>
  </r>
  <r>
    <x v="34"/>
    <s v="Onion"/>
    <n v="28"/>
    <n v="35"/>
    <n v="980"/>
    <x v="6"/>
    <m/>
  </r>
  <r>
    <x v="34"/>
    <s v="Ginger"/>
    <n v="32"/>
    <n v="60"/>
    <n v="1920"/>
    <x v="6"/>
    <m/>
  </r>
  <r>
    <x v="34"/>
    <s v="Potato"/>
    <n v="1200"/>
    <n v="12"/>
    <n v="14400"/>
    <x v="6"/>
    <m/>
  </r>
  <r>
    <x v="35"/>
    <s v="Garlic"/>
    <n v="20"/>
    <n v="45"/>
    <n v="900"/>
    <x v="0"/>
    <n v="18945"/>
  </r>
  <r>
    <x v="35"/>
    <s v="Onion"/>
    <n v="66"/>
    <n v="35"/>
    <n v="2310"/>
    <x v="0"/>
    <m/>
  </r>
  <r>
    <x v="35"/>
    <s v="Ginger"/>
    <n v="19"/>
    <n v="45"/>
    <n v="855"/>
    <x v="0"/>
    <m/>
  </r>
  <r>
    <x v="35"/>
    <s v="Potato"/>
    <n v="1200"/>
    <n v="12.4"/>
    <n v="14880"/>
    <x v="0"/>
    <m/>
  </r>
  <r>
    <x v="36"/>
    <s v="Garlic"/>
    <n v="29"/>
    <n v="45"/>
    <n v="1305"/>
    <x v="1"/>
    <n v="25775"/>
  </r>
  <r>
    <x v="36"/>
    <s v="Onion"/>
    <n v="42"/>
    <n v="35"/>
    <n v="1470"/>
    <x v="1"/>
    <m/>
  </r>
  <r>
    <x v="36"/>
    <s v="Ginger"/>
    <n v="24"/>
    <n v="80"/>
    <n v="1920"/>
    <x v="1"/>
    <m/>
  </r>
  <r>
    <x v="36"/>
    <s v="Potato"/>
    <n v="1700"/>
    <n v="12.4"/>
    <n v="21080"/>
    <x v="1"/>
    <m/>
  </r>
  <r>
    <x v="37"/>
    <s v="Garlic"/>
    <n v="26"/>
    <n v="45"/>
    <n v="1170"/>
    <x v="2"/>
    <n v="16825"/>
  </r>
  <r>
    <x v="37"/>
    <s v="Onion"/>
    <n v="38"/>
    <n v="35"/>
    <n v="1330"/>
    <x v="2"/>
    <m/>
  </r>
  <r>
    <x v="37"/>
    <s v="Ginger"/>
    <n v="29"/>
    <n v="45"/>
    <n v="1305"/>
    <x v="2"/>
    <m/>
  </r>
  <r>
    <x v="37"/>
    <s v="Potato"/>
    <n v="1050"/>
    <n v="12.4"/>
    <n v="13020"/>
    <x v="2"/>
    <m/>
  </r>
  <r>
    <x v="38"/>
    <s v="Garlic"/>
    <n v="42"/>
    <n v="45"/>
    <n v="1890"/>
    <x v="3"/>
    <n v="24275"/>
  </r>
  <r>
    <x v="38"/>
    <s v="Onion"/>
    <n v="40"/>
    <n v="40"/>
    <n v="1600"/>
    <x v="3"/>
    <m/>
  </r>
  <r>
    <x v="38"/>
    <s v="Ginger"/>
    <n v="21"/>
    <n v="45"/>
    <n v="945"/>
    <x v="3"/>
    <m/>
  </r>
  <r>
    <x v="38"/>
    <s v="Potato"/>
    <n v="1600"/>
    <n v="12.4"/>
    <n v="19840"/>
    <x v="3"/>
    <m/>
  </r>
  <r>
    <x v="39"/>
    <s v="Garlic"/>
    <n v="26"/>
    <n v="45"/>
    <n v="1170"/>
    <x v="4"/>
    <n v="17745"/>
  </r>
  <r>
    <x v="39"/>
    <s v="Onion"/>
    <n v="27"/>
    <n v="40"/>
    <n v="1080"/>
    <x v="4"/>
    <m/>
  </r>
  <r>
    <x v="39"/>
    <s v="Ginger"/>
    <n v="55"/>
    <n v="45"/>
    <n v="2475"/>
    <x v="4"/>
    <m/>
  </r>
  <r>
    <x v="39"/>
    <s v="Potato"/>
    <n v="1050"/>
    <n v="12.4"/>
    <n v="13020"/>
    <x v="4"/>
    <m/>
  </r>
  <r>
    <x v="40"/>
    <s v="Garlic"/>
    <n v="24"/>
    <n v="45"/>
    <n v="1080"/>
    <x v="5"/>
    <n v="23500"/>
  </r>
  <r>
    <x v="40"/>
    <s v="Onion"/>
    <n v="42"/>
    <n v="40"/>
    <n v="1680"/>
    <x v="5"/>
    <m/>
  </r>
  <r>
    <x v="40"/>
    <s v="Ginger"/>
    <n v="38"/>
    <n v="40"/>
    <n v="1520"/>
    <x v="5"/>
    <m/>
  </r>
  <r>
    <x v="40"/>
    <s v="Potato"/>
    <n v="1550"/>
    <n v="12.4"/>
    <n v="19220"/>
    <x v="5"/>
    <m/>
  </r>
  <r>
    <x v="41"/>
    <s v="Garlic"/>
    <n v="36"/>
    <n v="40"/>
    <n v="1440"/>
    <x v="6"/>
    <n v="18965"/>
  </r>
  <r>
    <x v="41"/>
    <s v="Onion"/>
    <n v="39"/>
    <n v="35"/>
    <n v="1365"/>
    <x v="6"/>
    <m/>
  </r>
  <r>
    <x v="41"/>
    <s v="Ginger"/>
    <n v="44"/>
    <n v="40"/>
    <n v="1760"/>
    <x v="6"/>
    <m/>
  </r>
  <r>
    <x v="41"/>
    <s v="Potato"/>
    <n v="1200"/>
    <n v="12"/>
    <n v="14400"/>
    <x v="6"/>
    <m/>
  </r>
  <r>
    <x v="42"/>
    <s v="Garlic"/>
    <n v="41"/>
    <n v="40"/>
    <n v="1640"/>
    <x v="0"/>
    <n v="22250"/>
  </r>
  <r>
    <x v="42"/>
    <s v="Onion"/>
    <n v="42"/>
    <n v="35"/>
    <n v="1470"/>
    <x v="0"/>
    <m/>
  </r>
  <r>
    <x v="42"/>
    <s v="Ginger"/>
    <n v="29"/>
    <n v="40"/>
    <n v="1160"/>
    <x v="0"/>
    <m/>
  </r>
  <r>
    <x v="42"/>
    <s v="Potato"/>
    <n v="1450"/>
    <n v="12.4"/>
    <n v="17980"/>
    <x v="0"/>
    <m/>
  </r>
  <r>
    <x v="43"/>
    <s v="Garlic"/>
    <n v="22"/>
    <n v="45"/>
    <n v="990"/>
    <x v="1"/>
    <n v="21460"/>
  </r>
  <r>
    <x v="43"/>
    <s v="Onion"/>
    <n v="46"/>
    <n v="40"/>
    <n v="1840"/>
    <x v="1"/>
    <m/>
  </r>
  <r>
    <x v="43"/>
    <s v="Ginger"/>
    <n v="42"/>
    <n v="45"/>
    <n v="1890"/>
    <x v="1"/>
    <m/>
  </r>
  <r>
    <x v="43"/>
    <s v="Potato"/>
    <n v="1350"/>
    <n v="12.4"/>
    <n v="16740"/>
    <x v="1"/>
    <m/>
  </r>
  <r>
    <x v="44"/>
    <s v="Garlic"/>
    <n v="29"/>
    <n v="50"/>
    <n v="1450"/>
    <x v="2"/>
    <n v="28630"/>
  </r>
  <r>
    <x v="44"/>
    <s v="Onion"/>
    <n v="42"/>
    <n v="40"/>
    <n v="1680"/>
    <x v="2"/>
    <m/>
  </r>
  <r>
    <x v="44"/>
    <s v="Ginger"/>
    <n v="33"/>
    <n v="40"/>
    <n v="1320"/>
    <x v="2"/>
    <m/>
  </r>
  <r>
    <x v="44"/>
    <s v="Potato"/>
    <n v="1950"/>
    <n v="12.4"/>
    <n v="24180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Garlic"/>
    <n v="70"/>
    <n v="70"/>
    <n v="4900"/>
    <s v="Wednesday"/>
    <n v="37300"/>
  </r>
  <r>
    <x v="0"/>
    <s v="Onion"/>
    <n v="100"/>
    <n v="40"/>
    <n v="4000"/>
    <s v="Wednesday"/>
    <m/>
  </r>
  <r>
    <x v="0"/>
    <s v="Ginger"/>
    <n v="62"/>
    <n v="50"/>
    <n v="3100"/>
    <s v="Wednesday"/>
    <m/>
  </r>
  <r>
    <x v="0"/>
    <s v="Potato"/>
    <n v="2300"/>
    <n v="11"/>
    <n v="25300"/>
    <s v="Wednesday"/>
    <m/>
  </r>
  <r>
    <x v="1"/>
    <s v="Garlic"/>
    <n v="20"/>
    <n v="65"/>
    <n v="1300"/>
    <s v="Thursday"/>
    <n v="16578"/>
  </r>
  <r>
    <x v="1"/>
    <s v="Onion"/>
    <n v="48"/>
    <n v="36"/>
    <n v="1728"/>
    <s v="Thursday"/>
    <m/>
  </r>
  <r>
    <x v="1"/>
    <s v="Ginger"/>
    <n v="20"/>
    <n v="45"/>
    <n v="900"/>
    <s v="Thursday"/>
    <m/>
  </r>
  <r>
    <x v="1"/>
    <s v="Potato"/>
    <n v="1150"/>
    <n v="11"/>
    <n v="12650"/>
    <s v="Thursday"/>
    <m/>
  </r>
  <r>
    <x v="2"/>
    <s v="Garlic"/>
    <n v="16"/>
    <n v="60"/>
    <n v="960"/>
    <s v="Friday"/>
    <n v="12155"/>
  </r>
  <r>
    <x v="2"/>
    <s v="Onion"/>
    <n v="50"/>
    <n v="36"/>
    <n v="1800"/>
    <s v="Friday"/>
    <m/>
  </r>
  <r>
    <x v="2"/>
    <s v="Ginger"/>
    <n v="60"/>
    <n v="42"/>
    <n v="2520"/>
    <s v="Friday"/>
    <m/>
  </r>
  <r>
    <x v="2"/>
    <s v="Potato"/>
    <n v="625"/>
    <n v="11"/>
    <n v="6875"/>
    <s v="Friday"/>
    <m/>
  </r>
  <r>
    <x v="3"/>
    <s v="Garlic"/>
    <n v="35"/>
    <n v="55"/>
    <n v="1925"/>
    <s v="Saturday"/>
    <n v="16775"/>
  </r>
  <r>
    <x v="3"/>
    <s v="Onion"/>
    <n v="20"/>
    <n v="35"/>
    <n v="700"/>
    <s v="Saturday"/>
    <m/>
  </r>
  <r>
    <x v="3"/>
    <s v="Ginger"/>
    <n v="10"/>
    <n v="40"/>
    <n v="400"/>
    <s v="Saturday"/>
    <m/>
  </r>
  <r>
    <x v="3"/>
    <s v="Potato"/>
    <n v="1250"/>
    <n v="11"/>
    <n v="13750"/>
    <s v="Saturday"/>
    <m/>
  </r>
  <r>
    <x v="4"/>
    <s v="Garlic"/>
    <n v="30"/>
    <n v="55"/>
    <n v="1650"/>
    <s v="Sunday"/>
    <n v="23430"/>
  </r>
  <r>
    <x v="4"/>
    <s v="Onion"/>
    <n v="10"/>
    <n v="35"/>
    <n v="350"/>
    <s v="Sunday"/>
    <m/>
  </r>
  <r>
    <x v="4"/>
    <s v="Ginger"/>
    <n v="30"/>
    <n v="36"/>
    <n v="1080"/>
    <s v="Sunday"/>
    <m/>
  </r>
  <r>
    <x v="4"/>
    <s v="Potato"/>
    <n v="1850"/>
    <n v="11"/>
    <n v="20350"/>
    <s v="Sunday"/>
    <m/>
  </r>
  <r>
    <x v="5"/>
    <s v="Garlic"/>
    <n v="25"/>
    <n v="50"/>
    <n v="1250"/>
    <s v="Monday"/>
    <n v="9425"/>
  </r>
  <r>
    <x v="5"/>
    <s v="Onion"/>
    <n v="10"/>
    <n v="35"/>
    <n v="350"/>
    <s v="Monday"/>
    <m/>
  </r>
  <r>
    <x v="5"/>
    <s v="Ginger"/>
    <n v="35"/>
    <n v="35"/>
    <n v="1225"/>
    <s v="Monday"/>
    <m/>
  </r>
  <r>
    <x v="5"/>
    <s v="Potato"/>
    <n v="600"/>
    <n v="11"/>
    <n v="6600"/>
    <s v="Monday"/>
    <m/>
  </r>
  <r>
    <x v="6"/>
    <s v="Garlic"/>
    <n v="20"/>
    <n v="48"/>
    <n v="960"/>
    <s v="Tuesday"/>
    <n v="14960"/>
  </r>
  <r>
    <x v="6"/>
    <s v="Onion"/>
    <n v="50"/>
    <n v="32"/>
    <n v="1600"/>
    <s v="Tuesday"/>
    <m/>
  </r>
  <r>
    <x v="6"/>
    <s v="Ginger"/>
    <n v="40"/>
    <n v="35"/>
    <n v="1400"/>
    <s v="Tuesday"/>
    <m/>
  </r>
  <r>
    <x v="6"/>
    <s v="Potato"/>
    <n v="1000"/>
    <n v="11"/>
    <n v="11000"/>
    <s v="Tuesday"/>
    <m/>
  </r>
  <r>
    <x v="7"/>
    <s v="Garlic"/>
    <n v="22"/>
    <n v="45"/>
    <n v="990"/>
    <s v="Wednesday"/>
    <n v="20410"/>
  </r>
  <r>
    <x v="7"/>
    <s v="Onion"/>
    <n v="50"/>
    <n v="30"/>
    <n v="1500"/>
    <s v="Wednesday"/>
    <m/>
  </r>
  <r>
    <x v="7"/>
    <s v="Ginger"/>
    <n v="10"/>
    <n v="32"/>
    <n v="320"/>
    <s v="Wednesday"/>
    <m/>
  </r>
  <r>
    <x v="7"/>
    <s v="Potato"/>
    <n v="1600"/>
    <n v="11"/>
    <n v="17600"/>
    <s v="Wednesday"/>
    <m/>
  </r>
  <r>
    <x v="8"/>
    <s v="Garlic"/>
    <n v="20"/>
    <n v="45"/>
    <n v="900"/>
    <s v="Thursday"/>
    <n v="19950"/>
  </r>
  <r>
    <x v="8"/>
    <s v="Onion"/>
    <n v="50"/>
    <n v="30"/>
    <n v="1500"/>
    <s v="Thursday"/>
    <m/>
  </r>
  <r>
    <x v="8"/>
    <s v="Ginger"/>
    <n v="30"/>
    <n v="35"/>
    <n v="1050"/>
    <s v="Thursday"/>
    <m/>
  </r>
  <r>
    <x v="8"/>
    <s v="Potato"/>
    <n v="1500"/>
    <n v="11"/>
    <n v="16500"/>
    <s v="Thursday"/>
    <m/>
  </r>
  <r>
    <x v="9"/>
    <s v="Garlic"/>
    <n v="15"/>
    <n v="42"/>
    <n v="630"/>
    <s v="Friday"/>
    <n v="21862"/>
  </r>
  <r>
    <x v="9"/>
    <s v="Onion"/>
    <n v="40"/>
    <n v="35"/>
    <n v="1400"/>
    <s v="Friday"/>
    <m/>
  </r>
  <r>
    <x v="9"/>
    <s v="Ginger"/>
    <n v="62"/>
    <n v="36"/>
    <n v="2232"/>
    <s v="Friday"/>
    <m/>
  </r>
  <r>
    <x v="9"/>
    <s v="Potato"/>
    <n v="1600"/>
    <n v="11"/>
    <n v="17600"/>
    <s v="Friday"/>
    <m/>
  </r>
  <r>
    <x v="10"/>
    <s v="Garlic"/>
    <n v="25"/>
    <n v="40"/>
    <n v="1000"/>
    <s v="Saturday"/>
    <n v="20784"/>
  </r>
  <r>
    <x v="10"/>
    <s v="Onion"/>
    <n v="52"/>
    <n v="32"/>
    <n v="1664"/>
    <s v="Saturday"/>
    <m/>
  </r>
  <r>
    <x v="10"/>
    <s v="Ginger"/>
    <n v="60"/>
    <n v="32"/>
    <n v="1920"/>
    <s v="Saturday"/>
    <m/>
  </r>
  <r>
    <x v="10"/>
    <s v="Potato"/>
    <n v="1500"/>
    <n v="10.8"/>
    <n v="16200.000000000002"/>
    <s v="Saturday"/>
    <m/>
  </r>
  <r>
    <x v="11"/>
    <s v="Garlic"/>
    <n v="20"/>
    <n v="38"/>
    <n v="760"/>
    <s v="Sunday"/>
    <n v="24085"/>
  </r>
  <r>
    <x v="11"/>
    <s v="Onion"/>
    <n v="53"/>
    <n v="30"/>
    <n v="1590"/>
    <s v="Sunday"/>
    <m/>
  </r>
  <r>
    <x v="11"/>
    <s v="Ginger"/>
    <n v="15"/>
    <n v="45"/>
    <n v="675"/>
    <s v="Sunday"/>
    <m/>
  </r>
  <r>
    <x v="11"/>
    <s v="Potato"/>
    <n v="1950"/>
    <n v="10.8"/>
    <n v="21060"/>
    <s v="Sunday"/>
    <m/>
  </r>
  <r>
    <x v="12"/>
    <s v="Garlic"/>
    <n v="55"/>
    <n v="40"/>
    <n v="2200"/>
    <s v="Monday"/>
    <n v="19840"/>
  </r>
  <r>
    <x v="12"/>
    <s v="Onion"/>
    <n v="20"/>
    <n v="35"/>
    <n v="700"/>
    <s v="Monday"/>
    <m/>
  </r>
  <r>
    <x v="12"/>
    <s v="Ginger"/>
    <n v="58"/>
    <n v="50"/>
    <n v="2900"/>
    <s v="Monday"/>
    <m/>
  </r>
  <r>
    <x v="12"/>
    <s v="Potato"/>
    <n v="1300"/>
    <n v="10.8"/>
    <n v="14040.000000000002"/>
    <s v="Monday"/>
    <m/>
  </r>
  <r>
    <x v="13"/>
    <s v="Garlic"/>
    <n v="22"/>
    <n v="57"/>
    <n v="1254"/>
    <s v="Tuesday"/>
    <n v="19404"/>
  </r>
  <r>
    <x v="13"/>
    <s v="Onion"/>
    <n v="50"/>
    <n v="37"/>
    <n v="1850"/>
    <s v="Tuesday"/>
    <m/>
  </r>
  <r>
    <x v="13"/>
    <s v="Ginger"/>
    <n v="56"/>
    <n v="50"/>
    <n v="2800"/>
    <s v="Tuesday"/>
    <m/>
  </r>
  <r>
    <x v="13"/>
    <s v="Potato"/>
    <n v="1250"/>
    <n v="10.8"/>
    <n v="13500"/>
    <s v="Tuesday"/>
    <m/>
  </r>
  <r>
    <x v="14"/>
    <s v="Garlic"/>
    <n v="20"/>
    <n v="55"/>
    <n v="1100"/>
    <s v="Wednesday"/>
    <n v="24860"/>
  </r>
  <r>
    <x v="14"/>
    <s v="Onion"/>
    <n v="52"/>
    <n v="40"/>
    <n v="2080"/>
    <s v="Wednesday"/>
    <m/>
  </r>
  <r>
    <x v="14"/>
    <s v="Ginger"/>
    <n v="20"/>
    <n v="52"/>
    <n v="1040"/>
    <s v="Wednesday"/>
    <m/>
  </r>
  <r>
    <x v="14"/>
    <s v="Potato"/>
    <n v="2150"/>
    <n v="9.6"/>
    <n v="20640"/>
    <s v="Wednesday"/>
    <m/>
  </r>
  <r>
    <x v="15"/>
    <s v="Garlic"/>
    <n v="48"/>
    <n v="52"/>
    <n v="2496"/>
    <s v="Thursday"/>
    <n v="29676"/>
  </r>
  <r>
    <x v="15"/>
    <s v="Onion"/>
    <n v="100"/>
    <n v="42"/>
    <n v="4200"/>
    <s v="Thursday"/>
    <m/>
  </r>
  <r>
    <x v="15"/>
    <s v="Ginger"/>
    <n v="35"/>
    <n v="60"/>
    <n v="2100"/>
    <s v="Thursday"/>
    <m/>
  </r>
  <r>
    <x v="15"/>
    <s v="Potato"/>
    <n v="2400"/>
    <n v="8.6999999999999993"/>
    <n v="20880"/>
    <s v="Thursday"/>
    <m/>
  </r>
  <r>
    <x v="16"/>
    <s v="Garlic"/>
    <n v="22"/>
    <n v="60"/>
    <n v="1320"/>
    <s v="Friday"/>
    <n v="29170"/>
  </r>
  <r>
    <x v="16"/>
    <s v="Onion"/>
    <n v="15"/>
    <n v="40"/>
    <n v="600"/>
    <s v="Friday"/>
    <m/>
  </r>
  <r>
    <x v="16"/>
    <s v="Ginger"/>
    <n v="62"/>
    <n v="65"/>
    <n v="4030"/>
    <s v="Friday"/>
    <m/>
  </r>
  <r>
    <x v="16"/>
    <s v="Potato"/>
    <n v="2150"/>
    <n v="10.8"/>
    <n v="23220"/>
    <s v="Friday"/>
    <m/>
  </r>
  <r>
    <x v="17"/>
    <s v="Garlic"/>
    <n v="30"/>
    <n v="62"/>
    <n v="1860"/>
    <s v="Saturday"/>
    <n v="13590"/>
  </r>
  <r>
    <x v="17"/>
    <s v="Onion"/>
    <n v="25"/>
    <n v="38"/>
    <n v="950"/>
    <s v="Saturday"/>
    <m/>
  </r>
  <r>
    <x v="17"/>
    <s v="Ginger"/>
    <n v="40"/>
    <n v="67"/>
    <n v="2680"/>
    <s v="Saturday"/>
    <m/>
  </r>
  <r>
    <x v="17"/>
    <s v="Potato"/>
    <n v="750"/>
    <n v="10.8"/>
    <n v="8100.0000000000009"/>
    <s v="Saturday"/>
    <m/>
  </r>
  <r>
    <x v="18"/>
    <s v="Garlic"/>
    <n v="55"/>
    <n v="55"/>
    <n v="3025"/>
    <s v="Sunday"/>
    <n v="18505"/>
  </r>
  <r>
    <x v="18"/>
    <s v="Onion"/>
    <n v="30"/>
    <n v="32"/>
    <n v="960"/>
    <s v="Sunday"/>
    <m/>
  </r>
  <r>
    <x v="18"/>
    <s v="Ginger"/>
    <n v="60"/>
    <n v="62"/>
    <n v="3720"/>
    <s v="Sunday"/>
    <m/>
  </r>
  <r>
    <x v="18"/>
    <s v="Potato"/>
    <n v="1000"/>
    <n v="10.8"/>
    <n v="10800"/>
    <s v="Sunday"/>
    <m/>
  </r>
  <r>
    <x v="19"/>
    <s v="Garlic"/>
    <n v="10"/>
    <n v="52"/>
    <n v="520"/>
    <s v="Monday"/>
    <n v="19540"/>
  </r>
  <r>
    <x v="19"/>
    <s v="Onion"/>
    <n v="50"/>
    <n v="30"/>
    <n v="1500"/>
    <s v="Monday"/>
    <m/>
  </r>
  <r>
    <x v="19"/>
    <s v="Ginger"/>
    <n v="22"/>
    <n v="60"/>
    <n v="1320"/>
    <s v="Monday"/>
    <m/>
  </r>
  <r>
    <x v="19"/>
    <s v="Potato"/>
    <n v="1500"/>
    <n v="10.8"/>
    <n v="16200.000000000002"/>
    <s v="Monday"/>
    <m/>
  </r>
  <r>
    <x v="20"/>
    <s v="Garlic"/>
    <n v="34"/>
    <n v="50"/>
    <n v="1700"/>
    <s v="Tuesday"/>
    <n v="25445"/>
  </r>
  <r>
    <x v="20"/>
    <s v="Onion"/>
    <n v="50"/>
    <n v="32"/>
    <n v="1600"/>
    <s v="Tuesday"/>
    <m/>
  </r>
  <r>
    <x v="20"/>
    <s v="Ginger"/>
    <n v="55"/>
    <n v="59"/>
    <n v="3245"/>
    <s v="Tuesday"/>
    <m/>
  </r>
  <r>
    <x v="20"/>
    <s v="Potato"/>
    <n v="1750"/>
    <n v="10.8"/>
    <n v="18900"/>
    <s v="Tuesday"/>
    <m/>
  </r>
  <r>
    <x v="21"/>
    <s v="Garlic"/>
    <n v="40"/>
    <n v="45"/>
    <n v="1800"/>
    <s v="Wednesday"/>
    <n v="17990"/>
  </r>
  <r>
    <x v="21"/>
    <s v="Onion"/>
    <n v="35"/>
    <n v="30"/>
    <n v="1050"/>
    <s v="Wednesday"/>
    <m/>
  </r>
  <r>
    <x v="21"/>
    <s v="Ginger"/>
    <n v="20"/>
    <n v="55"/>
    <n v="1100"/>
    <s v="Wednesday"/>
    <m/>
  </r>
  <r>
    <x v="21"/>
    <s v="Potato"/>
    <n v="1300"/>
    <n v="10.8"/>
    <n v="14040.000000000002"/>
    <s v="Wednesday"/>
    <m/>
  </r>
  <r>
    <x v="22"/>
    <s v="Garlic"/>
    <n v="20"/>
    <n v="45"/>
    <n v="900"/>
    <s v="Thursday"/>
    <n v="26395"/>
  </r>
  <r>
    <x v="22"/>
    <s v="Onion"/>
    <n v="45"/>
    <n v="33"/>
    <n v="1485"/>
    <s v="Thursday"/>
    <m/>
  </r>
  <r>
    <x v="22"/>
    <s v="Ginger"/>
    <n v="62"/>
    <n v="65"/>
    <n v="4030"/>
    <s v="Thursday"/>
    <m/>
  </r>
  <r>
    <x v="22"/>
    <s v="Potato"/>
    <n v="1850"/>
    <n v="10.8"/>
    <n v="19980"/>
    <s v="Thursday"/>
    <m/>
  </r>
  <r>
    <x v="23"/>
    <s v="Garlic"/>
    <n v="18"/>
    <n v="50"/>
    <n v="900"/>
    <s v="Friday"/>
    <n v="15602"/>
  </r>
  <r>
    <x v="23"/>
    <s v="Onion"/>
    <n v="50"/>
    <n v="35"/>
    <n v="1750"/>
    <s v="Friday"/>
    <m/>
  </r>
  <r>
    <x v="23"/>
    <s v="Ginger"/>
    <n v="26"/>
    <n v="62"/>
    <n v="1612"/>
    <s v="Friday"/>
    <m/>
  </r>
  <r>
    <x v="23"/>
    <s v="Potato"/>
    <n v="1050"/>
    <n v="10.8"/>
    <n v="11340"/>
    <s v="Friday"/>
    <m/>
  </r>
  <r>
    <x v="24"/>
    <s v="Garlic"/>
    <n v="40"/>
    <n v="48"/>
    <n v="1920"/>
    <s v="Saturday"/>
    <n v="28964"/>
  </r>
  <r>
    <x v="24"/>
    <s v="Onion"/>
    <n v="52"/>
    <n v="37"/>
    <n v="1924"/>
    <s v="Saturday"/>
    <m/>
  </r>
  <r>
    <x v="24"/>
    <s v="Ginger"/>
    <n v="60"/>
    <n v="62"/>
    <n v="3720"/>
    <s v="Saturday"/>
    <m/>
  </r>
  <r>
    <x v="24"/>
    <s v="Potato"/>
    <n v="2000"/>
    <n v="10.7"/>
    <n v="21400"/>
    <s v="Saturday"/>
    <m/>
  </r>
  <r>
    <x v="25"/>
    <s v="Garlic"/>
    <n v="20"/>
    <n v="35"/>
    <n v="700"/>
    <s v="Sunday"/>
    <n v="19845"/>
  </r>
  <r>
    <x v="25"/>
    <s v="Onion"/>
    <n v="90"/>
    <n v="35"/>
    <n v="3150"/>
    <s v="Sunday"/>
    <m/>
  </r>
  <r>
    <x v="25"/>
    <s v="Ginger"/>
    <n v="25"/>
    <n v="62"/>
    <n v="1550"/>
    <s v="Sunday"/>
    <m/>
  </r>
  <r>
    <x v="25"/>
    <s v="Potato"/>
    <n v="1350"/>
    <n v="10.7"/>
    <n v="14444.999999999998"/>
    <s v="Sunday"/>
    <m/>
  </r>
  <r>
    <x v="26"/>
    <s v="Garlic"/>
    <n v="20"/>
    <n v="40"/>
    <n v="800"/>
    <s v="Monday"/>
    <n v="22215"/>
  </r>
  <r>
    <x v="26"/>
    <s v="Onion"/>
    <n v="10"/>
    <n v="32"/>
    <n v="320"/>
    <s v="Monday"/>
    <m/>
  </r>
  <r>
    <x v="26"/>
    <s v="Ginger"/>
    <n v="20"/>
    <n v="65"/>
    <n v="1300"/>
    <s v="Monday"/>
    <m/>
  </r>
  <r>
    <x v="26"/>
    <s v="Potato"/>
    <n v="1850"/>
    <n v="10.7"/>
    <n v="19795"/>
    <s v="Monday"/>
    <m/>
  </r>
  <r>
    <x v="27"/>
    <s v="Garlic"/>
    <n v="27"/>
    <n v="50"/>
    <n v="1350"/>
    <s v="Tuesday"/>
    <n v="12955"/>
  </r>
  <r>
    <x v="27"/>
    <s v="Onion"/>
    <n v="50"/>
    <n v="30"/>
    <n v="1500"/>
    <s v="Tuesday"/>
    <m/>
  </r>
  <r>
    <x v="27"/>
    <s v="Ginger"/>
    <n v="32"/>
    <n v="65"/>
    <n v="2080"/>
    <s v="Tuesday"/>
    <m/>
  </r>
  <r>
    <x v="27"/>
    <s v="Potato"/>
    <n v="750"/>
    <n v="10.7"/>
    <n v="8024.9999999999991"/>
    <s v="Tuesday"/>
    <m/>
  </r>
  <r>
    <x v="28"/>
    <s v="Garlic"/>
    <n v="40"/>
    <n v="52"/>
    <n v="2080"/>
    <s v="Wednesday"/>
    <n v="21285"/>
  </r>
  <r>
    <x v="28"/>
    <s v="Onion"/>
    <n v="53"/>
    <n v="35"/>
    <n v="1855"/>
    <s v="Wednesday"/>
    <m/>
  </r>
  <r>
    <x v="28"/>
    <s v="Ginger"/>
    <n v="60"/>
    <n v="65"/>
    <n v="3900"/>
    <s v="Wednesday"/>
    <m/>
  </r>
  <r>
    <x v="28"/>
    <s v="Potato"/>
    <n v="1250"/>
    <n v="10.76"/>
    <n v="13450"/>
    <s v="Wednesday"/>
    <m/>
  </r>
  <r>
    <x v="29"/>
    <s v="Garlic"/>
    <n v="33"/>
    <n v="55"/>
    <n v="1815"/>
    <s v="Thursday"/>
    <n v="21300"/>
  </r>
  <r>
    <x v="29"/>
    <s v="Onion"/>
    <n v="10"/>
    <n v="36"/>
    <n v="360"/>
    <s v="Thursday"/>
    <m/>
  </r>
  <r>
    <x v="29"/>
    <s v="Ginger"/>
    <n v="15"/>
    <n v="65"/>
    <n v="975"/>
    <s v="Thursday"/>
    <m/>
  </r>
  <r>
    <x v="29"/>
    <s v="Potato"/>
    <n v="1650"/>
    <n v="11"/>
    <n v="18150"/>
    <s v="Thursday"/>
    <m/>
  </r>
  <r>
    <x v="30"/>
    <s v="Garlic"/>
    <n v="25"/>
    <n v="50"/>
    <n v="1250"/>
    <s v="Friday"/>
    <n v="24682"/>
  </r>
  <r>
    <x v="30"/>
    <s v="Onion"/>
    <n v="52"/>
    <n v="36"/>
    <n v="1872"/>
    <s v="Friday"/>
    <m/>
  </r>
  <r>
    <x v="30"/>
    <s v="Ginger"/>
    <n v="10"/>
    <n v="66"/>
    <n v="660"/>
    <s v="Friday"/>
    <m/>
  </r>
  <r>
    <x v="30"/>
    <s v="Potato"/>
    <n v="1900"/>
    <n v="11"/>
    <n v="20900"/>
    <s v="Friday"/>
    <m/>
  </r>
  <r>
    <x v="31"/>
    <s v="Garlic"/>
    <n v="65"/>
    <n v="52"/>
    <n v="3380"/>
    <s v="Saturday"/>
    <n v="11590"/>
  </r>
  <r>
    <x v="31"/>
    <s v="Onion"/>
    <n v="25"/>
    <n v="34"/>
    <n v="850"/>
    <s v="Saturday"/>
    <m/>
  </r>
  <r>
    <x v="31"/>
    <s v="Ginger"/>
    <n v="30"/>
    <n v="62"/>
    <n v="1860"/>
    <s v="Saturday"/>
    <m/>
  </r>
  <r>
    <x v="31"/>
    <s v="Potato"/>
    <n v="500"/>
    <n v="11"/>
    <n v="5500"/>
    <s v="Saturday"/>
    <m/>
  </r>
  <r>
    <x v="32"/>
    <s v="Garlic"/>
    <n v="5"/>
    <n v="55"/>
    <n v="275"/>
    <s v="Sunday"/>
    <n v="28637"/>
  </r>
  <r>
    <x v="32"/>
    <s v="Onion"/>
    <n v="48"/>
    <n v="34"/>
    <n v="1632"/>
    <s v="Sunday"/>
    <m/>
  </r>
  <r>
    <x v="32"/>
    <s v="Ginger"/>
    <n v="20"/>
    <n v="60"/>
    <n v="1200"/>
    <s v="Sunday"/>
    <m/>
  </r>
  <r>
    <x v="32"/>
    <s v="Potato"/>
    <n v="2300"/>
    <n v="11.1"/>
    <n v="25530"/>
    <s v="Sunday"/>
    <m/>
  </r>
  <r>
    <x v="33"/>
    <s v="Garlic"/>
    <n v="40"/>
    <n v="50"/>
    <n v="2000"/>
    <s v="Monday"/>
    <n v="21375"/>
  </r>
  <r>
    <x v="33"/>
    <s v="Onion"/>
    <n v="53"/>
    <n v="35"/>
    <n v="1855"/>
    <s v="Monday"/>
    <m/>
  </r>
  <r>
    <x v="33"/>
    <s v="Ginger"/>
    <n v="60"/>
    <n v="62"/>
    <n v="3720"/>
    <s v="Monday"/>
    <m/>
  </r>
  <r>
    <x v="33"/>
    <s v="Potato"/>
    <n v="1250"/>
    <n v="11.04"/>
    <n v="13799.999999999998"/>
    <s v="Monday"/>
    <m/>
  </r>
  <r>
    <x v="34"/>
    <s v="Garlic"/>
    <n v="22"/>
    <n v="45"/>
    <n v="990"/>
    <s v="Tuesday"/>
    <n v="21795"/>
  </r>
  <r>
    <x v="34"/>
    <s v="Onion"/>
    <n v="20"/>
    <n v="30"/>
    <n v="600"/>
    <s v="Tuesday"/>
    <m/>
  </r>
  <r>
    <x v="34"/>
    <s v="Ginger"/>
    <n v="15"/>
    <n v="55"/>
    <n v="825"/>
    <s v="Tuesday"/>
    <m/>
  </r>
  <r>
    <x v="34"/>
    <s v="Potato"/>
    <n v="1700"/>
    <n v="11.4"/>
    <n v="19380"/>
    <s v="Tuesday"/>
    <m/>
  </r>
  <r>
    <x v="35"/>
    <s v="Garlic"/>
    <n v="25"/>
    <n v="40"/>
    <n v="1000"/>
    <s v="Wednesday"/>
    <n v="20670"/>
  </r>
  <r>
    <x v="35"/>
    <s v="Onion"/>
    <n v="89"/>
    <n v="30"/>
    <n v="2670"/>
    <s v="Wednesday"/>
    <m/>
  </r>
  <r>
    <x v="35"/>
    <s v="Ginger"/>
    <n v="20"/>
    <n v="40"/>
    <n v="800"/>
    <s v="Wednesday"/>
    <m/>
  </r>
  <r>
    <x v="35"/>
    <s v="Potato"/>
    <n v="1350"/>
    <n v="12"/>
    <n v="16200"/>
    <s v="Wednesday"/>
    <m/>
  </r>
  <r>
    <x v="36"/>
    <s v="Garlic"/>
    <n v="30"/>
    <n v="40"/>
    <n v="1200"/>
    <s v="Thursday"/>
    <n v="18875"/>
  </r>
  <r>
    <x v="36"/>
    <s v="Onion"/>
    <n v="20"/>
    <n v="30"/>
    <n v="600"/>
    <s v="Thursday"/>
    <m/>
  </r>
  <r>
    <x v="36"/>
    <s v="Ginger"/>
    <n v="25"/>
    <n v="35"/>
    <n v="875"/>
    <s v="Thursday"/>
    <m/>
  </r>
  <r>
    <x v="36"/>
    <s v="Potato"/>
    <n v="1350"/>
    <n v="12"/>
    <n v="16200"/>
    <s v="Thursday"/>
    <m/>
  </r>
  <r>
    <x v="37"/>
    <s v="Garlic"/>
    <n v="25"/>
    <n v="41"/>
    <n v="1025"/>
    <s v="Friday"/>
    <n v="21209"/>
  </r>
  <r>
    <x v="37"/>
    <s v="Onion"/>
    <n v="48"/>
    <n v="33"/>
    <n v="1584"/>
    <s v="Friday"/>
    <m/>
  </r>
  <r>
    <x v="37"/>
    <s v="Ginger"/>
    <n v="30"/>
    <n v="40"/>
    <n v="1200"/>
    <s v="Friday"/>
    <m/>
  </r>
  <r>
    <x v="37"/>
    <s v="Potato"/>
    <n v="1450"/>
    <n v="12"/>
    <n v="17400"/>
    <s v="Friday"/>
    <m/>
  </r>
  <r>
    <x v="38"/>
    <s v="Garlic"/>
    <n v="45"/>
    <n v="38"/>
    <n v="1710"/>
    <s v="Saturday"/>
    <n v="21770"/>
  </r>
  <r>
    <x v="38"/>
    <s v="Onion"/>
    <n v="36"/>
    <n v="35"/>
    <n v="1260"/>
    <s v="Saturday"/>
    <m/>
  </r>
  <r>
    <x v="38"/>
    <s v="Ginger"/>
    <n v="20"/>
    <n v="40"/>
    <n v="800"/>
    <s v="Saturday"/>
    <m/>
  </r>
  <r>
    <x v="38"/>
    <s v="Potato"/>
    <n v="1500"/>
    <n v="12"/>
    <n v="18000"/>
    <s v="Saturday"/>
    <m/>
  </r>
  <r>
    <x v="39"/>
    <s v="Garlic"/>
    <n v="18"/>
    <n v="40"/>
    <n v="720"/>
    <s v="Sunday"/>
    <n v="16790"/>
  </r>
  <r>
    <x v="39"/>
    <s v="Onion"/>
    <n v="50"/>
    <n v="35"/>
    <n v="1750"/>
    <s v="Sunday"/>
    <m/>
  </r>
  <r>
    <x v="39"/>
    <s v="Ginger"/>
    <n v="58"/>
    <n v="40"/>
    <n v="2320"/>
    <s v="Sunday"/>
    <m/>
  </r>
  <r>
    <x v="39"/>
    <s v="Potato"/>
    <n v="1000"/>
    <n v="12"/>
    <n v="12000"/>
    <s v="Sunday"/>
    <m/>
  </r>
  <r>
    <x v="40"/>
    <s v="Garlic"/>
    <n v="32"/>
    <n v="40"/>
    <n v="1280"/>
    <s v="Monday"/>
    <n v="13748"/>
  </r>
  <r>
    <x v="40"/>
    <s v="Onion"/>
    <n v="28"/>
    <n v="36"/>
    <n v="1008"/>
    <s v="Monday"/>
    <m/>
  </r>
  <r>
    <x v="40"/>
    <s v="Ginger"/>
    <n v="35"/>
    <n v="36"/>
    <n v="1260"/>
    <s v="Monday"/>
    <m/>
  </r>
  <r>
    <x v="40"/>
    <s v="Potato"/>
    <n v="850"/>
    <n v="12"/>
    <n v="10200"/>
    <s v="Monday"/>
    <m/>
  </r>
  <r>
    <x v="41"/>
    <s v="Garlic"/>
    <n v="51"/>
    <n v="34"/>
    <n v="1734"/>
    <s v="Tuesday"/>
    <n v="57604"/>
  </r>
  <r>
    <x v="41"/>
    <s v="Onion"/>
    <n v="30"/>
    <n v="30"/>
    <n v="900"/>
    <s v="Tuesday"/>
    <m/>
  </r>
  <r>
    <x v="41"/>
    <s v="Ginger"/>
    <n v="62"/>
    <n v="35"/>
    <n v="2170"/>
    <s v="Tuesday"/>
    <m/>
  </r>
  <r>
    <x v="41"/>
    <s v="Potato"/>
    <n v="4400"/>
    <n v="12"/>
    <n v="52800"/>
    <s v="Tuesday"/>
    <m/>
  </r>
  <r>
    <x v="42"/>
    <s v="Garlic"/>
    <n v="20"/>
    <n v="35"/>
    <n v="700"/>
    <s v="Wednesday"/>
    <n v="9000"/>
  </r>
  <r>
    <x v="42"/>
    <s v="Onion"/>
    <n v="50"/>
    <n v="32"/>
    <n v="1600"/>
    <s v="Wednesday"/>
    <m/>
  </r>
  <r>
    <x v="42"/>
    <s v="Ginger"/>
    <n v="20"/>
    <n v="35"/>
    <n v="700"/>
    <s v="Wednesday"/>
    <m/>
  </r>
  <r>
    <x v="42"/>
    <s v="Potato"/>
    <n v="500"/>
    <n v="12"/>
    <n v="6000"/>
    <s v="Wednesday"/>
    <m/>
  </r>
  <r>
    <x v="43"/>
    <s v="Garlic"/>
    <n v="40"/>
    <n v="38"/>
    <n v="1520"/>
    <s v="Thursday"/>
    <n v="19006"/>
  </r>
  <r>
    <x v="43"/>
    <s v="Onion"/>
    <n v="38"/>
    <n v="35"/>
    <n v="1330"/>
    <s v="Thursday"/>
    <m/>
  </r>
  <r>
    <x v="43"/>
    <s v="Ginger"/>
    <n v="62"/>
    <n v="38"/>
    <n v="2356"/>
    <s v="Thursday"/>
    <m/>
  </r>
  <r>
    <x v="43"/>
    <s v="Potato"/>
    <n v="1150"/>
    <n v="12"/>
    <n v="13800"/>
    <s v="Thursday"/>
    <m/>
  </r>
  <r>
    <x v="44"/>
    <s v="Garlic"/>
    <n v="18"/>
    <n v="42"/>
    <n v="756"/>
    <s v="Friday"/>
    <n v="6304"/>
  </r>
  <r>
    <x v="44"/>
    <s v="Onion"/>
    <n v="46"/>
    <n v="34"/>
    <n v="1564"/>
    <s v="Friday"/>
    <m/>
  </r>
  <r>
    <x v="44"/>
    <s v="Ginger"/>
    <n v="12"/>
    <n v="32"/>
    <n v="384"/>
    <s v="Friday"/>
    <m/>
  </r>
  <r>
    <x v="44"/>
    <s v="Potato"/>
    <n v="300"/>
    <n v="12"/>
    <n v="3600"/>
    <s v="Friday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n v="70"/>
    <n v="70"/>
    <n v="4900"/>
    <x v="0"/>
    <n v="37300"/>
  </r>
  <r>
    <x v="0"/>
    <x v="1"/>
    <n v="100"/>
    <n v="40"/>
    <n v="4000"/>
    <x v="0"/>
    <m/>
  </r>
  <r>
    <x v="0"/>
    <x v="2"/>
    <n v="62"/>
    <n v="50"/>
    <n v="3100"/>
    <x v="0"/>
    <m/>
  </r>
  <r>
    <x v="0"/>
    <x v="3"/>
    <n v="2300"/>
    <n v="11"/>
    <n v="25300"/>
    <x v="0"/>
    <m/>
  </r>
  <r>
    <x v="1"/>
    <x v="0"/>
    <n v="20"/>
    <n v="65"/>
    <n v="1300"/>
    <x v="1"/>
    <n v="16578"/>
  </r>
  <r>
    <x v="1"/>
    <x v="1"/>
    <n v="48"/>
    <n v="36"/>
    <n v="1728"/>
    <x v="1"/>
    <m/>
  </r>
  <r>
    <x v="1"/>
    <x v="2"/>
    <n v="20"/>
    <n v="45"/>
    <n v="900"/>
    <x v="1"/>
    <m/>
  </r>
  <r>
    <x v="1"/>
    <x v="3"/>
    <n v="1150"/>
    <n v="11"/>
    <n v="12650"/>
    <x v="1"/>
    <m/>
  </r>
  <r>
    <x v="2"/>
    <x v="0"/>
    <n v="16"/>
    <n v="60"/>
    <n v="960"/>
    <x v="2"/>
    <n v="12155"/>
  </r>
  <r>
    <x v="2"/>
    <x v="1"/>
    <n v="50"/>
    <n v="36"/>
    <n v="1800"/>
    <x v="2"/>
    <m/>
  </r>
  <r>
    <x v="2"/>
    <x v="2"/>
    <n v="60"/>
    <n v="42"/>
    <n v="2520"/>
    <x v="2"/>
    <m/>
  </r>
  <r>
    <x v="2"/>
    <x v="3"/>
    <n v="625"/>
    <n v="11"/>
    <n v="6875"/>
    <x v="2"/>
    <m/>
  </r>
  <r>
    <x v="3"/>
    <x v="0"/>
    <n v="35"/>
    <n v="55"/>
    <n v="1925"/>
    <x v="3"/>
    <n v="16775"/>
  </r>
  <r>
    <x v="3"/>
    <x v="1"/>
    <n v="20"/>
    <n v="35"/>
    <n v="700"/>
    <x v="3"/>
    <m/>
  </r>
  <r>
    <x v="3"/>
    <x v="2"/>
    <n v="10"/>
    <n v="40"/>
    <n v="400"/>
    <x v="3"/>
    <m/>
  </r>
  <r>
    <x v="3"/>
    <x v="3"/>
    <n v="1250"/>
    <n v="11"/>
    <n v="13750"/>
    <x v="3"/>
    <m/>
  </r>
  <r>
    <x v="4"/>
    <x v="0"/>
    <n v="30"/>
    <n v="55"/>
    <n v="1650"/>
    <x v="4"/>
    <n v="23430"/>
  </r>
  <r>
    <x v="4"/>
    <x v="1"/>
    <n v="10"/>
    <n v="35"/>
    <n v="350"/>
    <x v="4"/>
    <m/>
  </r>
  <r>
    <x v="4"/>
    <x v="2"/>
    <n v="30"/>
    <n v="36"/>
    <n v="1080"/>
    <x v="4"/>
    <m/>
  </r>
  <r>
    <x v="4"/>
    <x v="3"/>
    <n v="1850"/>
    <n v="11"/>
    <n v="20350"/>
    <x v="4"/>
    <m/>
  </r>
  <r>
    <x v="5"/>
    <x v="0"/>
    <n v="25"/>
    <n v="50"/>
    <n v="1250"/>
    <x v="5"/>
    <n v="9425"/>
  </r>
  <r>
    <x v="5"/>
    <x v="1"/>
    <n v="10"/>
    <n v="35"/>
    <n v="350"/>
    <x v="5"/>
    <m/>
  </r>
  <r>
    <x v="5"/>
    <x v="2"/>
    <n v="35"/>
    <n v="35"/>
    <n v="1225"/>
    <x v="5"/>
    <m/>
  </r>
  <r>
    <x v="5"/>
    <x v="3"/>
    <n v="600"/>
    <n v="11"/>
    <n v="6600"/>
    <x v="5"/>
    <m/>
  </r>
  <r>
    <x v="6"/>
    <x v="0"/>
    <n v="20"/>
    <n v="48"/>
    <n v="960"/>
    <x v="6"/>
    <n v="14960"/>
  </r>
  <r>
    <x v="6"/>
    <x v="1"/>
    <n v="50"/>
    <n v="32"/>
    <n v="1600"/>
    <x v="6"/>
    <m/>
  </r>
  <r>
    <x v="6"/>
    <x v="2"/>
    <n v="40"/>
    <n v="35"/>
    <n v="1400"/>
    <x v="6"/>
    <m/>
  </r>
  <r>
    <x v="6"/>
    <x v="3"/>
    <n v="1000"/>
    <n v="11"/>
    <n v="11000"/>
    <x v="6"/>
    <m/>
  </r>
  <r>
    <x v="7"/>
    <x v="0"/>
    <n v="22"/>
    <n v="45"/>
    <n v="990"/>
    <x v="0"/>
    <n v="20410"/>
  </r>
  <r>
    <x v="7"/>
    <x v="1"/>
    <n v="50"/>
    <n v="30"/>
    <n v="1500"/>
    <x v="0"/>
    <m/>
  </r>
  <r>
    <x v="7"/>
    <x v="2"/>
    <n v="10"/>
    <n v="32"/>
    <n v="320"/>
    <x v="0"/>
    <m/>
  </r>
  <r>
    <x v="7"/>
    <x v="3"/>
    <n v="1600"/>
    <n v="11"/>
    <n v="17600"/>
    <x v="0"/>
    <m/>
  </r>
  <r>
    <x v="8"/>
    <x v="0"/>
    <n v="20"/>
    <n v="45"/>
    <n v="900"/>
    <x v="1"/>
    <n v="19950"/>
  </r>
  <r>
    <x v="8"/>
    <x v="1"/>
    <n v="50"/>
    <n v="30"/>
    <n v="1500"/>
    <x v="1"/>
    <m/>
  </r>
  <r>
    <x v="8"/>
    <x v="2"/>
    <n v="30"/>
    <n v="35"/>
    <n v="1050"/>
    <x v="1"/>
    <m/>
  </r>
  <r>
    <x v="8"/>
    <x v="3"/>
    <n v="1500"/>
    <n v="11"/>
    <n v="16500"/>
    <x v="1"/>
    <m/>
  </r>
  <r>
    <x v="9"/>
    <x v="0"/>
    <n v="15"/>
    <n v="42"/>
    <n v="630"/>
    <x v="2"/>
    <n v="21862"/>
  </r>
  <r>
    <x v="9"/>
    <x v="1"/>
    <n v="40"/>
    <n v="35"/>
    <n v="1400"/>
    <x v="2"/>
    <m/>
  </r>
  <r>
    <x v="9"/>
    <x v="2"/>
    <n v="62"/>
    <n v="36"/>
    <n v="2232"/>
    <x v="2"/>
    <m/>
  </r>
  <r>
    <x v="9"/>
    <x v="3"/>
    <n v="1600"/>
    <n v="11"/>
    <n v="17600"/>
    <x v="2"/>
    <m/>
  </r>
  <r>
    <x v="10"/>
    <x v="0"/>
    <n v="25"/>
    <n v="40"/>
    <n v="1000"/>
    <x v="3"/>
    <n v="20784"/>
  </r>
  <r>
    <x v="10"/>
    <x v="1"/>
    <n v="52"/>
    <n v="32"/>
    <n v="1664"/>
    <x v="3"/>
    <m/>
  </r>
  <r>
    <x v="10"/>
    <x v="2"/>
    <n v="60"/>
    <n v="32"/>
    <n v="1920"/>
    <x v="3"/>
    <m/>
  </r>
  <r>
    <x v="10"/>
    <x v="3"/>
    <n v="1500"/>
    <n v="10.8"/>
    <n v="16200.000000000002"/>
    <x v="3"/>
    <m/>
  </r>
  <r>
    <x v="11"/>
    <x v="0"/>
    <n v="20"/>
    <n v="38"/>
    <n v="760"/>
    <x v="4"/>
    <n v="24085"/>
  </r>
  <r>
    <x v="11"/>
    <x v="1"/>
    <n v="53"/>
    <n v="30"/>
    <n v="1590"/>
    <x v="4"/>
    <m/>
  </r>
  <r>
    <x v="11"/>
    <x v="2"/>
    <n v="15"/>
    <n v="45"/>
    <n v="675"/>
    <x v="4"/>
    <m/>
  </r>
  <r>
    <x v="11"/>
    <x v="3"/>
    <n v="1950"/>
    <n v="10.8"/>
    <n v="21060"/>
    <x v="4"/>
    <m/>
  </r>
  <r>
    <x v="12"/>
    <x v="0"/>
    <n v="55"/>
    <n v="40"/>
    <n v="2200"/>
    <x v="5"/>
    <n v="19840"/>
  </r>
  <r>
    <x v="12"/>
    <x v="1"/>
    <n v="20"/>
    <n v="35"/>
    <n v="700"/>
    <x v="5"/>
    <m/>
  </r>
  <r>
    <x v="12"/>
    <x v="2"/>
    <n v="58"/>
    <n v="50"/>
    <n v="2900"/>
    <x v="5"/>
    <m/>
  </r>
  <r>
    <x v="12"/>
    <x v="3"/>
    <n v="1300"/>
    <n v="10.8"/>
    <n v="14040.000000000002"/>
    <x v="5"/>
    <m/>
  </r>
  <r>
    <x v="13"/>
    <x v="0"/>
    <n v="22"/>
    <n v="57"/>
    <n v="1254"/>
    <x v="6"/>
    <n v="19404"/>
  </r>
  <r>
    <x v="13"/>
    <x v="1"/>
    <n v="50"/>
    <n v="37"/>
    <n v="1850"/>
    <x v="6"/>
    <m/>
  </r>
  <r>
    <x v="13"/>
    <x v="2"/>
    <n v="56"/>
    <n v="50"/>
    <n v="2800"/>
    <x v="6"/>
    <m/>
  </r>
  <r>
    <x v="13"/>
    <x v="3"/>
    <n v="1250"/>
    <n v="10.8"/>
    <n v="13500"/>
    <x v="6"/>
    <m/>
  </r>
  <r>
    <x v="14"/>
    <x v="0"/>
    <n v="20"/>
    <n v="55"/>
    <n v="1100"/>
    <x v="0"/>
    <n v="24860"/>
  </r>
  <r>
    <x v="14"/>
    <x v="1"/>
    <n v="52"/>
    <n v="40"/>
    <n v="2080"/>
    <x v="0"/>
    <m/>
  </r>
  <r>
    <x v="14"/>
    <x v="2"/>
    <n v="20"/>
    <n v="52"/>
    <n v="1040"/>
    <x v="0"/>
    <m/>
  </r>
  <r>
    <x v="14"/>
    <x v="3"/>
    <n v="2150"/>
    <n v="9.6"/>
    <n v="20640"/>
    <x v="0"/>
    <m/>
  </r>
  <r>
    <x v="15"/>
    <x v="0"/>
    <n v="48"/>
    <n v="52"/>
    <n v="2496"/>
    <x v="1"/>
    <n v="29676"/>
  </r>
  <r>
    <x v="15"/>
    <x v="1"/>
    <n v="100"/>
    <n v="42"/>
    <n v="4200"/>
    <x v="1"/>
    <m/>
  </r>
  <r>
    <x v="15"/>
    <x v="2"/>
    <n v="35"/>
    <n v="60"/>
    <n v="2100"/>
    <x v="1"/>
    <m/>
  </r>
  <r>
    <x v="15"/>
    <x v="3"/>
    <n v="2400"/>
    <n v="8.6999999999999993"/>
    <n v="20880"/>
    <x v="1"/>
    <m/>
  </r>
  <r>
    <x v="16"/>
    <x v="0"/>
    <n v="22"/>
    <n v="60"/>
    <n v="1320"/>
    <x v="2"/>
    <n v="29170"/>
  </r>
  <r>
    <x v="16"/>
    <x v="1"/>
    <n v="15"/>
    <n v="40"/>
    <n v="600"/>
    <x v="2"/>
    <m/>
  </r>
  <r>
    <x v="16"/>
    <x v="2"/>
    <n v="62"/>
    <n v="65"/>
    <n v="4030"/>
    <x v="2"/>
    <m/>
  </r>
  <r>
    <x v="16"/>
    <x v="3"/>
    <n v="2150"/>
    <n v="10.8"/>
    <n v="23220"/>
    <x v="2"/>
    <m/>
  </r>
  <r>
    <x v="17"/>
    <x v="0"/>
    <n v="30"/>
    <n v="62"/>
    <n v="1860"/>
    <x v="3"/>
    <n v="13590"/>
  </r>
  <r>
    <x v="17"/>
    <x v="1"/>
    <n v="25"/>
    <n v="38"/>
    <n v="950"/>
    <x v="3"/>
    <m/>
  </r>
  <r>
    <x v="17"/>
    <x v="2"/>
    <n v="40"/>
    <n v="67"/>
    <n v="2680"/>
    <x v="3"/>
    <m/>
  </r>
  <r>
    <x v="17"/>
    <x v="3"/>
    <n v="750"/>
    <n v="10.8"/>
    <n v="8100.0000000000009"/>
    <x v="3"/>
    <m/>
  </r>
  <r>
    <x v="18"/>
    <x v="0"/>
    <n v="55"/>
    <n v="55"/>
    <n v="3025"/>
    <x v="4"/>
    <n v="18505"/>
  </r>
  <r>
    <x v="18"/>
    <x v="1"/>
    <n v="30"/>
    <n v="32"/>
    <n v="960"/>
    <x v="4"/>
    <m/>
  </r>
  <r>
    <x v="18"/>
    <x v="2"/>
    <n v="60"/>
    <n v="62"/>
    <n v="3720"/>
    <x v="4"/>
    <m/>
  </r>
  <r>
    <x v="18"/>
    <x v="3"/>
    <n v="1000"/>
    <n v="10.8"/>
    <n v="10800"/>
    <x v="4"/>
    <m/>
  </r>
  <r>
    <x v="19"/>
    <x v="0"/>
    <n v="10"/>
    <n v="52"/>
    <n v="520"/>
    <x v="5"/>
    <n v="19540"/>
  </r>
  <r>
    <x v="19"/>
    <x v="1"/>
    <n v="50"/>
    <n v="30"/>
    <n v="1500"/>
    <x v="5"/>
    <m/>
  </r>
  <r>
    <x v="19"/>
    <x v="2"/>
    <n v="22"/>
    <n v="60"/>
    <n v="1320"/>
    <x v="5"/>
    <m/>
  </r>
  <r>
    <x v="19"/>
    <x v="3"/>
    <n v="1500"/>
    <n v="10.8"/>
    <n v="16200.000000000002"/>
    <x v="5"/>
    <m/>
  </r>
  <r>
    <x v="20"/>
    <x v="0"/>
    <n v="34"/>
    <n v="50"/>
    <n v="1700"/>
    <x v="6"/>
    <n v="25445"/>
  </r>
  <r>
    <x v="20"/>
    <x v="1"/>
    <n v="50"/>
    <n v="32"/>
    <n v="1600"/>
    <x v="6"/>
    <m/>
  </r>
  <r>
    <x v="20"/>
    <x v="2"/>
    <n v="55"/>
    <n v="59"/>
    <n v="3245"/>
    <x v="6"/>
    <m/>
  </r>
  <r>
    <x v="20"/>
    <x v="3"/>
    <n v="1750"/>
    <n v="10.8"/>
    <n v="18900"/>
    <x v="6"/>
    <m/>
  </r>
  <r>
    <x v="21"/>
    <x v="0"/>
    <n v="40"/>
    <n v="45"/>
    <n v="1800"/>
    <x v="0"/>
    <n v="17990"/>
  </r>
  <r>
    <x v="21"/>
    <x v="1"/>
    <n v="35"/>
    <n v="30"/>
    <n v="1050"/>
    <x v="0"/>
    <m/>
  </r>
  <r>
    <x v="21"/>
    <x v="2"/>
    <n v="20"/>
    <n v="55"/>
    <n v="1100"/>
    <x v="0"/>
    <m/>
  </r>
  <r>
    <x v="21"/>
    <x v="3"/>
    <n v="1300"/>
    <n v="10.8"/>
    <n v="14040.000000000002"/>
    <x v="0"/>
    <m/>
  </r>
  <r>
    <x v="22"/>
    <x v="0"/>
    <n v="20"/>
    <n v="45"/>
    <n v="900"/>
    <x v="1"/>
    <n v="26395"/>
  </r>
  <r>
    <x v="22"/>
    <x v="1"/>
    <n v="45"/>
    <n v="33"/>
    <n v="1485"/>
    <x v="1"/>
    <m/>
  </r>
  <r>
    <x v="22"/>
    <x v="2"/>
    <n v="62"/>
    <n v="65"/>
    <n v="4030"/>
    <x v="1"/>
    <m/>
  </r>
  <r>
    <x v="22"/>
    <x v="3"/>
    <n v="1850"/>
    <n v="10.8"/>
    <n v="19980"/>
    <x v="1"/>
    <m/>
  </r>
  <r>
    <x v="23"/>
    <x v="0"/>
    <n v="18"/>
    <n v="50"/>
    <n v="900"/>
    <x v="2"/>
    <n v="15602"/>
  </r>
  <r>
    <x v="23"/>
    <x v="1"/>
    <n v="50"/>
    <n v="35"/>
    <n v="1750"/>
    <x v="2"/>
    <m/>
  </r>
  <r>
    <x v="23"/>
    <x v="2"/>
    <n v="26"/>
    <n v="62"/>
    <n v="1612"/>
    <x v="2"/>
    <m/>
  </r>
  <r>
    <x v="23"/>
    <x v="3"/>
    <n v="1050"/>
    <n v="10.8"/>
    <n v="11340"/>
    <x v="2"/>
    <m/>
  </r>
  <r>
    <x v="24"/>
    <x v="0"/>
    <n v="40"/>
    <n v="48"/>
    <n v="1920"/>
    <x v="3"/>
    <n v="28964"/>
  </r>
  <r>
    <x v="24"/>
    <x v="1"/>
    <n v="52"/>
    <n v="37"/>
    <n v="1924"/>
    <x v="3"/>
    <m/>
  </r>
  <r>
    <x v="24"/>
    <x v="2"/>
    <n v="60"/>
    <n v="62"/>
    <n v="3720"/>
    <x v="3"/>
    <m/>
  </r>
  <r>
    <x v="24"/>
    <x v="3"/>
    <n v="2000"/>
    <n v="10.7"/>
    <n v="21400"/>
    <x v="3"/>
    <m/>
  </r>
  <r>
    <x v="25"/>
    <x v="0"/>
    <n v="20"/>
    <n v="35"/>
    <n v="700"/>
    <x v="4"/>
    <n v="19845"/>
  </r>
  <r>
    <x v="25"/>
    <x v="1"/>
    <n v="90"/>
    <n v="35"/>
    <n v="3150"/>
    <x v="4"/>
    <m/>
  </r>
  <r>
    <x v="25"/>
    <x v="2"/>
    <n v="25"/>
    <n v="62"/>
    <n v="1550"/>
    <x v="4"/>
    <m/>
  </r>
  <r>
    <x v="25"/>
    <x v="3"/>
    <n v="1350"/>
    <n v="10.7"/>
    <n v="14444.999999999998"/>
    <x v="4"/>
    <m/>
  </r>
  <r>
    <x v="26"/>
    <x v="0"/>
    <n v="20"/>
    <n v="40"/>
    <n v="800"/>
    <x v="5"/>
    <n v="22215"/>
  </r>
  <r>
    <x v="26"/>
    <x v="1"/>
    <n v="10"/>
    <n v="32"/>
    <n v="320"/>
    <x v="5"/>
    <m/>
  </r>
  <r>
    <x v="26"/>
    <x v="2"/>
    <n v="20"/>
    <n v="65"/>
    <n v="1300"/>
    <x v="5"/>
    <m/>
  </r>
  <r>
    <x v="26"/>
    <x v="3"/>
    <n v="1850"/>
    <n v="10.7"/>
    <n v="19795"/>
    <x v="5"/>
    <m/>
  </r>
  <r>
    <x v="27"/>
    <x v="0"/>
    <n v="27"/>
    <n v="50"/>
    <n v="1350"/>
    <x v="6"/>
    <n v="12955"/>
  </r>
  <r>
    <x v="27"/>
    <x v="1"/>
    <n v="50"/>
    <n v="30"/>
    <n v="1500"/>
    <x v="6"/>
    <m/>
  </r>
  <r>
    <x v="27"/>
    <x v="2"/>
    <n v="32"/>
    <n v="65"/>
    <n v="2080"/>
    <x v="6"/>
    <m/>
  </r>
  <r>
    <x v="27"/>
    <x v="3"/>
    <n v="750"/>
    <n v="10.7"/>
    <n v="8024.9999999999991"/>
    <x v="6"/>
    <m/>
  </r>
  <r>
    <x v="28"/>
    <x v="0"/>
    <n v="40"/>
    <n v="52"/>
    <n v="2080"/>
    <x v="0"/>
    <n v="21285"/>
  </r>
  <r>
    <x v="28"/>
    <x v="1"/>
    <n v="53"/>
    <n v="35"/>
    <n v="1855"/>
    <x v="0"/>
    <m/>
  </r>
  <r>
    <x v="28"/>
    <x v="2"/>
    <n v="60"/>
    <n v="65"/>
    <n v="3900"/>
    <x v="0"/>
    <m/>
  </r>
  <r>
    <x v="28"/>
    <x v="3"/>
    <n v="1250"/>
    <n v="10.76"/>
    <n v="13450"/>
    <x v="0"/>
    <m/>
  </r>
  <r>
    <x v="29"/>
    <x v="0"/>
    <n v="33"/>
    <n v="55"/>
    <n v="1815"/>
    <x v="1"/>
    <n v="21300"/>
  </r>
  <r>
    <x v="29"/>
    <x v="1"/>
    <n v="10"/>
    <n v="36"/>
    <n v="360"/>
    <x v="1"/>
    <m/>
  </r>
  <r>
    <x v="29"/>
    <x v="2"/>
    <n v="15"/>
    <n v="65"/>
    <n v="975"/>
    <x v="1"/>
    <m/>
  </r>
  <r>
    <x v="29"/>
    <x v="3"/>
    <n v="1650"/>
    <n v="11"/>
    <n v="18150"/>
    <x v="1"/>
    <m/>
  </r>
  <r>
    <x v="30"/>
    <x v="0"/>
    <n v="25"/>
    <n v="50"/>
    <n v="1250"/>
    <x v="2"/>
    <n v="24682"/>
  </r>
  <r>
    <x v="30"/>
    <x v="1"/>
    <n v="52"/>
    <n v="36"/>
    <n v="1872"/>
    <x v="2"/>
    <m/>
  </r>
  <r>
    <x v="30"/>
    <x v="2"/>
    <n v="10"/>
    <n v="66"/>
    <n v="660"/>
    <x v="2"/>
    <m/>
  </r>
  <r>
    <x v="30"/>
    <x v="3"/>
    <n v="1900"/>
    <n v="11"/>
    <n v="20900"/>
    <x v="2"/>
    <m/>
  </r>
  <r>
    <x v="31"/>
    <x v="0"/>
    <n v="65"/>
    <n v="52"/>
    <n v="3380"/>
    <x v="3"/>
    <n v="11590"/>
  </r>
  <r>
    <x v="31"/>
    <x v="1"/>
    <n v="25"/>
    <n v="34"/>
    <n v="850"/>
    <x v="3"/>
    <m/>
  </r>
  <r>
    <x v="31"/>
    <x v="2"/>
    <n v="30"/>
    <n v="62"/>
    <n v="1860"/>
    <x v="3"/>
    <m/>
  </r>
  <r>
    <x v="31"/>
    <x v="3"/>
    <n v="500"/>
    <n v="11"/>
    <n v="5500"/>
    <x v="3"/>
    <m/>
  </r>
  <r>
    <x v="32"/>
    <x v="0"/>
    <n v="5"/>
    <n v="55"/>
    <n v="275"/>
    <x v="4"/>
    <n v="28637"/>
  </r>
  <r>
    <x v="32"/>
    <x v="1"/>
    <n v="48"/>
    <n v="34"/>
    <n v="1632"/>
    <x v="4"/>
    <m/>
  </r>
  <r>
    <x v="32"/>
    <x v="2"/>
    <n v="20"/>
    <n v="60"/>
    <n v="1200"/>
    <x v="4"/>
    <m/>
  </r>
  <r>
    <x v="32"/>
    <x v="3"/>
    <n v="2300"/>
    <n v="11.1"/>
    <n v="25530"/>
    <x v="4"/>
    <m/>
  </r>
  <r>
    <x v="33"/>
    <x v="0"/>
    <n v="40"/>
    <n v="50"/>
    <n v="2000"/>
    <x v="5"/>
    <n v="21375"/>
  </r>
  <r>
    <x v="33"/>
    <x v="1"/>
    <n v="53"/>
    <n v="35"/>
    <n v="1855"/>
    <x v="5"/>
    <m/>
  </r>
  <r>
    <x v="33"/>
    <x v="2"/>
    <n v="60"/>
    <n v="62"/>
    <n v="3720"/>
    <x v="5"/>
    <m/>
  </r>
  <r>
    <x v="33"/>
    <x v="3"/>
    <n v="1250"/>
    <n v="11.04"/>
    <n v="13799.999999999998"/>
    <x v="5"/>
    <m/>
  </r>
  <r>
    <x v="34"/>
    <x v="0"/>
    <n v="22"/>
    <n v="45"/>
    <n v="990"/>
    <x v="6"/>
    <n v="21795"/>
  </r>
  <r>
    <x v="34"/>
    <x v="1"/>
    <n v="20"/>
    <n v="30"/>
    <n v="600"/>
    <x v="6"/>
    <m/>
  </r>
  <r>
    <x v="34"/>
    <x v="2"/>
    <n v="15"/>
    <n v="55"/>
    <n v="825"/>
    <x v="6"/>
    <m/>
  </r>
  <r>
    <x v="34"/>
    <x v="3"/>
    <n v="1700"/>
    <n v="11.4"/>
    <n v="19380"/>
    <x v="6"/>
    <m/>
  </r>
  <r>
    <x v="35"/>
    <x v="0"/>
    <n v="25"/>
    <n v="40"/>
    <n v="1000"/>
    <x v="0"/>
    <n v="20670"/>
  </r>
  <r>
    <x v="35"/>
    <x v="1"/>
    <n v="89"/>
    <n v="30"/>
    <n v="2670"/>
    <x v="0"/>
    <m/>
  </r>
  <r>
    <x v="35"/>
    <x v="2"/>
    <n v="20"/>
    <n v="40"/>
    <n v="800"/>
    <x v="0"/>
    <m/>
  </r>
  <r>
    <x v="35"/>
    <x v="3"/>
    <n v="1350"/>
    <n v="12"/>
    <n v="16200"/>
    <x v="0"/>
    <m/>
  </r>
  <r>
    <x v="36"/>
    <x v="0"/>
    <n v="30"/>
    <n v="40"/>
    <n v="1200"/>
    <x v="1"/>
    <n v="18875"/>
  </r>
  <r>
    <x v="36"/>
    <x v="1"/>
    <n v="20"/>
    <n v="30"/>
    <n v="600"/>
    <x v="1"/>
    <m/>
  </r>
  <r>
    <x v="36"/>
    <x v="2"/>
    <n v="25"/>
    <n v="35"/>
    <n v="875"/>
    <x v="1"/>
    <m/>
  </r>
  <r>
    <x v="36"/>
    <x v="3"/>
    <n v="1350"/>
    <n v="12"/>
    <n v="16200"/>
    <x v="1"/>
    <m/>
  </r>
  <r>
    <x v="37"/>
    <x v="0"/>
    <n v="25"/>
    <n v="41"/>
    <n v="1025"/>
    <x v="2"/>
    <n v="21209"/>
  </r>
  <r>
    <x v="37"/>
    <x v="1"/>
    <n v="48"/>
    <n v="33"/>
    <n v="1584"/>
    <x v="2"/>
    <m/>
  </r>
  <r>
    <x v="37"/>
    <x v="2"/>
    <n v="30"/>
    <n v="40"/>
    <n v="1200"/>
    <x v="2"/>
    <m/>
  </r>
  <r>
    <x v="37"/>
    <x v="3"/>
    <n v="1450"/>
    <n v="12"/>
    <n v="17400"/>
    <x v="2"/>
    <m/>
  </r>
  <r>
    <x v="38"/>
    <x v="0"/>
    <n v="45"/>
    <n v="38"/>
    <n v="1710"/>
    <x v="3"/>
    <n v="21770"/>
  </r>
  <r>
    <x v="38"/>
    <x v="1"/>
    <n v="36"/>
    <n v="35"/>
    <n v="1260"/>
    <x v="3"/>
    <m/>
  </r>
  <r>
    <x v="38"/>
    <x v="2"/>
    <n v="20"/>
    <n v="40"/>
    <n v="800"/>
    <x v="3"/>
    <m/>
  </r>
  <r>
    <x v="38"/>
    <x v="3"/>
    <n v="1500"/>
    <n v="12"/>
    <n v="18000"/>
    <x v="3"/>
    <m/>
  </r>
  <r>
    <x v="39"/>
    <x v="0"/>
    <n v="18"/>
    <n v="40"/>
    <n v="720"/>
    <x v="4"/>
    <n v="16790"/>
  </r>
  <r>
    <x v="39"/>
    <x v="1"/>
    <n v="50"/>
    <n v="35"/>
    <n v="1750"/>
    <x v="4"/>
    <m/>
  </r>
  <r>
    <x v="39"/>
    <x v="2"/>
    <n v="58"/>
    <n v="40"/>
    <n v="2320"/>
    <x v="4"/>
    <m/>
  </r>
  <r>
    <x v="39"/>
    <x v="3"/>
    <n v="1000"/>
    <n v="12"/>
    <n v="12000"/>
    <x v="4"/>
    <m/>
  </r>
  <r>
    <x v="40"/>
    <x v="0"/>
    <n v="32"/>
    <n v="40"/>
    <n v="1280"/>
    <x v="5"/>
    <n v="13748"/>
  </r>
  <r>
    <x v="40"/>
    <x v="1"/>
    <n v="28"/>
    <n v="36"/>
    <n v="1008"/>
    <x v="5"/>
    <m/>
  </r>
  <r>
    <x v="40"/>
    <x v="2"/>
    <n v="35"/>
    <n v="36"/>
    <n v="1260"/>
    <x v="5"/>
    <m/>
  </r>
  <r>
    <x v="40"/>
    <x v="3"/>
    <n v="850"/>
    <n v="12"/>
    <n v="10200"/>
    <x v="5"/>
    <m/>
  </r>
  <r>
    <x v="41"/>
    <x v="0"/>
    <n v="51"/>
    <n v="34"/>
    <n v="1734"/>
    <x v="6"/>
    <n v="57604"/>
  </r>
  <r>
    <x v="41"/>
    <x v="1"/>
    <n v="30"/>
    <n v="30"/>
    <n v="900"/>
    <x v="6"/>
    <m/>
  </r>
  <r>
    <x v="41"/>
    <x v="2"/>
    <n v="62"/>
    <n v="35"/>
    <n v="2170"/>
    <x v="6"/>
    <m/>
  </r>
  <r>
    <x v="41"/>
    <x v="3"/>
    <n v="4400"/>
    <n v="12"/>
    <n v="52800"/>
    <x v="6"/>
    <m/>
  </r>
  <r>
    <x v="42"/>
    <x v="0"/>
    <n v="20"/>
    <n v="35"/>
    <n v="700"/>
    <x v="0"/>
    <n v="9000"/>
  </r>
  <r>
    <x v="42"/>
    <x v="1"/>
    <n v="50"/>
    <n v="32"/>
    <n v="1600"/>
    <x v="0"/>
    <m/>
  </r>
  <r>
    <x v="42"/>
    <x v="2"/>
    <n v="20"/>
    <n v="35"/>
    <n v="700"/>
    <x v="0"/>
    <m/>
  </r>
  <r>
    <x v="42"/>
    <x v="3"/>
    <n v="500"/>
    <n v="12"/>
    <n v="6000"/>
    <x v="0"/>
    <m/>
  </r>
  <r>
    <x v="43"/>
    <x v="0"/>
    <n v="40"/>
    <n v="38"/>
    <n v="1520"/>
    <x v="1"/>
    <n v="19006"/>
  </r>
  <r>
    <x v="43"/>
    <x v="1"/>
    <n v="38"/>
    <n v="35"/>
    <n v="1330"/>
    <x v="1"/>
    <m/>
  </r>
  <r>
    <x v="43"/>
    <x v="2"/>
    <n v="62"/>
    <n v="38"/>
    <n v="2356"/>
    <x v="1"/>
    <m/>
  </r>
  <r>
    <x v="43"/>
    <x v="3"/>
    <n v="1150"/>
    <n v="12"/>
    <n v="13800"/>
    <x v="1"/>
    <m/>
  </r>
  <r>
    <x v="44"/>
    <x v="0"/>
    <n v="18"/>
    <n v="42"/>
    <n v="756"/>
    <x v="2"/>
    <n v="6304"/>
  </r>
  <r>
    <x v="44"/>
    <x v="1"/>
    <n v="46"/>
    <n v="34"/>
    <n v="1564"/>
    <x v="2"/>
    <m/>
  </r>
  <r>
    <x v="44"/>
    <x v="2"/>
    <n v="12"/>
    <n v="32"/>
    <n v="384"/>
    <x v="2"/>
    <m/>
  </r>
  <r>
    <x v="44"/>
    <x v="3"/>
    <n v="300"/>
    <n v="12"/>
    <n v="3600"/>
    <x v="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3"/>
  </r>
  <r>
    <x v="5"/>
    <x v="4"/>
    <x v="3"/>
  </r>
  <r>
    <x v="6"/>
    <x v="5"/>
    <x v="4"/>
  </r>
  <r>
    <x v="7"/>
    <x v="6"/>
    <x v="5"/>
  </r>
  <r>
    <x v="1"/>
    <x v="1"/>
    <x v="1"/>
  </r>
  <r>
    <x v="8"/>
    <x v="7"/>
    <x v="6"/>
  </r>
  <r>
    <x v="9"/>
    <x v="8"/>
    <x v="3"/>
  </r>
  <r>
    <x v="4"/>
    <x v="4"/>
    <x v="3"/>
  </r>
  <r>
    <x v="10"/>
    <x v="4"/>
    <x v="3"/>
  </r>
  <r>
    <x v="6"/>
    <x v="5"/>
    <x v="4"/>
  </r>
  <r>
    <x v="11"/>
    <x v="9"/>
    <x v="7"/>
  </r>
  <r>
    <x v="1"/>
    <x v="1"/>
    <x v="1"/>
  </r>
  <r>
    <x v="12"/>
    <x v="10"/>
    <x v="8"/>
  </r>
  <r>
    <x v="13"/>
    <x v="11"/>
    <x v="3"/>
  </r>
  <r>
    <x v="4"/>
    <x v="4"/>
    <x v="3"/>
  </r>
  <r>
    <x v="14"/>
    <x v="4"/>
    <x v="3"/>
  </r>
  <r>
    <x v="6"/>
    <x v="5"/>
    <x v="4"/>
  </r>
  <r>
    <x v="15"/>
    <x v="12"/>
    <x v="9"/>
  </r>
  <r>
    <x v="1"/>
    <x v="1"/>
    <x v="1"/>
  </r>
  <r>
    <x v="16"/>
    <x v="13"/>
    <x v="10"/>
  </r>
  <r>
    <x v="17"/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E6DBF-7E2E-473E-A48D-ACE395DA24ED}" name="PivotTable23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3">
    <pivotField showAll="0">
      <items count="19">
        <item x="2"/>
        <item x="0"/>
        <item x="12"/>
        <item x="11"/>
        <item x="8"/>
        <item x="7"/>
        <item x="16"/>
        <item x="15"/>
        <item x="3"/>
        <item x="13"/>
        <item x="9"/>
        <item x="17"/>
        <item x="10"/>
        <item x="5"/>
        <item x="14"/>
        <item x="6"/>
        <item x="1"/>
        <item x="4"/>
        <item t="default"/>
      </items>
    </pivotField>
    <pivotField showAll="0">
      <items count="16">
        <item x="14"/>
        <item x="8"/>
        <item x="11"/>
        <item x="3"/>
        <item x="0"/>
        <item x="6"/>
        <item x="2"/>
        <item x="7"/>
        <item x="9"/>
        <item x="10"/>
        <item x="12"/>
        <item x="13"/>
        <item x="5"/>
        <item x="1"/>
        <item x="4"/>
        <item t="default"/>
      </items>
    </pivotField>
    <pivotField showAll="0">
      <items count="12">
        <item x="9"/>
        <item x="10"/>
        <item x="5"/>
        <item x="6"/>
        <item x="0"/>
        <item x="7"/>
        <item x="2"/>
        <item x="8"/>
        <item x="4"/>
        <item x="1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341F4-59C5-4F02-9A98-B87F63B004B2}" name="PivotTable15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7" firstHeaderRow="1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numFmtId="164"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46"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 t="grand">
      <x/>
    </i>
  </rowItems>
  <colItems count="1">
    <i/>
  </colItems>
  <dataFields count="1">
    <dataField name="Sum of Daywis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219A4-A0FD-41B3-8FA1-33A3CE08E2AC}" name="PivotTable20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dataField="1" numFmtId="164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8986F-159E-489C-B8AB-C8BE91F38696}" name="PivotTable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49" firstHeaderRow="1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6"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 t="grand">
      <x/>
    </i>
  </rowItems>
  <colItems count="1">
    <i/>
  </colItems>
  <dataFields count="1">
    <dataField name="Sum of Revenue" fld="4" baseField="0" baseItem="0" numFmtId="165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9A878-2DF3-47AC-A325-D1C1B7E6E8B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49" firstHeaderRow="1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6"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 t="grand">
      <x/>
    </i>
  </rowItems>
  <colItems count="1">
    <i/>
  </colItems>
  <dataFields count="1">
    <dataField name="Sum of Buying cost" fld="4" baseField="0" baseItem="0" numFmtId="165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6C8E6-3315-4BE2-B414-A896FC71789D}" name="PivotTable37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E11" firstHeaderRow="1" firstDataRow="2" firstDataCol="1"/>
  <pivotFields count="8"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6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Buying cost" fld="4" baseField="0" baseItem="0"/>
  </dataFields>
  <chartFormats count="8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039C5A-112E-4E4C-AE63-94AC24566042}" name="Table3" displayName="Table3" ref="C3:G48" totalsRowShown="0" headerRowDxfId="60" dataDxfId="58" headerRowBorderDxfId="59" tableBorderDxfId="57" totalsRowBorderDxfId="56">
  <tableColumns count="5">
    <tableColumn id="1" xr3:uid="{1FC0BBD8-1871-40EF-857D-8EA093130F2E}" name="Buy(kg)" dataDxfId="55"/>
    <tableColumn id="2" xr3:uid="{0113F770-1300-4AB2-A87F-64A444E684E0}" name="Buying price(per kg)" dataDxfId="54"/>
    <tableColumn id="3" xr3:uid="{0936FB69-5A18-4020-B486-9DCE82573EA6}" name="Sell(kg)" dataDxfId="53"/>
    <tableColumn id="4" xr3:uid="{92295BAF-958B-4EB5-BCA3-593EA51E9B63}" name="Selling price(per kg)" dataDxfId="52"/>
    <tableColumn id="5" xr3:uid="{FC561291-C03C-47D5-912F-4731BF149280}" name="stock" dataDxfId="51">
      <calculatedColumnFormula>$G3+$C4-$E4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7027FB-FD98-4C75-9262-5876AF014B8C}" name="Table4" displayName="Table4" ref="I3:M48" totalsRowShown="0" headerRowDxfId="50" dataDxfId="48" headerRowBorderDxfId="49" tableBorderDxfId="47" totalsRowBorderDxfId="46">
  <tableColumns count="5">
    <tableColumn id="1" xr3:uid="{28E0B3EB-FD0A-45EC-95C5-BCBB884FC1CF}" name="Buy(kg)" dataDxfId="45"/>
    <tableColumn id="2" xr3:uid="{DA832416-D6AB-4261-B784-95A14F0D511A}" name="Buying price(per kg)" dataDxfId="44"/>
    <tableColumn id="3" xr3:uid="{4FEDF964-DAA7-4092-93A3-947FA35526A7}" name="Sell(kg)" dataDxfId="43"/>
    <tableColumn id="4" xr3:uid="{25AB49B5-A56D-4819-BFB2-E20D76DA436B}" name="Selling price(per kg)" dataDxfId="42"/>
    <tableColumn id="5" xr3:uid="{A6C9AA82-4BB9-4330-8AE1-F27B66701922}" name="stock" dataDxfId="41">
      <calculatedColumnFormula>$M3+$I4-$K4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E5038A-D0D9-47BE-AFA1-EE78C7C6B8AC}" name="Table5" displayName="Table5" ref="O3:S48" totalsRowShown="0" headerRowDxfId="40" dataDxfId="38" headerRowBorderDxfId="39" tableBorderDxfId="37" totalsRowBorderDxfId="36">
  <tableColumns count="5">
    <tableColumn id="1" xr3:uid="{C85748E3-3108-458D-A8B5-7E2AC36F4EC6}" name="Buy(kg)" dataDxfId="35"/>
    <tableColumn id="2" xr3:uid="{4B4DF07A-5D46-4B40-9A6B-50446DDFE6A2}" name="Buying price(per kg)" dataDxfId="34"/>
    <tableColumn id="3" xr3:uid="{2FBFF10E-4006-4301-92B3-FC6F12DE7CB0}" name="Sell(kg)" dataDxfId="33"/>
    <tableColumn id="4" xr3:uid="{1AB9EFE4-F1BF-43A1-8F4F-BEF441EC90D9}" name="Selling price(per kg)" dataDxfId="32"/>
    <tableColumn id="5" xr3:uid="{3118DE02-9780-423F-9653-AD6B37CB995F}" name="stock" dataDxfId="31">
      <calculatedColumnFormula>$S3+$O4-$Q4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EDC138-BB30-4BBD-85E8-EF7B5A9588FF}" name="Table6" displayName="Table6" ref="U3:Y48" totalsRowShown="0" headerRowDxfId="30" dataDxfId="28" headerRowBorderDxfId="29" tableBorderDxfId="27" totalsRowBorderDxfId="26">
  <tableColumns count="5">
    <tableColumn id="1" xr3:uid="{5C5C365F-B4C9-4B66-B74B-C80A7F8770F2}" name="Buy(bag)" dataDxfId="25"/>
    <tableColumn id="2" xr3:uid="{B471C6C9-CADB-4C01-8FF8-D9C8CE5A85E1}" name="Buying price(per bag)" dataDxfId="24"/>
    <tableColumn id="3" xr3:uid="{BE268D58-6CE6-430E-BC7C-43F2CA226900}" name="Sell(bag)" dataDxfId="23"/>
    <tableColumn id="4" xr3:uid="{EC668498-5770-4D92-8471-9C9B0D8E4FAA}" name="Selling price(per bag)" dataDxfId="22"/>
    <tableColumn id="5" xr3:uid="{895DD96E-0B9A-4889-A523-D38369B16578}" name="stock" dataDxfId="21">
      <calculatedColumnFormula>$Y3+$U4-$W4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9D0663-B679-4E61-B950-A2B6D8958431}" name="Table9" displayName="Table9" ref="K2:M7" totalsRowShown="0" headerRowDxfId="20" dataDxfId="19">
  <tableColumns count="3">
    <tableColumn id="1" xr3:uid="{EA659A36-DEBC-45DC-AA9E-002BCBB0AD1D}" name="Total buy in 45 days(kg)" dataDxfId="18"/>
    <tableColumn id="2" xr3:uid="{C2918926-6C26-46D4-8880-72E367093BB0}" name="Total buying price in 45 days" dataDxfId="17"/>
    <tableColumn id="3" xr3:uid="{7D0AD621-95BC-44E3-BF50-EA7B296DE8E6}" name="Average buying price(per kg)" dataDxfId="16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EF2C3A-B82C-4E64-B397-A2153CE12F89}" name="Table10" displayName="Table10" ref="K9:M12" totalsRowShown="0" headerRowDxfId="15" dataDxfId="14" tableBorderDxfId="13">
  <tableColumns count="3">
    <tableColumn id="1" xr3:uid="{36A53BF8-BF2D-4D65-AD01-8ED40F8369D9}" name="Total buy in 45 days(kg)" dataDxfId="12"/>
    <tableColumn id="2" xr3:uid="{DFBCEB8A-7328-4267-A734-93A28A5FBE7F}" name="Total buying price in 45 days" dataDxfId="11"/>
    <tableColumn id="3" xr3:uid="{69E5D606-8146-4652-8F02-17DECD664184}" name="Average buying price(per kg)" dataDxfId="10">
      <calculatedColumnFormula>L10/K10</calculatedColumnFormula>
    </tableColumn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BF434D-8CD4-4978-A3CE-A1F95A8643AA}" name="Table2" displayName="Table2" ref="D1:G5" totalsRowShown="0">
  <tableColumns count="4">
    <tableColumn id="1" xr3:uid="{93D258CD-405D-4119-AD00-E0D5F47EBF28}" name="Vegetable"/>
    <tableColumn id="2" xr3:uid="{76C45EDA-A210-4A25-B0CF-FC89FAC2DA10}" name="Sum of Revenue" dataDxfId="5"/>
    <tableColumn id="3" xr3:uid="{CFC2150E-9C83-4F45-9E6E-FA8B41170FE1}" name="% of Revenue" dataDxfId="4" dataCellStyle="Percent">
      <calculatedColumnFormula>$E2/$E$6</calculatedColumnFormula>
    </tableColumn>
    <tableColumn id="4" xr3:uid="{48F4DF83-8EC6-4E16-9E3B-1EE7030BA734}" name="Cumulative% of Revenue" dataDxfId="3">
      <calculatedColumnFormula>G1+F2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BB696A-9E8B-4699-BA7D-BD5694B26DB8}" name="Table7" displayName="Table7" ref="A1:D6" totalsRowShown="0" headerRowDxfId="0">
  <tableColumns count="4">
    <tableColumn id="1" xr3:uid="{83C758DA-BA10-4ADC-B07E-63B706559098}" name="Vegetable"/>
    <tableColumn id="2" xr3:uid="{DE6BD48D-6CE7-49C9-84A3-B720A52FB710}" name="Sum of Volume(in kg)"/>
    <tableColumn id="3" xr3:uid="{850A6DD9-5306-4FFF-A30F-3D4D2ECA4BB7}" name="% of total volume" dataDxfId="2" dataCellStyle="Percent"/>
    <tableColumn id="4" xr3:uid="{4CE46F59-9295-4813-83ED-15004FE7E179}" name="Cumulative % of total volume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15-D601-40CB-B472-B7C8165B0735}">
  <dimension ref="A1:AA96"/>
  <sheetViews>
    <sheetView workbookViewId="0">
      <pane xSplit="1" topLeftCell="B1" activePane="topRight" state="frozen"/>
      <selection pane="topRight" activeCell="W52" sqref="W52"/>
    </sheetView>
  </sheetViews>
  <sheetFormatPr defaultRowHeight="14.4" x14ac:dyDescent="0.3"/>
  <cols>
    <col min="1" max="1" width="8.88671875" customWidth="1"/>
    <col min="2" max="2" width="8.88671875" style="33"/>
    <col min="3" max="3" width="7.5546875" style="2" bestFit="1" customWidth="1"/>
    <col min="4" max="4" width="18.109375" style="1" bestFit="1" customWidth="1"/>
    <col min="5" max="5" width="7.21875" bestFit="1" customWidth="1"/>
    <col min="6" max="6" width="17.77734375" style="1" bestFit="1" customWidth="1"/>
    <col min="7" max="7" width="5.44140625" bestFit="1" customWidth="1"/>
    <col min="9" max="9" width="8.77734375" customWidth="1"/>
    <col min="10" max="10" width="18.6640625" style="1" customWidth="1"/>
    <col min="11" max="11" width="8.5546875" customWidth="1"/>
    <col min="12" max="12" width="18.44140625" style="1" customWidth="1"/>
    <col min="13" max="13" width="7.21875" customWidth="1"/>
    <col min="15" max="15" width="8.77734375" customWidth="1"/>
    <col min="16" max="16" width="18.6640625" style="1" customWidth="1"/>
    <col min="17" max="17" width="8.5546875" customWidth="1"/>
    <col min="18" max="18" width="18.44140625" style="1" customWidth="1"/>
    <col min="19" max="19" width="7.21875" customWidth="1"/>
    <col min="21" max="21" width="9.88671875" customWidth="1"/>
    <col min="22" max="22" width="19.77734375" style="1" customWidth="1"/>
    <col min="23" max="23" width="9.6640625" customWidth="1"/>
    <col min="24" max="24" width="19.5546875" style="1" customWidth="1"/>
    <col min="25" max="25" width="7.21875" customWidth="1"/>
    <col min="27" max="27" width="11.109375" bestFit="1" customWidth="1"/>
  </cols>
  <sheetData>
    <row r="1" spans="1:27" ht="15" thickBot="1" x14ac:dyDescent="0.35"/>
    <row r="2" spans="1:27" ht="15" thickBot="1" x14ac:dyDescent="0.35">
      <c r="A2" s="110" t="s">
        <v>0</v>
      </c>
      <c r="C2" s="104" t="s">
        <v>1</v>
      </c>
      <c r="D2" s="105"/>
      <c r="E2" s="105"/>
      <c r="F2" s="105"/>
      <c r="G2" s="106"/>
      <c r="I2" s="104" t="s">
        <v>2</v>
      </c>
      <c r="J2" s="105"/>
      <c r="K2" s="105"/>
      <c r="L2" s="105"/>
      <c r="M2" s="106"/>
      <c r="O2" s="104" t="s">
        <v>3</v>
      </c>
      <c r="P2" s="105"/>
      <c r="Q2" s="105"/>
      <c r="R2" s="105"/>
      <c r="S2" s="106"/>
      <c r="U2" s="107" t="s">
        <v>18</v>
      </c>
      <c r="V2" s="108"/>
      <c r="W2" s="108"/>
      <c r="X2" s="108"/>
      <c r="Y2" s="109"/>
    </row>
    <row r="3" spans="1:27" ht="15" thickBot="1" x14ac:dyDescent="0.35">
      <c r="A3" s="111"/>
      <c r="C3" s="3" t="s">
        <v>4</v>
      </c>
      <c r="D3" s="4" t="s">
        <v>7</v>
      </c>
      <c r="E3" s="5" t="s">
        <v>5</v>
      </c>
      <c r="F3" s="4" t="s">
        <v>6</v>
      </c>
      <c r="G3" s="6" t="s">
        <v>8</v>
      </c>
      <c r="I3" s="16" t="s">
        <v>4</v>
      </c>
      <c r="J3" s="17" t="s">
        <v>7</v>
      </c>
      <c r="K3" s="18" t="s">
        <v>5</v>
      </c>
      <c r="L3" s="17" t="s">
        <v>6</v>
      </c>
      <c r="M3" s="19" t="s">
        <v>8</v>
      </c>
      <c r="O3" s="23" t="s">
        <v>4</v>
      </c>
      <c r="P3" s="24" t="s">
        <v>7</v>
      </c>
      <c r="Q3" s="25" t="s">
        <v>5</v>
      </c>
      <c r="R3" s="24" t="s">
        <v>6</v>
      </c>
      <c r="S3" s="26" t="s">
        <v>8</v>
      </c>
      <c r="U3" s="27" t="s">
        <v>14</v>
      </c>
      <c r="V3" s="28" t="s">
        <v>15</v>
      </c>
      <c r="W3" s="29" t="s">
        <v>16</v>
      </c>
      <c r="X3" s="28" t="s">
        <v>17</v>
      </c>
      <c r="Y3" s="30" t="s">
        <v>8</v>
      </c>
      <c r="AA3" t="s">
        <v>64</v>
      </c>
    </row>
    <row r="4" spans="1:27" x14ac:dyDescent="0.3">
      <c r="A4" s="34" t="s">
        <v>9</v>
      </c>
      <c r="C4" s="7">
        <v>70</v>
      </c>
      <c r="D4" s="8">
        <v>70</v>
      </c>
      <c r="E4" s="9">
        <v>40</v>
      </c>
      <c r="F4" s="8">
        <v>90</v>
      </c>
      <c r="G4" s="10">
        <f>$C4-$E4</f>
        <v>30</v>
      </c>
      <c r="I4" s="20">
        <v>100</v>
      </c>
      <c r="J4" s="8">
        <v>40</v>
      </c>
      <c r="K4" s="9">
        <v>50</v>
      </c>
      <c r="L4" s="8">
        <v>42</v>
      </c>
      <c r="M4" s="10">
        <v>50</v>
      </c>
      <c r="O4" s="20">
        <v>62</v>
      </c>
      <c r="P4" s="8">
        <v>50</v>
      </c>
      <c r="Q4" s="9">
        <v>40</v>
      </c>
      <c r="R4" s="8">
        <v>55</v>
      </c>
      <c r="S4" s="10">
        <v>22</v>
      </c>
      <c r="U4" s="20">
        <v>46</v>
      </c>
      <c r="V4" s="8">
        <v>550</v>
      </c>
      <c r="W4" s="9">
        <v>22</v>
      </c>
      <c r="X4" s="8">
        <v>560</v>
      </c>
      <c r="Y4" s="10">
        <v>24</v>
      </c>
      <c r="AA4" s="1">
        <f>(Table6[[#This Row],[Selling price(per bag)]]*Table6[[#This Row],[Sell(bag)]])-(Table6[[#This Row],[Buying price(per bag)]]*Table6[[#This Row],[Buy(bag)]])</f>
        <v>-12980</v>
      </c>
    </row>
    <row r="5" spans="1:27" x14ac:dyDescent="0.3">
      <c r="A5" s="31" t="s">
        <v>10</v>
      </c>
      <c r="C5" s="7">
        <v>20</v>
      </c>
      <c r="D5" s="8">
        <v>65</v>
      </c>
      <c r="E5" s="9">
        <v>35</v>
      </c>
      <c r="F5" s="8">
        <v>80</v>
      </c>
      <c r="G5" s="11">
        <f t="shared" ref="G5:G48" si="0">$G4+$C5-$E5</f>
        <v>15</v>
      </c>
      <c r="I5" s="20">
        <v>48</v>
      </c>
      <c r="J5" s="8">
        <v>36</v>
      </c>
      <c r="K5" s="9">
        <v>72</v>
      </c>
      <c r="L5" s="8">
        <v>40</v>
      </c>
      <c r="M5" s="10">
        <f t="shared" ref="M5:M48" si="1">$M4+$I5-$K5</f>
        <v>26</v>
      </c>
      <c r="O5" s="20">
        <v>20</v>
      </c>
      <c r="P5" s="8">
        <v>45</v>
      </c>
      <c r="Q5" s="9">
        <v>30</v>
      </c>
      <c r="R5" s="8">
        <v>50</v>
      </c>
      <c r="S5" s="10">
        <f t="shared" ref="S5:S48" si="2">$S4+$O5-$Q5</f>
        <v>12</v>
      </c>
      <c r="U5" s="20">
        <v>23</v>
      </c>
      <c r="V5" s="8">
        <v>550</v>
      </c>
      <c r="W5" s="9">
        <v>30</v>
      </c>
      <c r="X5" s="8">
        <v>560</v>
      </c>
      <c r="Y5" s="10">
        <f t="shared" ref="Y5:Y48" si="3">$Y4+$U5-$W5</f>
        <v>17</v>
      </c>
      <c r="AA5" s="1">
        <f>(Table6[[#This Row],[Selling price(per bag)]]*Table6[[#This Row],[Sell(bag)]])-(Table6[[#This Row],[Buying price(per bag)]]*Table6[[#This Row],[Buy(bag)]])</f>
        <v>4150</v>
      </c>
    </row>
    <row r="6" spans="1:27" x14ac:dyDescent="0.3">
      <c r="A6" s="31" t="s">
        <v>11</v>
      </c>
      <c r="C6" s="7">
        <v>16</v>
      </c>
      <c r="D6" s="8">
        <v>60</v>
      </c>
      <c r="E6" s="9">
        <v>26</v>
      </c>
      <c r="F6" s="8">
        <v>70</v>
      </c>
      <c r="G6" s="11">
        <f t="shared" si="0"/>
        <v>5</v>
      </c>
      <c r="I6" s="20">
        <v>50</v>
      </c>
      <c r="J6" s="8">
        <v>36</v>
      </c>
      <c r="K6" s="9">
        <v>40</v>
      </c>
      <c r="L6" s="8">
        <v>40</v>
      </c>
      <c r="M6" s="10">
        <f t="shared" si="1"/>
        <v>36</v>
      </c>
      <c r="O6" s="20">
        <v>60</v>
      </c>
      <c r="P6" s="8">
        <v>42</v>
      </c>
      <c r="Q6" s="9">
        <v>45</v>
      </c>
      <c r="R6" s="8">
        <v>50</v>
      </c>
      <c r="S6" s="10">
        <f t="shared" si="2"/>
        <v>27</v>
      </c>
      <c r="U6" s="20">
        <v>25</v>
      </c>
      <c r="V6" s="8">
        <v>550</v>
      </c>
      <c r="W6" s="9">
        <v>35</v>
      </c>
      <c r="X6" s="8">
        <v>560</v>
      </c>
      <c r="Y6" s="10">
        <f t="shared" si="3"/>
        <v>7</v>
      </c>
      <c r="AA6" s="1">
        <f>(Table6[[#This Row],[Selling price(per bag)]]*Table6[[#This Row],[Sell(bag)]])-(Table6[[#This Row],[Buying price(per bag)]]*Table6[[#This Row],[Buy(bag)]])</f>
        <v>5850</v>
      </c>
    </row>
    <row r="7" spans="1:27" x14ac:dyDescent="0.3">
      <c r="A7" s="31" t="s">
        <v>12</v>
      </c>
      <c r="C7" s="7">
        <v>35</v>
      </c>
      <c r="D7" s="8">
        <v>55</v>
      </c>
      <c r="E7" s="9">
        <v>28</v>
      </c>
      <c r="F7" s="8">
        <v>60</v>
      </c>
      <c r="G7" s="11">
        <f t="shared" si="0"/>
        <v>12</v>
      </c>
      <c r="I7" s="20">
        <v>20</v>
      </c>
      <c r="J7" s="8">
        <v>35</v>
      </c>
      <c r="K7" s="9">
        <v>32</v>
      </c>
      <c r="L7" s="8">
        <v>40</v>
      </c>
      <c r="M7" s="10">
        <f t="shared" si="1"/>
        <v>24</v>
      </c>
      <c r="O7" s="20">
        <v>10</v>
      </c>
      <c r="P7" s="8">
        <v>40</v>
      </c>
      <c r="Q7" s="9">
        <v>30</v>
      </c>
      <c r="R7" s="8">
        <v>45</v>
      </c>
      <c r="S7" s="10">
        <f t="shared" si="2"/>
        <v>7</v>
      </c>
      <c r="U7" s="20">
        <v>25</v>
      </c>
      <c r="V7" s="8">
        <v>550</v>
      </c>
      <c r="W7" s="9">
        <v>16</v>
      </c>
      <c r="X7" s="8">
        <v>560</v>
      </c>
      <c r="Y7" s="10">
        <f t="shared" si="3"/>
        <v>16</v>
      </c>
      <c r="AA7" s="1">
        <f>(Table6[[#This Row],[Selling price(per bag)]]*Table6[[#This Row],[Sell(bag)]])-(Table6[[#This Row],[Buying price(per bag)]]*Table6[[#This Row],[Buy(bag)]])</f>
        <v>-4790</v>
      </c>
    </row>
    <row r="8" spans="1:27" x14ac:dyDescent="0.3">
      <c r="A8" s="31" t="s">
        <v>13</v>
      </c>
      <c r="C8" s="7">
        <v>30</v>
      </c>
      <c r="D8" s="8">
        <v>55</v>
      </c>
      <c r="E8" s="9">
        <v>35</v>
      </c>
      <c r="F8" s="8">
        <v>60</v>
      </c>
      <c r="G8" s="11">
        <f t="shared" si="0"/>
        <v>7</v>
      </c>
      <c r="I8" s="20">
        <v>10</v>
      </c>
      <c r="J8" s="8">
        <v>35</v>
      </c>
      <c r="K8" s="9">
        <v>15</v>
      </c>
      <c r="L8" s="8">
        <v>40</v>
      </c>
      <c r="M8" s="10">
        <f t="shared" si="1"/>
        <v>19</v>
      </c>
      <c r="O8" s="20">
        <v>30</v>
      </c>
      <c r="P8" s="8">
        <v>36</v>
      </c>
      <c r="Q8" s="9">
        <v>27</v>
      </c>
      <c r="R8" s="8">
        <v>40</v>
      </c>
      <c r="S8" s="10">
        <f t="shared" si="2"/>
        <v>10</v>
      </c>
      <c r="U8" s="20">
        <v>37</v>
      </c>
      <c r="V8" s="8">
        <v>550</v>
      </c>
      <c r="W8" s="9">
        <v>24</v>
      </c>
      <c r="X8" s="8">
        <v>560</v>
      </c>
      <c r="Y8" s="10">
        <f t="shared" si="3"/>
        <v>29</v>
      </c>
      <c r="AA8" s="1">
        <f>(Table6[[#This Row],[Selling price(per bag)]]*Table6[[#This Row],[Sell(bag)]])-(Table6[[#This Row],[Buying price(per bag)]]*Table6[[#This Row],[Buy(bag)]])</f>
        <v>-6910</v>
      </c>
    </row>
    <row r="9" spans="1:27" x14ac:dyDescent="0.3">
      <c r="A9" s="31" t="s">
        <v>19</v>
      </c>
      <c r="C9" s="7">
        <v>25</v>
      </c>
      <c r="D9" s="8">
        <v>50</v>
      </c>
      <c r="E9" s="9">
        <v>32</v>
      </c>
      <c r="F9" s="8">
        <v>55</v>
      </c>
      <c r="G9" s="11">
        <f t="shared" si="0"/>
        <v>0</v>
      </c>
      <c r="I9" s="20">
        <v>10</v>
      </c>
      <c r="J9" s="8">
        <v>35</v>
      </c>
      <c r="K9" s="9">
        <v>20</v>
      </c>
      <c r="L9" s="8">
        <v>40</v>
      </c>
      <c r="M9" s="10">
        <f t="shared" si="1"/>
        <v>9</v>
      </c>
      <c r="O9" s="20">
        <v>35</v>
      </c>
      <c r="P9" s="8">
        <v>35</v>
      </c>
      <c r="Q9" s="9">
        <v>40</v>
      </c>
      <c r="R9" s="8">
        <v>40</v>
      </c>
      <c r="S9" s="10">
        <f t="shared" si="2"/>
        <v>5</v>
      </c>
      <c r="U9" s="20">
        <v>12</v>
      </c>
      <c r="V9" s="8">
        <v>550</v>
      </c>
      <c r="W9" s="9">
        <v>28</v>
      </c>
      <c r="X9" s="8">
        <v>560</v>
      </c>
      <c r="Y9" s="10">
        <f t="shared" si="3"/>
        <v>13</v>
      </c>
      <c r="AA9" s="1">
        <f>(Table6[[#This Row],[Selling price(per bag)]]*Table6[[#This Row],[Sell(bag)]])-(Table6[[#This Row],[Buying price(per bag)]]*Table6[[#This Row],[Buy(bag)]])</f>
        <v>9080</v>
      </c>
    </row>
    <row r="10" spans="1:27" x14ac:dyDescent="0.3">
      <c r="A10" s="31" t="s">
        <v>20</v>
      </c>
      <c r="C10" s="7">
        <v>20</v>
      </c>
      <c r="D10" s="8">
        <v>48</v>
      </c>
      <c r="E10" s="9">
        <v>16</v>
      </c>
      <c r="F10" s="8">
        <v>55</v>
      </c>
      <c r="G10" s="11">
        <f t="shared" si="0"/>
        <v>4</v>
      </c>
      <c r="I10" s="20">
        <v>50</v>
      </c>
      <c r="J10" s="8">
        <v>32</v>
      </c>
      <c r="K10" s="9">
        <v>44</v>
      </c>
      <c r="L10" s="8">
        <v>35</v>
      </c>
      <c r="M10" s="10">
        <f t="shared" si="1"/>
        <v>15</v>
      </c>
      <c r="O10" s="20">
        <v>40</v>
      </c>
      <c r="P10" s="8">
        <v>35</v>
      </c>
      <c r="Q10" s="9">
        <v>25</v>
      </c>
      <c r="R10" s="8">
        <v>40</v>
      </c>
      <c r="S10" s="10">
        <f t="shared" si="2"/>
        <v>20</v>
      </c>
      <c r="U10" s="20">
        <v>20</v>
      </c>
      <c r="V10" s="8">
        <v>550</v>
      </c>
      <c r="W10" s="9">
        <v>29</v>
      </c>
      <c r="X10" s="8">
        <v>560</v>
      </c>
      <c r="Y10" s="10">
        <f t="shared" si="3"/>
        <v>4</v>
      </c>
      <c r="AA10" s="1">
        <f>(Table6[[#This Row],[Selling price(per bag)]]*Table6[[#This Row],[Sell(bag)]])-(Table6[[#This Row],[Buying price(per bag)]]*Table6[[#This Row],[Buy(bag)]])</f>
        <v>5240</v>
      </c>
    </row>
    <row r="11" spans="1:27" x14ac:dyDescent="0.3">
      <c r="A11" s="31" t="s">
        <v>21</v>
      </c>
      <c r="C11" s="7">
        <v>22</v>
      </c>
      <c r="D11" s="8">
        <v>45</v>
      </c>
      <c r="E11" s="9">
        <v>20</v>
      </c>
      <c r="F11" s="8">
        <v>50</v>
      </c>
      <c r="G11" s="11">
        <f t="shared" si="0"/>
        <v>6</v>
      </c>
      <c r="I11" s="20">
        <v>50</v>
      </c>
      <c r="J11" s="8">
        <v>30</v>
      </c>
      <c r="K11" s="9">
        <v>40</v>
      </c>
      <c r="L11" s="8">
        <v>35</v>
      </c>
      <c r="M11" s="10">
        <f t="shared" si="1"/>
        <v>25</v>
      </c>
      <c r="O11" s="20">
        <v>10</v>
      </c>
      <c r="P11" s="8">
        <v>32</v>
      </c>
      <c r="Q11" s="9">
        <v>25</v>
      </c>
      <c r="R11" s="8">
        <v>36</v>
      </c>
      <c r="S11" s="10">
        <f t="shared" si="2"/>
        <v>5</v>
      </c>
      <c r="U11" s="20">
        <v>32</v>
      </c>
      <c r="V11" s="8">
        <v>550</v>
      </c>
      <c r="W11" s="9">
        <v>33</v>
      </c>
      <c r="X11" s="8">
        <v>560</v>
      </c>
      <c r="Y11" s="10">
        <f t="shared" si="3"/>
        <v>3</v>
      </c>
      <c r="AA11" s="1">
        <f>(Table6[[#This Row],[Selling price(per bag)]]*Table6[[#This Row],[Sell(bag)]])-(Table6[[#This Row],[Buying price(per bag)]]*Table6[[#This Row],[Buy(bag)]])</f>
        <v>880</v>
      </c>
    </row>
    <row r="12" spans="1:27" x14ac:dyDescent="0.3">
      <c r="A12" s="31" t="s">
        <v>22</v>
      </c>
      <c r="C12" s="7">
        <v>20</v>
      </c>
      <c r="D12" s="8">
        <v>45</v>
      </c>
      <c r="E12" s="9">
        <v>15</v>
      </c>
      <c r="F12" s="8">
        <v>50</v>
      </c>
      <c r="G12" s="11">
        <f t="shared" si="0"/>
        <v>11</v>
      </c>
      <c r="I12" s="20">
        <v>50</v>
      </c>
      <c r="J12" s="8">
        <v>30</v>
      </c>
      <c r="K12" s="9">
        <v>30</v>
      </c>
      <c r="L12" s="8">
        <v>35</v>
      </c>
      <c r="M12" s="10">
        <f t="shared" si="1"/>
        <v>45</v>
      </c>
      <c r="O12" s="20">
        <v>30</v>
      </c>
      <c r="P12" s="8">
        <v>35</v>
      </c>
      <c r="Q12" s="9">
        <v>32</v>
      </c>
      <c r="R12" s="8">
        <v>35</v>
      </c>
      <c r="S12" s="10">
        <f t="shared" si="2"/>
        <v>3</v>
      </c>
      <c r="U12" s="20">
        <v>30</v>
      </c>
      <c r="V12" s="8">
        <v>550</v>
      </c>
      <c r="W12" s="9">
        <v>25</v>
      </c>
      <c r="X12" s="8">
        <v>560</v>
      </c>
      <c r="Y12" s="10">
        <f t="shared" si="3"/>
        <v>8</v>
      </c>
      <c r="AA12" s="1">
        <f>(Table6[[#This Row],[Selling price(per bag)]]*Table6[[#This Row],[Sell(bag)]])-(Table6[[#This Row],[Buying price(per bag)]]*Table6[[#This Row],[Buy(bag)]])</f>
        <v>-2500</v>
      </c>
    </row>
    <row r="13" spans="1:27" x14ac:dyDescent="0.3">
      <c r="A13" s="31" t="s">
        <v>23</v>
      </c>
      <c r="C13" s="7">
        <v>15</v>
      </c>
      <c r="D13" s="8">
        <v>42</v>
      </c>
      <c r="E13" s="9">
        <v>22</v>
      </c>
      <c r="F13" s="8">
        <v>48</v>
      </c>
      <c r="G13" s="11">
        <f t="shared" si="0"/>
        <v>4</v>
      </c>
      <c r="I13" s="20">
        <v>40</v>
      </c>
      <c r="J13" s="8">
        <v>35</v>
      </c>
      <c r="K13" s="9">
        <v>70</v>
      </c>
      <c r="L13" s="8">
        <v>40</v>
      </c>
      <c r="M13" s="10">
        <f t="shared" si="1"/>
        <v>15</v>
      </c>
      <c r="O13" s="20">
        <v>62</v>
      </c>
      <c r="P13" s="8">
        <v>36</v>
      </c>
      <c r="Q13" s="9">
        <v>55</v>
      </c>
      <c r="R13" s="8">
        <v>40</v>
      </c>
      <c r="S13" s="10">
        <f t="shared" si="2"/>
        <v>10</v>
      </c>
      <c r="U13" s="20">
        <v>32</v>
      </c>
      <c r="V13" s="8">
        <v>550</v>
      </c>
      <c r="W13" s="9">
        <v>30</v>
      </c>
      <c r="X13" s="8">
        <v>560</v>
      </c>
      <c r="Y13" s="10">
        <f t="shared" si="3"/>
        <v>10</v>
      </c>
      <c r="AA13" s="1">
        <f>(Table6[[#This Row],[Selling price(per bag)]]*Table6[[#This Row],[Sell(bag)]])-(Table6[[#This Row],[Buying price(per bag)]]*Table6[[#This Row],[Buy(bag)]])</f>
        <v>-800</v>
      </c>
    </row>
    <row r="14" spans="1:27" x14ac:dyDescent="0.3">
      <c r="A14" s="31" t="s">
        <v>24</v>
      </c>
      <c r="C14" s="7">
        <v>25</v>
      </c>
      <c r="D14" s="8">
        <v>40</v>
      </c>
      <c r="E14" s="9">
        <v>20</v>
      </c>
      <c r="F14" s="8">
        <v>45</v>
      </c>
      <c r="G14" s="11">
        <f t="shared" si="0"/>
        <v>9</v>
      </c>
      <c r="I14" s="20">
        <v>52</v>
      </c>
      <c r="J14" s="8">
        <v>32</v>
      </c>
      <c r="K14" s="9">
        <v>61</v>
      </c>
      <c r="L14" s="8">
        <v>36</v>
      </c>
      <c r="M14" s="10">
        <f t="shared" si="1"/>
        <v>6</v>
      </c>
      <c r="O14" s="20">
        <v>60</v>
      </c>
      <c r="P14" s="8">
        <v>32</v>
      </c>
      <c r="Q14" s="9">
        <v>45</v>
      </c>
      <c r="R14" s="8">
        <v>37</v>
      </c>
      <c r="S14" s="10">
        <f t="shared" si="2"/>
        <v>25</v>
      </c>
      <c r="U14" s="20">
        <v>30</v>
      </c>
      <c r="V14" s="8">
        <v>540</v>
      </c>
      <c r="W14" s="9">
        <v>31</v>
      </c>
      <c r="X14" s="8">
        <v>550</v>
      </c>
      <c r="Y14" s="10">
        <f t="shared" si="3"/>
        <v>9</v>
      </c>
      <c r="AA14" s="1">
        <f>(Table6[[#This Row],[Selling price(per bag)]]*Table6[[#This Row],[Sell(bag)]])-(Table6[[#This Row],[Buying price(per bag)]]*Table6[[#This Row],[Buy(bag)]])</f>
        <v>850</v>
      </c>
    </row>
    <row r="15" spans="1:27" x14ac:dyDescent="0.3">
      <c r="A15" s="32" t="s">
        <v>25</v>
      </c>
      <c r="C15" s="7">
        <v>20</v>
      </c>
      <c r="D15" s="8">
        <v>38</v>
      </c>
      <c r="E15" s="9">
        <v>25</v>
      </c>
      <c r="F15" s="8">
        <v>45</v>
      </c>
      <c r="G15" s="11">
        <f t="shared" si="0"/>
        <v>4</v>
      </c>
      <c r="I15" s="20">
        <v>53</v>
      </c>
      <c r="J15" s="8">
        <v>30</v>
      </c>
      <c r="K15" s="9">
        <v>27</v>
      </c>
      <c r="L15" s="8">
        <v>35</v>
      </c>
      <c r="M15" s="10">
        <f t="shared" si="1"/>
        <v>32</v>
      </c>
      <c r="O15" s="20">
        <v>15</v>
      </c>
      <c r="P15" s="8">
        <v>45</v>
      </c>
      <c r="Q15" s="9">
        <v>38</v>
      </c>
      <c r="R15" s="8">
        <v>50</v>
      </c>
      <c r="S15" s="10">
        <f t="shared" si="2"/>
        <v>2</v>
      </c>
      <c r="U15" s="20">
        <v>39</v>
      </c>
      <c r="V15" s="8">
        <v>540</v>
      </c>
      <c r="W15" s="9">
        <v>29</v>
      </c>
      <c r="X15" s="8">
        <v>550</v>
      </c>
      <c r="Y15" s="10">
        <f t="shared" si="3"/>
        <v>19</v>
      </c>
      <c r="AA15" s="1">
        <f>(Table6[[#This Row],[Selling price(per bag)]]*Table6[[#This Row],[Sell(bag)]])-(Table6[[#This Row],[Buying price(per bag)]]*Table6[[#This Row],[Buy(bag)]])</f>
        <v>-5110</v>
      </c>
    </row>
    <row r="16" spans="1:27" x14ac:dyDescent="0.3">
      <c r="A16" s="31" t="s">
        <v>26</v>
      </c>
      <c r="C16" s="7">
        <v>55</v>
      </c>
      <c r="D16" s="8">
        <v>40</v>
      </c>
      <c r="E16" s="9">
        <v>44</v>
      </c>
      <c r="F16" s="8">
        <v>45</v>
      </c>
      <c r="G16" s="11">
        <f t="shared" si="0"/>
        <v>15</v>
      </c>
      <c r="I16" s="20">
        <v>20</v>
      </c>
      <c r="J16" s="8">
        <v>35</v>
      </c>
      <c r="K16" s="9">
        <v>35</v>
      </c>
      <c r="L16" s="8">
        <v>40</v>
      </c>
      <c r="M16" s="10">
        <f t="shared" si="1"/>
        <v>17</v>
      </c>
      <c r="O16" s="20">
        <v>58</v>
      </c>
      <c r="P16" s="8">
        <v>50</v>
      </c>
      <c r="Q16" s="9">
        <v>52</v>
      </c>
      <c r="R16" s="8">
        <v>55</v>
      </c>
      <c r="S16" s="10">
        <f t="shared" si="2"/>
        <v>8</v>
      </c>
      <c r="U16" s="20">
        <v>26</v>
      </c>
      <c r="V16" s="8">
        <v>540</v>
      </c>
      <c r="W16" s="9">
        <v>38</v>
      </c>
      <c r="X16" s="8">
        <v>550</v>
      </c>
      <c r="Y16" s="10">
        <f t="shared" si="3"/>
        <v>7</v>
      </c>
      <c r="AA16" s="1">
        <f>(Table6[[#This Row],[Selling price(per bag)]]*Table6[[#This Row],[Sell(bag)]])-(Table6[[#This Row],[Buying price(per bag)]]*Table6[[#This Row],[Buy(bag)]])</f>
        <v>6860</v>
      </c>
    </row>
    <row r="17" spans="1:27" x14ac:dyDescent="0.3">
      <c r="A17" s="31" t="s">
        <v>27</v>
      </c>
      <c r="C17" s="7">
        <v>22</v>
      </c>
      <c r="D17" s="8">
        <v>57</v>
      </c>
      <c r="E17" s="9">
        <v>30</v>
      </c>
      <c r="F17" s="8">
        <v>65</v>
      </c>
      <c r="G17" s="11">
        <f t="shared" si="0"/>
        <v>7</v>
      </c>
      <c r="I17" s="20">
        <v>50</v>
      </c>
      <c r="J17" s="8">
        <v>37</v>
      </c>
      <c r="K17" s="9">
        <v>46</v>
      </c>
      <c r="L17" s="8">
        <v>40</v>
      </c>
      <c r="M17" s="10">
        <f t="shared" si="1"/>
        <v>21</v>
      </c>
      <c r="O17" s="20">
        <v>56</v>
      </c>
      <c r="P17" s="8">
        <v>50</v>
      </c>
      <c r="Q17" s="9">
        <v>45</v>
      </c>
      <c r="R17" s="8">
        <v>55</v>
      </c>
      <c r="S17" s="10">
        <f t="shared" si="2"/>
        <v>19</v>
      </c>
      <c r="U17" s="20">
        <v>25</v>
      </c>
      <c r="V17" s="8">
        <v>540</v>
      </c>
      <c r="W17" s="9">
        <v>32</v>
      </c>
      <c r="X17" s="8">
        <v>550</v>
      </c>
      <c r="Y17" s="10">
        <f t="shared" si="3"/>
        <v>0</v>
      </c>
      <c r="AA17" s="1">
        <f>(Table6[[#This Row],[Selling price(per bag)]]*Table6[[#This Row],[Sell(bag)]])-(Table6[[#This Row],[Buying price(per bag)]]*Table6[[#This Row],[Buy(bag)]])</f>
        <v>4100</v>
      </c>
    </row>
    <row r="18" spans="1:27" x14ac:dyDescent="0.3">
      <c r="A18" s="31" t="s">
        <v>28</v>
      </c>
      <c r="C18" s="7">
        <v>20</v>
      </c>
      <c r="D18" s="8">
        <v>55</v>
      </c>
      <c r="E18" s="9">
        <v>25</v>
      </c>
      <c r="F18" s="8">
        <v>60</v>
      </c>
      <c r="G18" s="11">
        <f t="shared" si="0"/>
        <v>2</v>
      </c>
      <c r="I18" s="20">
        <v>52</v>
      </c>
      <c r="J18" s="8">
        <v>40</v>
      </c>
      <c r="K18" s="9">
        <v>55</v>
      </c>
      <c r="L18" s="8">
        <v>45</v>
      </c>
      <c r="M18" s="10">
        <f t="shared" si="1"/>
        <v>18</v>
      </c>
      <c r="O18" s="20">
        <v>20</v>
      </c>
      <c r="P18" s="8">
        <v>52</v>
      </c>
      <c r="Q18" s="9">
        <v>26</v>
      </c>
      <c r="R18" s="8">
        <v>55</v>
      </c>
      <c r="S18" s="10">
        <f t="shared" si="2"/>
        <v>13</v>
      </c>
      <c r="U18" s="20">
        <v>43</v>
      </c>
      <c r="V18" s="8">
        <v>480</v>
      </c>
      <c r="W18" s="9">
        <v>34</v>
      </c>
      <c r="X18" s="8">
        <v>500</v>
      </c>
      <c r="Y18" s="10">
        <f t="shared" si="3"/>
        <v>9</v>
      </c>
      <c r="AA18" s="1">
        <f>(Table6[[#This Row],[Selling price(per bag)]]*Table6[[#This Row],[Sell(bag)]])-(Table6[[#This Row],[Buying price(per bag)]]*Table6[[#This Row],[Buy(bag)]])</f>
        <v>-3640</v>
      </c>
    </row>
    <row r="19" spans="1:27" x14ac:dyDescent="0.3">
      <c r="A19" s="31" t="s">
        <v>29</v>
      </c>
      <c r="C19" s="7">
        <v>48</v>
      </c>
      <c r="D19" s="8">
        <v>52</v>
      </c>
      <c r="E19" s="9">
        <v>36</v>
      </c>
      <c r="F19" s="8">
        <v>55</v>
      </c>
      <c r="G19" s="11">
        <f t="shared" si="0"/>
        <v>14</v>
      </c>
      <c r="I19" s="20">
        <v>100</v>
      </c>
      <c r="J19" s="8">
        <v>42</v>
      </c>
      <c r="K19" s="9">
        <v>68</v>
      </c>
      <c r="L19" s="8">
        <v>45</v>
      </c>
      <c r="M19" s="10">
        <f t="shared" si="1"/>
        <v>50</v>
      </c>
      <c r="O19" s="20">
        <v>35</v>
      </c>
      <c r="P19" s="8">
        <v>60</v>
      </c>
      <c r="Q19" s="9">
        <v>39</v>
      </c>
      <c r="R19" s="8">
        <v>65</v>
      </c>
      <c r="S19" s="10">
        <f t="shared" si="2"/>
        <v>9</v>
      </c>
      <c r="U19" s="20">
        <v>48</v>
      </c>
      <c r="V19" s="8">
        <v>435</v>
      </c>
      <c r="W19" s="9">
        <v>44</v>
      </c>
      <c r="X19" s="8">
        <v>550</v>
      </c>
      <c r="Y19" s="10">
        <f t="shared" si="3"/>
        <v>13</v>
      </c>
      <c r="AA19" s="1">
        <f>(Table6[[#This Row],[Selling price(per bag)]]*Table6[[#This Row],[Sell(bag)]])-(Table6[[#This Row],[Buying price(per bag)]]*Table6[[#This Row],[Buy(bag)]])</f>
        <v>3320</v>
      </c>
    </row>
    <row r="20" spans="1:27" x14ac:dyDescent="0.3">
      <c r="A20" s="31" t="s">
        <v>30</v>
      </c>
      <c r="C20" s="7">
        <v>22</v>
      </c>
      <c r="D20" s="8">
        <v>60</v>
      </c>
      <c r="E20" s="9">
        <v>32</v>
      </c>
      <c r="F20" s="8">
        <v>65</v>
      </c>
      <c r="G20" s="11">
        <f t="shared" si="0"/>
        <v>4</v>
      </c>
      <c r="I20" s="20">
        <v>15</v>
      </c>
      <c r="J20" s="8">
        <v>40</v>
      </c>
      <c r="K20" s="9">
        <v>36</v>
      </c>
      <c r="L20" s="8">
        <v>45</v>
      </c>
      <c r="M20" s="10">
        <f t="shared" si="1"/>
        <v>29</v>
      </c>
      <c r="O20" s="20">
        <v>62</v>
      </c>
      <c r="P20" s="8">
        <v>65</v>
      </c>
      <c r="Q20" s="9">
        <v>55</v>
      </c>
      <c r="R20" s="8">
        <v>70</v>
      </c>
      <c r="S20" s="10">
        <f t="shared" si="2"/>
        <v>16</v>
      </c>
      <c r="U20" s="20">
        <v>43</v>
      </c>
      <c r="V20" s="8">
        <v>540</v>
      </c>
      <c r="W20" s="9">
        <v>17</v>
      </c>
      <c r="X20" s="8">
        <v>560</v>
      </c>
      <c r="Y20" s="10">
        <f t="shared" si="3"/>
        <v>39</v>
      </c>
      <c r="AA20" s="1">
        <f>(Table6[[#This Row],[Selling price(per bag)]]*Table6[[#This Row],[Sell(bag)]])-(Table6[[#This Row],[Buying price(per bag)]]*Table6[[#This Row],[Buy(bag)]])</f>
        <v>-13700</v>
      </c>
    </row>
    <row r="21" spans="1:27" x14ac:dyDescent="0.3">
      <c r="A21" s="31" t="s">
        <v>31</v>
      </c>
      <c r="C21" s="7">
        <v>30</v>
      </c>
      <c r="D21" s="8">
        <v>62</v>
      </c>
      <c r="E21" s="9">
        <v>23</v>
      </c>
      <c r="F21" s="8">
        <v>65</v>
      </c>
      <c r="G21" s="11">
        <f t="shared" si="0"/>
        <v>11</v>
      </c>
      <c r="I21" s="20">
        <v>25</v>
      </c>
      <c r="J21" s="8">
        <v>38</v>
      </c>
      <c r="K21" s="9">
        <v>51</v>
      </c>
      <c r="L21" s="8">
        <v>40</v>
      </c>
      <c r="M21" s="10">
        <f t="shared" si="1"/>
        <v>3</v>
      </c>
      <c r="O21" s="20">
        <v>40</v>
      </c>
      <c r="P21" s="8">
        <v>67</v>
      </c>
      <c r="Q21" s="9">
        <v>50</v>
      </c>
      <c r="R21" s="8">
        <v>70</v>
      </c>
      <c r="S21" s="10">
        <f t="shared" si="2"/>
        <v>6</v>
      </c>
      <c r="U21" s="20">
        <v>15</v>
      </c>
      <c r="V21" s="8">
        <v>540</v>
      </c>
      <c r="W21" s="9">
        <v>29</v>
      </c>
      <c r="X21" s="8">
        <v>560</v>
      </c>
      <c r="Y21" s="10">
        <f t="shared" si="3"/>
        <v>25</v>
      </c>
      <c r="AA21" s="1">
        <f>(Table6[[#This Row],[Selling price(per bag)]]*Table6[[#This Row],[Sell(bag)]])-(Table6[[#This Row],[Buying price(per bag)]]*Table6[[#This Row],[Buy(bag)]])</f>
        <v>8140</v>
      </c>
    </row>
    <row r="22" spans="1:27" x14ac:dyDescent="0.3">
      <c r="A22" s="31" t="s">
        <v>32</v>
      </c>
      <c r="C22" s="7">
        <v>55</v>
      </c>
      <c r="D22" s="8">
        <v>55</v>
      </c>
      <c r="E22" s="9">
        <v>40</v>
      </c>
      <c r="F22" s="8">
        <v>60</v>
      </c>
      <c r="G22" s="11">
        <f t="shared" si="0"/>
        <v>26</v>
      </c>
      <c r="I22" s="20">
        <v>30</v>
      </c>
      <c r="J22" s="8">
        <v>32</v>
      </c>
      <c r="K22" s="9">
        <v>28</v>
      </c>
      <c r="L22" s="8">
        <v>40</v>
      </c>
      <c r="M22" s="10">
        <f t="shared" si="1"/>
        <v>5</v>
      </c>
      <c r="O22" s="20">
        <v>60</v>
      </c>
      <c r="P22" s="8">
        <v>62</v>
      </c>
      <c r="Q22" s="9">
        <v>52</v>
      </c>
      <c r="R22" s="8">
        <v>65</v>
      </c>
      <c r="S22" s="10">
        <f t="shared" si="2"/>
        <v>14</v>
      </c>
      <c r="U22" s="20">
        <v>20</v>
      </c>
      <c r="V22" s="8">
        <v>540</v>
      </c>
      <c r="W22" s="9">
        <v>33</v>
      </c>
      <c r="X22" s="8">
        <v>560</v>
      </c>
      <c r="Y22" s="10">
        <f t="shared" si="3"/>
        <v>12</v>
      </c>
      <c r="AA22" s="1">
        <f>(Table6[[#This Row],[Selling price(per bag)]]*Table6[[#This Row],[Sell(bag)]])-(Table6[[#This Row],[Buying price(per bag)]]*Table6[[#This Row],[Buy(bag)]])</f>
        <v>7680</v>
      </c>
    </row>
    <row r="23" spans="1:27" x14ac:dyDescent="0.3">
      <c r="A23" s="31" t="s">
        <v>33</v>
      </c>
      <c r="C23" s="7">
        <v>10</v>
      </c>
      <c r="D23" s="8">
        <v>52</v>
      </c>
      <c r="E23" s="9">
        <v>32</v>
      </c>
      <c r="F23" s="8">
        <v>56</v>
      </c>
      <c r="G23" s="11">
        <f t="shared" si="0"/>
        <v>4</v>
      </c>
      <c r="I23" s="20">
        <v>50</v>
      </c>
      <c r="J23" s="8">
        <v>30</v>
      </c>
      <c r="K23" s="9">
        <v>42</v>
      </c>
      <c r="L23" s="8">
        <v>35</v>
      </c>
      <c r="M23" s="10">
        <f t="shared" si="1"/>
        <v>13</v>
      </c>
      <c r="O23" s="20">
        <v>22</v>
      </c>
      <c r="P23" s="8">
        <v>60</v>
      </c>
      <c r="Q23" s="9">
        <v>23</v>
      </c>
      <c r="R23" s="8">
        <v>65</v>
      </c>
      <c r="S23" s="10">
        <f t="shared" si="2"/>
        <v>13</v>
      </c>
      <c r="U23" s="20">
        <v>30</v>
      </c>
      <c r="V23" s="8">
        <v>540</v>
      </c>
      <c r="W23" s="9">
        <v>31</v>
      </c>
      <c r="X23" s="8">
        <v>560</v>
      </c>
      <c r="Y23" s="10">
        <f t="shared" si="3"/>
        <v>11</v>
      </c>
      <c r="AA23" s="1">
        <f>(Table6[[#This Row],[Selling price(per bag)]]*Table6[[#This Row],[Sell(bag)]])-(Table6[[#This Row],[Buying price(per bag)]]*Table6[[#This Row],[Buy(bag)]])</f>
        <v>1160</v>
      </c>
    </row>
    <row r="24" spans="1:27" x14ac:dyDescent="0.3">
      <c r="A24" s="31" t="s">
        <v>34</v>
      </c>
      <c r="C24" s="7">
        <v>34</v>
      </c>
      <c r="D24" s="8">
        <v>50</v>
      </c>
      <c r="E24" s="9">
        <v>26</v>
      </c>
      <c r="F24" s="8">
        <v>55</v>
      </c>
      <c r="G24" s="11">
        <f t="shared" si="0"/>
        <v>12</v>
      </c>
      <c r="I24" s="20">
        <v>50</v>
      </c>
      <c r="J24" s="8">
        <v>32</v>
      </c>
      <c r="K24" s="9">
        <v>42</v>
      </c>
      <c r="L24" s="8">
        <v>35</v>
      </c>
      <c r="M24" s="10">
        <f t="shared" si="1"/>
        <v>21</v>
      </c>
      <c r="O24" s="20">
        <v>55</v>
      </c>
      <c r="P24" s="8">
        <v>59</v>
      </c>
      <c r="Q24" s="9">
        <v>52</v>
      </c>
      <c r="R24" s="8">
        <v>65</v>
      </c>
      <c r="S24" s="10">
        <f t="shared" si="2"/>
        <v>16</v>
      </c>
      <c r="U24" s="20">
        <v>35</v>
      </c>
      <c r="V24" s="8">
        <v>540</v>
      </c>
      <c r="W24" s="9">
        <v>39</v>
      </c>
      <c r="X24" s="8">
        <v>560</v>
      </c>
      <c r="Y24" s="10">
        <f t="shared" si="3"/>
        <v>7</v>
      </c>
      <c r="AA24" s="1">
        <f>(Table6[[#This Row],[Selling price(per bag)]]*Table6[[#This Row],[Sell(bag)]])-(Table6[[#This Row],[Buying price(per bag)]]*Table6[[#This Row],[Buy(bag)]])</f>
        <v>2940</v>
      </c>
    </row>
    <row r="25" spans="1:27" x14ac:dyDescent="0.3">
      <c r="A25" s="31" t="s">
        <v>62</v>
      </c>
      <c r="C25" s="7">
        <v>40</v>
      </c>
      <c r="D25" s="8">
        <v>45</v>
      </c>
      <c r="E25" s="9">
        <v>32</v>
      </c>
      <c r="F25" s="8">
        <v>50</v>
      </c>
      <c r="G25" s="11">
        <f t="shared" si="0"/>
        <v>20</v>
      </c>
      <c r="I25" s="20">
        <v>35</v>
      </c>
      <c r="J25" s="8">
        <v>30</v>
      </c>
      <c r="K25" s="9">
        <v>41</v>
      </c>
      <c r="L25" s="8">
        <v>40</v>
      </c>
      <c r="M25" s="10">
        <f t="shared" si="1"/>
        <v>15</v>
      </c>
      <c r="O25" s="20">
        <v>20</v>
      </c>
      <c r="P25" s="8">
        <v>55</v>
      </c>
      <c r="Q25" s="9">
        <v>28</v>
      </c>
      <c r="R25" s="8">
        <v>60</v>
      </c>
      <c r="S25" s="10">
        <f t="shared" si="2"/>
        <v>8</v>
      </c>
      <c r="U25" s="20">
        <v>26</v>
      </c>
      <c r="V25" s="8">
        <v>540</v>
      </c>
      <c r="W25" s="9">
        <v>33</v>
      </c>
      <c r="X25" s="8">
        <v>560</v>
      </c>
      <c r="Y25" s="10">
        <f t="shared" si="3"/>
        <v>0</v>
      </c>
      <c r="AA25" s="1">
        <f>(Table6[[#This Row],[Selling price(per bag)]]*Table6[[#This Row],[Sell(bag)]])-(Table6[[#This Row],[Buying price(per bag)]]*Table6[[#This Row],[Buy(bag)]])</f>
        <v>4440</v>
      </c>
    </row>
    <row r="26" spans="1:27" x14ac:dyDescent="0.3">
      <c r="A26" s="31" t="s">
        <v>63</v>
      </c>
      <c r="C26" s="7">
        <v>20</v>
      </c>
      <c r="D26" s="8">
        <v>45</v>
      </c>
      <c r="E26" s="9">
        <v>35</v>
      </c>
      <c r="F26" s="8">
        <v>50</v>
      </c>
      <c r="G26" s="11">
        <f t="shared" si="0"/>
        <v>5</v>
      </c>
      <c r="I26" s="20">
        <v>45</v>
      </c>
      <c r="J26" s="8">
        <v>33</v>
      </c>
      <c r="K26" s="9">
        <v>38</v>
      </c>
      <c r="L26" s="8">
        <v>40</v>
      </c>
      <c r="M26" s="10">
        <f t="shared" si="1"/>
        <v>22</v>
      </c>
      <c r="O26" s="20">
        <v>62</v>
      </c>
      <c r="P26" s="8">
        <v>65</v>
      </c>
      <c r="Q26" s="9">
        <v>66</v>
      </c>
      <c r="R26" s="8">
        <v>70</v>
      </c>
      <c r="S26" s="10">
        <f t="shared" si="2"/>
        <v>4</v>
      </c>
      <c r="U26" s="20">
        <v>37</v>
      </c>
      <c r="V26" s="8">
        <v>535</v>
      </c>
      <c r="W26" s="9">
        <v>29</v>
      </c>
      <c r="X26" s="8">
        <v>550</v>
      </c>
      <c r="Y26" s="10">
        <f t="shared" si="3"/>
        <v>8</v>
      </c>
      <c r="AA26" s="1">
        <f>(Table6[[#This Row],[Selling price(per bag)]]*Table6[[#This Row],[Sell(bag)]])-(Table6[[#This Row],[Buying price(per bag)]]*Table6[[#This Row],[Buy(bag)]])</f>
        <v>-3845</v>
      </c>
    </row>
    <row r="27" spans="1:27" x14ac:dyDescent="0.3">
      <c r="A27" s="31" t="s">
        <v>35</v>
      </c>
      <c r="C27" s="7">
        <v>18</v>
      </c>
      <c r="D27" s="8">
        <v>50</v>
      </c>
      <c r="E27" s="9">
        <v>19</v>
      </c>
      <c r="F27" s="8">
        <v>55</v>
      </c>
      <c r="G27" s="11">
        <f t="shared" si="0"/>
        <v>4</v>
      </c>
      <c r="I27" s="20">
        <v>50</v>
      </c>
      <c r="J27" s="8">
        <v>35</v>
      </c>
      <c r="K27" s="9">
        <v>66</v>
      </c>
      <c r="L27" s="8">
        <v>40</v>
      </c>
      <c r="M27" s="10">
        <f t="shared" si="1"/>
        <v>6</v>
      </c>
      <c r="O27" s="20">
        <v>26</v>
      </c>
      <c r="P27" s="8">
        <v>62</v>
      </c>
      <c r="Q27" s="9">
        <v>24</v>
      </c>
      <c r="R27" s="8">
        <v>70</v>
      </c>
      <c r="S27" s="10">
        <f t="shared" si="2"/>
        <v>6</v>
      </c>
      <c r="U27" s="20">
        <v>21</v>
      </c>
      <c r="V27" s="8">
        <v>535</v>
      </c>
      <c r="W27" s="9">
        <v>26</v>
      </c>
      <c r="X27" s="8">
        <v>550</v>
      </c>
      <c r="Y27" s="10">
        <f t="shared" si="3"/>
        <v>3</v>
      </c>
      <c r="AA27" s="1">
        <f>(Table6[[#This Row],[Selling price(per bag)]]*Table6[[#This Row],[Sell(bag)]])-(Table6[[#This Row],[Buying price(per bag)]]*Table6[[#This Row],[Buy(bag)]])</f>
        <v>3065</v>
      </c>
    </row>
    <row r="28" spans="1:27" x14ac:dyDescent="0.3">
      <c r="A28" s="31" t="s">
        <v>36</v>
      </c>
      <c r="C28" s="7">
        <v>40</v>
      </c>
      <c r="D28" s="8">
        <v>48</v>
      </c>
      <c r="E28" s="9">
        <v>32</v>
      </c>
      <c r="F28" s="8">
        <v>55</v>
      </c>
      <c r="G28" s="11">
        <f t="shared" si="0"/>
        <v>12</v>
      </c>
      <c r="I28" s="20">
        <v>52</v>
      </c>
      <c r="J28" s="8">
        <v>37</v>
      </c>
      <c r="K28" s="9">
        <v>44</v>
      </c>
      <c r="L28" s="8">
        <v>40</v>
      </c>
      <c r="M28" s="10">
        <f t="shared" si="1"/>
        <v>14</v>
      </c>
      <c r="O28" s="20">
        <v>60</v>
      </c>
      <c r="P28" s="8">
        <v>62</v>
      </c>
      <c r="Q28" s="9">
        <v>38</v>
      </c>
      <c r="R28" s="8">
        <v>70</v>
      </c>
      <c r="S28" s="10">
        <f t="shared" si="2"/>
        <v>28</v>
      </c>
      <c r="U28" s="20">
        <v>40</v>
      </c>
      <c r="V28" s="8">
        <v>535</v>
      </c>
      <c r="W28" s="9">
        <v>36</v>
      </c>
      <c r="X28" s="8">
        <v>550</v>
      </c>
      <c r="Y28" s="10">
        <f t="shared" si="3"/>
        <v>7</v>
      </c>
      <c r="AA28" s="1">
        <f>(Table6[[#This Row],[Selling price(per bag)]]*Table6[[#This Row],[Sell(bag)]])-(Table6[[#This Row],[Buying price(per bag)]]*Table6[[#This Row],[Buy(bag)]])</f>
        <v>-1600</v>
      </c>
    </row>
    <row r="29" spans="1:27" x14ac:dyDescent="0.3">
      <c r="A29" s="31" t="s">
        <v>37</v>
      </c>
      <c r="C29" s="7">
        <v>20</v>
      </c>
      <c r="D29" s="8">
        <v>35</v>
      </c>
      <c r="E29" s="9">
        <v>22</v>
      </c>
      <c r="F29" s="8">
        <v>50</v>
      </c>
      <c r="G29" s="11">
        <f t="shared" si="0"/>
        <v>10</v>
      </c>
      <c r="I29" s="20">
        <v>90</v>
      </c>
      <c r="J29" s="8">
        <v>35</v>
      </c>
      <c r="K29" s="9">
        <v>74</v>
      </c>
      <c r="L29" s="8">
        <v>40</v>
      </c>
      <c r="M29" s="10">
        <f t="shared" si="1"/>
        <v>30</v>
      </c>
      <c r="O29" s="20">
        <v>25</v>
      </c>
      <c r="P29" s="8">
        <v>62</v>
      </c>
      <c r="Q29" s="9">
        <v>42</v>
      </c>
      <c r="R29" s="8">
        <v>70</v>
      </c>
      <c r="S29" s="10">
        <f t="shared" si="2"/>
        <v>11</v>
      </c>
      <c r="U29" s="20">
        <v>27</v>
      </c>
      <c r="V29" s="8">
        <v>535</v>
      </c>
      <c r="W29" s="9">
        <v>26</v>
      </c>
      <c r="X29" s="8">
        <v>550</v>
      </c>
      <c r="Y29" s="10">
        <f t="shared" si="3"/>
        <v>8</v>
      </c>
      <c r="AA29" s="1">
        <f>(Table6[[#This Row],[Selling price(per bag)]]*Table6[[#This Row],[Sell(bag)]])-(Table6[[#This Row],[Buying price(per bag)]]*Table6[[#This Row],[Buy(bag)]])</f>
        <v>-145</v>
      </c>
    </row>
    <row r="30" spans="1:27" x14ac:dyDescent="0.3">
      <c r="A30" s="31" t="s">
        <v>38</v>
      </c>
      <c r="C30" s="7">
        <v>20</v>
      </c>
      <c r="D30" s="8">
        <v>40</v>
      </c>
      <c r="E30" s="9">
        <v>26</v>
      </c>
      <c r="F30" s="8">
        <v>50</v>
      </c>
      <c r="G30" s="11">
        <f t="shared" si="0"/>
        <v>4</v>
      </c>
      <c r="I30" s="20">
        <v>10</v>
      </c>
      <c r="J30" s="8">
        <v>32</v>
      </c>
      <c r="K30" s="9">
        <v>33</v>
      </c>
      <c r="L30" s="8">
        <v>40</v>
      </c>
      <c r="M30" s="10">
        <f t="shared" si="1"/>
        <v>7</v>
      </c>
      <c r="O30" s="20">
        <v>20</v>
      </c>
      <c r="P30" s="8">
        <v>65</v>
      </c>
      <c r="Q30" s="9">
        <v>28</v>
      </c>
      <c r="R30" s="8">
        <v>70</v>
      </c>
      <c r="S30" s="10">
        <f t="shared" si="2"/>
        <v>3</v>
      </c>
      <c r="U30" s="20">
        <v>37</v>
      </c>
      <c r="V30" s="8">
        <v>535</v>
      </c>
      <c r="W30" s="9">
        <v>17</v>
      </c>
      <c r="X30" s="8">
        <v>550</v>
      </c>
      <c r="Y30" s="10">
        <f t="shared" si="3"/>
        <v>28</v>
      </c>
      <c r="AA30" s="1">
        <f>(Table6[[#This Row],[Selling price(per bag)]]*Table6[[#This Row],[Sell(bag)]])-(Table6[[#This Row],[Buying price(per bag)]]*Table6[[#This Row],[Buy(bag)]])</f>
        <v>-10445</v>
      </c>
    </row>
    <row r="31" spans="1:27" x14ac:dyDescent="0.3">
      <c r="A31" s="31" t="s">
        <v>39</v>
      </c>
      <c r="C31" s="7">
        <v>27</v>
      </c>
      <c r="D31" s="8">
        <v>50</v>
      </c>
      <c r="E31" s="9">
        <v>25</v>
      </c>
      <c r="F31" s="8">
        <v>55</v>
      </c>
      <c r="G31" s="11">
        <f t="shared" si="0"/>
        <v>6</v>
      </c>
      <c r="I31" s="20">
        <v>50</v>
      </c>
      <c r="J31" s="8">
        <v>30</v>
      </c>
      <c r="K31" s="9">
        <v>35</v>
      </c>
      <c r="L31" s="8">
        <v>35</v>
      </c>
      <c r="M31" s="10">
        <f t="shared" si="1"/>
        <v>22</v>
      </c>
      <c r="O31" s="20">
        <v>32</v>
      </c>
      <c r="P31" s="8">
        <v>65</v>
      </c>
      <c r="Q31" s="9">
        <v>29</v>
      </c>
      <c r="R31" s="8">
        <v>70</v>
      </c>
      <c r="S31" s="10">
        <f t="shared" si="2"/>
        <v>6</v>
      </c>
      <c r="U31" s="20">
        <v>15</v>
      </c>
      <c r="V31" s="8">
        <v>535</v>
      </c>
      <c r="W31" s="9">
        <v>31</v>
      </c>
      <c r="X31" s="8">
        <v>550</v>
      </c>
      <c r="Y31" s="10">
        <f t="shared" si="3"/>
        <v>12</v>
      </c>
      <c r="AA31" s="1">
        <f>(Table6[[#This Row],[Selling price(per bag)]]*Table6[[#This Row],[Sell(bag)]])-(Table6[[#This Row],[Buying price(per bag)]]*Table6[[#This Row],[Buy(bag)]])</f>
        <v>9025</v>
      </c>
    </row>
    <row r="32" spans="1:27" x14ac:dyDescent="0.3">
      <c r="A32" s="31" t="s">
        <v>40</v>
      </c>
      <c r="C32" s="7">
        <v>40</v>
      </c>
      <c r="D32" s="8">
        <v>52</v>
      </c>
      <c r="E32" s="9">
        <v>32</v>
      </c>
      <c r="F32" s="8">
        <v>55</v>
      </c>
      <c r="G32" s="11">
        <f t="shared" si="0"/>
        <v>14</v>
      </c>
      <c r="I32" s="20">
        <v>53</v>
      </c>
      <c r="J32" s="8">
        <v>35</v>
      </c>
      <c r="K32" s="9">
        <v>40</v>
      </c>
      <c r="L32" s="8">
        <v>40</v>
      </c>
      <c r="M32" s="10">
        <f t="shared" si="1"/>
        <v>35</v>
      </c>
      <c r="N32" s="1"/>
      <c r="O32" s="20">
        <v>60</v>
      </c>
      <c r="P32" s="8">
        <v>65</v>
      </c>
      <c r="Q32" s="9">
        <v>35</v>
      </c>
      <c r="R32" s="8">
        <v>70</v>
      </c>
      <c r="S32" s="10">
        <f t="shared" si="2"/>
        <v>31</v>
      </c>
      <c r="U32" s="20">
        <v>25</v>
      </c>
      <c r="V32" s="8">
        <v>538</v>
      </c>
      <c r="W32" s="9">
        <v>35</v>
      </c>
      <c r="X32" s="8">
        <v>550</v>
      </c>
      <c r="Y32" s="10">
        <f t="shared" si="3"/>
        <v>2</v>
      </c>
      <c r="AA32" s="1">
        <f>(Table6[[#This Row],[Selling price(per bag)]]*Table6[[#This Row],[Sell(bag)]])-(Table6[[#This Row],[Buying price(per bag)]]*Table6[[#This Row],[Buy(bag)]])</f>
        <v>5800</v>
      </c>
    </row>
    <row r="33" spans="1:27" x14ac:dyDescent="0.3">
      <c r="A33" s="31" t="s">
        <v>41</v>
      </c>
      <c r="C33" s="7">
        <v>33</v>
      </c>
      <c r="D33" s="8">
        <v>55</v>
      </c>
      <c r="E33" s="9">
        <v>37</v>
      </c>
      <c r="F33" s="8">
        <v>60</v>
      </c>
      <c r="G33" s="11">
        <f t="shared" si="0"/>
        <v>10</v>
      </c>
      <c r="I33" s="20">
        <v>10</v>
      </c>
      <c r="J33" s="8">
        <v>36</v>
      </c>
      <c r="K33" s="9">
        <v>42</v>
      </c>
      <c r="L33" s="8">
        <v>40</v>
      </c>
      <c r="M33" s="10">
        <f t="shared" si="1"/>
        <v>3</v>
      </c>
      <c r="O33" s="20">
        <v>15</v>
      </c>
      <c r="P33" s="8">
        <v>65</v>
      </c>
      <c r="Q33" s="9">
        <v>22</v>
      </c>
      <c r="R33" s="8">
        <v>70</v>
      </c>
      <c r="S33" s="10">
        <f t="shared" si="2"/>
        <v>24</v>
      </c>
      <c r="U33" s="20">
        <v>33</v>
      </c>
      <c r="V33" s="8">
        <v>550</v>
      </c>
      <c r="W33" s="9">
        <v>18</v>
      </c>
      <c r="X33" s="8">
        <v>570</v>
      </c>
      <c r="Y33" s="10">
        <f t="shared" si="3"/>
        <v>17</v>
      </c>
      <c r="AA33" s="1">
        <f>(Table6[[#This Row],[Selling price(per bag)]]*Table6[[#This Row],[Sell(bag)]])-(Table6[[#This Row],[Buying price(per bag)]]*Table6[[#This Row],[Buy(bag)]])</f>
        <v>-7890</v>
      </c>
    </row>
    <row r="34" spans="1:27" x14ac:dyDescent="0.3">
      <c r="A34" s="31" t="s">
        <v>42</v>
      </c>
      <c r="C34" s="7">
        <v>25</v>
      </c>
      <c r="D34" s="8">
        <v>50</v>
      </c>
      <c r="E34" s="9">
        <v>28</v>
      </c>
      <c r="F34" s="8">
        <v>60</v>
      </c>
      <c r="G34" s="11">
        <f t="shared" si="0"/>
        <v>7</v>
      </c>
      <c r="I34" s="20">
        <v>52</v>
      </c>
      <c r="J34" s="8">
        <v>36</v>
      </c>
      <c r="K34" s="9">
        <v>41</v>
      </c>
      <c r="L34" s="8">
        <v>40</v>
      </c>
      <c r="M34" s="10">
        <f t="shared" si="1"/>
        <v>14</v>
      </c>
      <c r="N34" s="1"/>
      <c r="O34" s="20">
        <v>10</v>
      </c>
      <c r="P34" s="8">
        <v>66</v>
      </c>
      <c r="Q34" s="9">
        <v>25</v>
      </c>
      <c r="R34" s="8">
        <v>70</v>
      </c>
      <c r="S34" s="10">
        <f t="shared" si="2"/>
        <v>9</v>
      </c>
      <c r="U34" s="20">
        <v>38</v>
      </c>
      <c r="V34" s="8">
        <v>550</v>
      </c>
      <c r="W34" s="9">
        <v>21</v>
      </c>
      <c r="X34" s="8">
        <v>570</v>
      </c>
      <c r="Y34" s="10">
        <f t="shared" si="3"/>
        <v>34</v>
      </c>
      <c r="AA34" s="1">
        <f>(Table6[[#This Row],[Selling price(per bag)]]*Table6[[#This Row],[Sell(bag)]])-(Table6[[#This Row],[Buying price(per bag)]]*Table6[[#This Row],[Buy(bag)]])</f>
        <v>-8930</v>
      </c>
    </row>
    <row r="35" spans="1:27" x14ac:dyDescent="0.3">
      <c r="A35" s="31" t="s">
        <v>43</v>
      </c>
      <c r="C35" s="7">
        <v>65</v>
      </c>
      <c r="D35" s="8">
        <v>52</v>
      </c>
      <c r="E35" s="9">
        <v>36</v>
      </c>
      <c r="F35" s="8">
        <v>60</v>
      </c>
      <c r="G35" s="11">
        <f t="shared" si="0"/>
        <v>36</v>
      </c>
      <c r="I35" s="20">
        <v>25</v>
      </c>
      <c r="J35" s="8">
        <v>34</v>
      </c>
      <c r="K35" s="9">
        <v>32</v>
      </c>
      <c r="L35" s="8">
        <v>40</v>
      </c>
      <c r="M35" s="10">
        <f t="shared" si="1"/>
        <v>7</v>
      </c>
      <c r="O35" s="20">
        <v>30</v>
      </c>
      <c r="P35" s="8">
        <v>62</v>
      </c>
      <c r="Q35" s="9">
        <v>32</v>
      </c>
      <c r="R35" s="8">
        <v>70</v>
      </c>
      <c r="S35" s="10">
        <f t="shared" si="2"/>
        <v>7</v>
      </c>
      <c r="U35" s="20">
        <v>10</v>
      </c>
      <c r="V35" s="8">
        <v>550</v>
      </c>
      <c r="W35" s="9">
        <v>41</v>
      </c>
      <c r="X35" s="8">
        <v>570</v>
      </c>
      <c r="Y35" s="10">
        <f t="shared" si="3"/>
        <v>3</v>
      </c>
      <c r="AA35" s="1">
        <f>(Table6[[#This Row],[Selling price(per bag)]]*Table6[[#This Row],[Sell(bag)]])-(Table6[[#This Row],[Buying price(per bag)]]*Table6[[#This Row],[Buy(bag)]])</f>
        <v>17870</v>
      </c>
    </row>
    <row r="36" spans="1:27" x14ac:dyDescent="0.3">
      <c r="A36" s="31" t="s">
        <v>44</v>
      </c>
      <c r="C36" s="7">
        <v>5</v>
      </c>
      <c r="D36" s="8">
        <v>55</v>
      </c>
      <c r="E36" s="9">
        <v>38</v>
      </c>
      <c r="F36" s="8">
        <v>60</v>
      </c>
      <c r="G36" s="11">
        <f t="shared" si="0"/>
        <v>3</v>
      </c>
      <c r="I36" s="20">
        <v>48</v>
      </c>
      <c r="J36" s="8">
        <v>34</v>
      </c>
      <c r="K36" s="9">
        <v>44</v>
      </c>
      <c r="L36" s="8">
        <v>40</v>
      </c>
      <c r="M36" s="10">
        <f t="shared" si="1"/>
        <v>11</v>
      </c>
      <c r="O36" s="20">
        <v>20</v>
      </c>
      <c r="P36" s="8">
        <v>60</v>
      </c>
      <c r="Q36" s="9">
        <v>25</v>
      </c>
      <c r="R36" s="8">
        <v>70</v>
      </c>
      <c r="S36" s="10">
        <f t="shared" si="2"/>
        <v>2</v>
      </c>
      <c r="U36" s="20">
        <v>46</v>
      </c>
      <c r="V36" s="8">
        <v>555</v>
      </c>
      <c r="W36" s="9">
        <v>32</v>
      </c>
      <c r="X36" s="8">
        <v>570</v>
      </c>
      <c r="Y36" s="10">
        <f t="shared" si="3"/>
        <v>17</v>
      </c>
      <c r="AA36" s="1">
        <f>(Table6[[#This Row],[Selling price(per bag)]]*Table6[[#This Row],[Sell(bag)]])-(Table6[[#This Row],[Buying price(per bag)]]*Table6[[#This Row],[Buy(bag)]])</f>
        <v>-7290</v>
      </c>
    </row>
    <row r="37" spans="1:27" x14ac:dyDescent="0.3">
      <c r="A37" s="31" t="s">
        <v>45</v>
      </c>
      <c r="C37" s="7">
        <v>40</v>
      </c>
      <c r="D37" s="8">
        <v>50</v>
      </c>
      <c r="E37" s="9">
        <v>35</v>
      </c>
      <c r="F37" s="8">
        <v>60</v>
      </c>
      <c r="G37" s="11">
        <f t="shared" si="0"/>
        <v>8</v>
      </c>
      <c r="I37" s="20">
        <v>53</v>
      </c>
      <c r="J37" s="8">
        <v>35</v>
      </c>
      <c r="K37" s="9">
        <v>55</v>
      </c>
      <c r="L37" s="8">
        <v>40</v>
      </c>
      <c r="M37" s="10">
        <f t="shared" si="1"/>
        <v>9</v>
      </c>
      <c r="O37" s="20">
        <v>60</v>
      </c>
      <c r="P37" s="8">
        <v>62</v>
      </c>
      <c r="Q37" s="9">
        <v>43</v>
      </c>
      <c r="R37" s="8">
        <v>70</v>
      </c>
      <c r="S37" s="10">
        <f t="shared" si="2"/>
        <v>19</v>
      </c>
      <c r="U37" s="20">
        <v>25</v>
      </c>
      <c r="V37" s="8">
        <v>552</v>
      </c>
      <c r="W37" s="9">
        <v>38</v>
      </c>
      <c r="X37" s="8">
        <v>570</v>
      </c>
      <c r="Y37" s="10">
        <f t="shared" si="3"/>
        <v>4</v>
      </c>
      <c r="AA37" s="1">
        <f>(Table6[[#This Row],[Selling price(per bag)]]*Table6[[#This Row],[Sell(bag)]])-(Table6[[#This Row],[Buying price(per bag)]]*Table6[[#This Row],[Buy(bag)]])</f>
        <v>7860</v>
      </c>
    </row>
    <row r="38" spans="1:27" x14ac:dyDescent="0.3">
      <c r="A38" s="31" t="s">
        <v>46</v>
      </c>
      <c r="C38" s="7">
        <v>22</v>
      </c>
      <c r="D38" s="8">
        <v>45</v>
      </c>
      <c r="E38" s="9">
        <v>27</v>
      </c>
      <c r="F38" s="8">
        <v>50</v>
      </c>
      <c r="G38" s="11">
        <f t="shared" si="0"/>
        <v>3</v>
      </c>
      <c r="I38" s="20">
        <v>20</v>
      </c>
      <c r="J38" s="8">
        <v>30</v>
      </c>
      <c r="K38" s="9">
        <v>28</v>
      </c>
      <c r="L38" s="8">
        <v>35</v>
      </c>
      <c r="M38" s="10">
        <f t="shared" si="1"/>
        <v>1</v>
      </c>
      <c r="O38" s="20">
        <v>15</v>
      </c>
      <c r="P38" s="8">
        <v>55</v>
      </c>
      <c r="Q38" s="9">
        <v>32</v>
      </c>
      <c r="R38" s="8">
        <v>60</v>
      </c>
      <c r="S38" s="10">
        <f t="shared" si="2"/>
        <v>2</v>
      </c>
      <c r="U38" s="20">
        <v>34</v>
      </c>
      <c r="V38" s="8">
        <v>570</v>
      </c>
      <c r="W38" s="9">
        <v>24</v>
      </c>
      <c r="X38" s="8">
        <v>600</v>
      </c>
      <c r="Y38" s="10">
        <f t="shared" si="3"/>
        <v>14</v>
      </c>
      <c r="AA38" s="1">
        <f>(Table6[[#This Row],[Selling price(per bag)]]*Table6[[#This Row],[Sell(bag)]])-(Table6[[#This Row],[Buying price(per bag)]]*Table6[[#This Row],[Buy(bag)]])</f>
        <v>-4980</v>
      </c>
    </row>
    <row r="39" spans="1:27" x14ac:dyDescent="0.3">
      <c r="A39" s="31" t="s">
        <v>47</v>
      </c>
      <c r="C39" s="7">
        <v>25</v>
      </c>
      <c r="D39" s="8">
        <v>40</v>
      </c>
      <c r="E39" s="9">
        <v>20</v>
      </c>
      <c r="F39" s="8">
        <v>45</v>
      </c>
      <c r="G39" s="11">
        <f t="shared" si="0"/>
        <v>8</v>
      </c>
      <c r="I39" s="20">
        <v>89</v>
      </c>
      <c r="J39" s="8">
        <v>30</v>
      </c>
      <c r="K39" s="9">
        <v>66</v>
      </c>
      <c r="L39" s="8">
        <v>35</v>
      </c>
      <c r="M39" s="10">
        <f t="shared" si="1"/>
        <v>24</v>
      </c>
      <c r="O39" s="20">
        <v>20</v>
      </c>
      <c r="P39" s="8">
        <v>40</v>
      </c>
      <c r="Q39" s="9">
        <v>19</v>
      </c>
      <c r="R39" s="8">
        <v>45</v>
      </c>
      <c r="S39" s="10">
        <f t="shared" si="2"/>
        <v>3</v>
      </c>
      <c r="U39" s="20">
        <v>27</v>
      </c>
      <c r="V39" s="8">
        <v>600</v>
      </c>
      <c r="W39" s="9">
        <v>24</v>
      </c>
      <c r="X39" s="8">
        <v>620</v>
      </c>
      <c r="Y39" s="10">
        <f t="shared" si="3"/>
        <v>17</v>
      </c>
      <c r="AA39" s="1">
        <f>(Table6[[#This Row],[Selling price(per bag)]]*Table6[[#This Row],[Sell(bag)]])-(Table6[[#This Row],[Buying price(per bag)]]*Table6[[#This Row],[Buy(bag)]])</f>
        <v>-1320</v>
      </c>
    </row>
    <row r="40" spans="1:27" x14ac:dyDescent="0.3">
      <c r="A40" s="31" t="s">
        <v>48</v>
      </c>
      <c r="C40" s="7">
        <v>30</v>
      </c>
      <c r="D40" s="8">
        <v>40</v>
      </c>
      <c r="E40" s="9">
        <v>29</v>
      </c>
      <c r="F40" s="8">
        <v>45</v>
      </c>
      <c r="G40" s="11">
        <f t="shared" si="0"/>
        <v>9</v>
      </c>
      <c r="I40" s="20">
        <v>20</v>
      </c>
      <c r="J40" s="8">
        <v>30</v>
      </c>
      <c r="K40" s="9">
        <v>42</v>
      </c>
      <c r="L40" s="8">
        <v>35</v>
      </c>
      <c r="M40" s="10">
        <f t="shared" si="1"/>
        <v>2</v>
      </c>
      <c r="O40" s="20">
        <v>25</v>
      </c>
      <c r="P40" s="8">
        <v>35</v>
      </c>
      <c r="Q40" s="9">
        <v>24</v>
      </c>
      <c r="R40" s="8">
        <v>80</v>
      </c>
      <c r="S40" s="10">
        <f t="shared" si="2"/>
        <v>4</v>
      </c>
      <c r="U40" s="20">
        <v>27</v>
      </c>
      <c r="V40" s="8">
        <v>600</v>
      </c>
      <c r="W40" s="9">
        <v>34</v>
      </c>
      <c r="X40" s="8">
        <v>620</v>
      </c>
      <c r="Y40" s="10">
        <f t="shared" si="3"/>
        <v>10</v>
      </c>
      <c r="AA40" s="1">
        <f>(Table6[[#This Row],[Selling price(per bag)]]*Table6[[#This Row],[Sell(bag)]])-(Table6[[#This Row],[Buying price(per bag)]]*Table6[[#This Row],[Buy(bag)]])</f>
        <v>4880</v>
      </c>
    </row>
    <row r="41" spans="1:27" x14ac:dyDescent="0.3">
      <c r="A41" s="31" t="s">
        <v>49</v>
      </c>
      <c r="C41" s="7">
        <v>25</v>
      </c>
      <c r="D41" s="8">
        <v>41</v>
      </c>
      <c r="E41" s="9">
        <v>26</v>
      </c>
      <c r="F41" s="8">
        <v>45</v>
      </c>
      <c r="G41" s="11">
        <f t="shared" si="0"/>
        <v>8</v>
      </c>
      <c r="I41" s="20">
        <v>48</v>
      </c>
      <c r="J41" s="8">
        <v>33</v>
      </c>
      <c r="K41" s="9">
        <v>38</v>
      </c>
      <c r="L41" s="8">
        <v>35</v>
      </c>
      <c r="M41" s="10">
        <f t="shared" si="1"/>
        <v>12</v>
      </c>
      <c r="O41" s="20">
        <v>30</v>
      </c>
      <c r="P41" s="8">
        <v>40</v>
      </c>
      <c r="Q41" s="9">
        <v>29</v>
      </c>
      <c r="R41" s="8">
        <v>45</v>
      </c>
      <c r="S41" s="10">
        <f t="shared" si="2"/>
        <v>5</v>
      </c>
      <c r="U41" s="20">
        <v>29</v>
      </c>
      <c r="V41" s="8">
        <v>600</v>
      </c>
      <c r="W41" s="9">
        <v>21</v>
      </c>
      <c r="X41" s="8">
        <v>620</v>
      </c>
      <c r="Y41" s="10">
        <f t="shared" si="3"/>
        <v>18</v>
      </c>
      <c r="AA41" s="1">
        <f>(Table6[[#This Row],[Selling price(per bag)]]*Table6[[#This Row],[Sell(bag)]])-(Table6[[#This Row],[Buying price(per bag)]]*Table6[[#This Row],[Buy(bag)]])</f>
        <v>-4380</v>
      </c>
    </row>
    <row r="42" spans="1:27" x14ac:dyDescent="0.3">
      <c r="A42" s="31" t="s">
        <v>50</v>
      </c>
      <c r="C42" s="7">
        <v>45</v>
      </c>
      <c r="D42" s="8">
        <v>38</v>
      </c>
      <c r="E42" s="9">
        <v>42</v>
      </c>
      <c r="F42" s="8">
        <v>45</v>
      </c>
      <c r="G42" s="11">
        <f t="shared" si="0"/>
        <v>11</v>
      </c>
      <c r="I42" s="20">
        <v>36</v>
      </c>
      <c r="J42" s="8">
        <v>35</v>
      </c>
      <c r="K42" s="9">
        <v>40</v>
      </c>
      <c r="L42" s="8">
        <v>40</v>
      </c>
      <c r="M42" s="10">
        <f t="shared" si="1"/>
        <v>8</v>
      </c>
      <c r="O42" s="20">
        <v>20</v>
      </c>
      <c r="P42" s="8">
        <v>40</v>
      </c>
      <c r="Q42" s="9">
        <v>21</v>
      </c>
      <c r="R42" s="8">
        <v>45</v>
      </c>
      <c r="S42" s="10">
        <f t="shared" si="2"/>
        <v>4</v>
      </c>
      <c r="U42" s="20">
        <v>30</v>
      </c>
      <c r="V42" s="8">
        <v>600</v>
      </c>
      <c r="W42" s="9">
        <v>32</v>
      </c>
      <c r="X42" s="8">
        <v>620</v>
      </c>
      <c r="Y42" s="10">
        <f t="shared" si="3"/>
        <v>16</v>
      </c>
      <c r="AA42" s="1">
        <f>(Table6[[#This Row],[Selling price(per bag)]]*Table6[[#This Row],[Sell(bag)]])-(Table6[[#This Row],[Buying price(per bag)]]*Table6[[#This Row],[Buy(bag)]])</f>
        <v>1840</v>
      </c>
    </row>
    <row r="43" spans="1:27" x14ac:dyDescent="0.3">
      <c r="A43" s="31" t="s">
        <v>51</v>
      </c>
      <c r="C43" s="7">
        <v>18</v>
      </c>
      <c r="D43" s="8">
        <v>40</v>
      </c>
      <c r="E43" s="9">
        <v>26</v>
      </c>
      <c r="F43" s="8">
        <v>45</v>
      </c>
      <c r="G43" s="11">
        <f t="shared" si="0"/>
        <v>3</v>
      </c>
      <c r="I43" s="20">
        <v>50</v>
      </c>
      <c r="J43" s="8">
        <v>35</v>
      </c>
      <c r="K43" s="9">
        <v>27</v>
      </c>
      <c r="L43" s="8">
        <v>40</v>
      </c>
      <c r="M43" s="10">
        <f t="shared" si="1"/>
        <v>31</v>
      </c>
      <c r="O43" s="20">
        <v>58</v>
      </c>
      <c r="P43" s="8">
        <v>40</v>
      </c>
      <c r="Q43" s="9">
        <v>55</v>
      </c>
      <c r="R43" s="8">
        <v>45</v>
      </c>
      <c r="S43" s="10">
        <f t="shared" si="2"/>
        <v>7</v>
      </c>
      <c r="U43" s="20">
        <v>20</v>
      </c>
      <c r="V43" s="8">
        <v>600</v>
      </c>
      <c r="W43" s="9">
        <v>21</v>
      </c>
      <c r="X43" s="8">
        <v>620</v>
      </c>
      <c r="Y43" s="10">
        <f t="shared" si="3"/>
        <v>15</v>
      </c>
      <c r="AA43" s="1">
        <f>(Table6[[#This Row],[Selling price(per bag)]]*Table6[[#This Row],[Sell(bag)]])-(Table6[[#This Row],[Buying price(per bag)]]*Table6[[#This Row],[Buy(bag)]])</f>
        <v>1020</v>
      </c>
    </row>
    <row r="44" spans="1:27" x14ac:dyDescent="0.3">
      <c r="A44" s="31" t="s">
        <v>52</v>
      </c>
      <c r="C44" s="7">
        <v>32</v>
      </c>
      <c r="D44" s="8">
        <v>40</v>
      </c>
      <c r="E44" s="9">
        <v>24</v>
      </c>
      <c r="F44" s="8">
        <v>45</v>
      </c>
      <c r="G44" s="11">
        <f t="shared" si="0"/>
        <v>11</v>
      </c>
      <c r="I44" s="20">
        <v>28</v>
      </c>
      <c r="J44" s="8">
        <v>36</v>
      </c>
      <c r="K44" s="9">
        <v>42</v>
      </c>
      <c r="L44" s="8">
        <v>40</v>
      </c>
      <c r="M44" s="10">
        <f t="shared" si="1"/>
        <v>17</v>
      </c>
      <c r="O44" s="20">
        <v>35</v>
      </c>
      <c r="P44" s="8">
        <v>36</v>
      </c>
      <c r="Q44" s="9">
        <v>38</v>
      </c>
      <c r="R44" s="8">
        <v>40</v>
      </c>
      <c r="S44" s="10">
        <f t="shared" si="2"/>
        <v>4</v>
      </c>
      <c r="U44" s="20">
        <v>17</v>
      </c>
      <c r="V44" s="8">
        <v>600</v>
      </c>
      <c r="W44" s="9">
        <v>31</v>
      </c>
      <c r="X44" s="8">
        <v>620</v>
      </c>
      <c r="Y44" s="10">
        <f t="shared" si="3"/>
        <v>1</v>
      </c>
      <c r="AA44" s="1">
        <f>(Table6[[#This Row],[Selling price(per bag)]]*Table6[[#This Row],[Sell(bag)]])-(Table6[[#This Row],[Buying price(per bag)]]*Table6[[#This Row],[Buy(bag)]])</f>
        <v>9020</v>
      </c>
    </row>
    <row r="45" spans="1:27" x14ac:dyDescent="0.3">
      <c r="A45" s="31" t="s">
        <v>53</v>
      </c>
      <c r="C45" s="7">
        <v>51</v>
      </c>
      <c r="D45" s="8">
        <v>34</v>
      </c>
      <c r="E45" s="9">
        <v>36</v>
      </c>
      <c r="F45" s="8">
        <v>40</v>
      </c>
      <c r="G45" s="11">
        <f t="shared" si="0"/>
        <v>26</v>
      </c>
      <c r="I45" s="20">
        <v>30</v>
      </c>
      <c r="J45" s="8">
        <v>30</v>
      </c>
      <c r="K45" s="9">
        <v>39</v>
      </c>
      <c r="L45" s="8">
        <v>35</v>
      </c>
      <c r="M45" s="10">
        <f t="shared" si="1"/>
        <v>8</v>
      </c>
      <c r="O45" s="20">
        <v>62</v>
      </c>
      <c r="P45" s="8">
        <v>35</v>
      </c>
      <c r="Q45" s="9">
        <v>44</v>
      </c>
      <c r="R45" s="8">
        <v>40</v>
      </c>
      <c r="S45" s="10">
        <f t="shared" si="2"/>
        <v>22</v>
      </c>
      <c r="U45" s="20">
        <v>88</v>
      </c>
      <c r="V45" s="8">
        <v>600</v>
      </c>
      <c r="W45" s="9">
        <v>24</v>
      </c>
      <c r="X45" s="8">
        <v>600</v>
      </c>
      <c r="Y45" s="10">
        <f t="shared" si="3"/>
        <v>65</v>
      </c>
      <c r="AA45" s="1">
        <f>(Table6[[#This Row],[Selling price(per bag)]]*Table6[[#This Row],[Sell(bag)]])-(Table6[[#This Row],[Buying price(per bag)]]*Table6[[#This Row],[Buy(bag)]])</f>
        <v>-38400</v>
      </c>
    </row>
    <row r="46" spans="1:27" x14ac:dyDescent="0.3">
      <c r="A46" s="31" t="s">
        <v>54</v>
      </c>
      <c r="C46" s="7">
        <v>20</v>
      </c>
      <c r="D46" s="8">
        <v>35</v>
      </c>
      <c r="E46" s="9">
        <v>41</v>
      </c>
      <c r="F46" s="8">
        <v>40</v>
      </c>
      <c r="G46" s="11">
        <f t="shared" si="0"/>
        <v>5</v>
      </c>
      <c r="I46" s="20">
        <v>50</v>
      </c>
      <c r="J46" s="8">
        <v>32</v>
      </c>
      <c r="K46" s="9">
        <v>42</v>
      </c>
      <c r="L46" s="8">
        <v>35</v>
      </c>
      <c r="M46" s="10">
        <f t="shared" si="1"/>
        <v>16</v>
      </c>
      <c r="O46" s="20">
        <v>20</v>
      </c>
      <c r="P46" s="8">
        <v>35</v>
      </c>
      <c r="Q46" s="9">
        <v>29</v>
      </c>
      <c r="R46" s="8">
        <v>40</v>
      </c>
      <c r="S46" s="10">
        <f t="shared" si="2"/>
        <v>13</v>
      </c>
      <c r="U46" s="20">
        <v>10</v>
      </c>
      <c r="V46" s="8">
        <v>600</v>
      </c>
      <c r="W46" s="9">
        <v>29</v>
      </c>
      <c r="X46" s="8">
        <v>620</v>
      </c>
      <c r="Y46" s="10">
        <f t="shared" si="3"/>
        <v>46</v>
      </c>
      <c r="AA46" s="1">
        <f>(Table6[[#This Row],[Selling price(per bag)]]*Table6[[#This Row],[Sell(bag)]])-(Table6[[#This Row],[Buying price(per bag)]]*Table6[[#This Row],[Buy(bag)]])</f>
        <v>11980</v>
      </c>
    </row>
    <row r="47" spans="1:27" x14ac:dyDescent="0.3">
      <c r="A47" s="31" t="s">
        <v>55</v>
      </c>
      <c r="C47" s="7">
        <v>40</v>
      </c>
      <c r="D47" s="8">
        <v>38</v>
      </c>
      <c r="E47" s="9">
        <v>22</v>
      </c>
      <c r="F47" s="8">
        <v>45</v>
      </c>
      <c r="G47" s="11">
        <f t="shared" si="0"/>
        <v>23</v>
      </c>
      <c r="I47" s="20">
        <v>38</v>
      </c>
      <c r="J47" s="8">
        <v>35</v>
      </c>
      <c r="K47" s="9">
        <v>46</v>
      </c>
      <c r="L47" s="8">
        <v>40</v>
      </c>
      <c r="M47" s="10">
        <f t="shared" si="1"/>
        <v>8</v>
      </c>
      <c r="O47" s="20">
        <v>62</v>
      </c>
      <c r="P47" s="8">
        <v>38</v>
      </c>
      <c r="Q47" s="9">
        <v>42</v>
      </c>
      <c r="R47" s="8">
        <v>45</v>
      </c>
      <c r="S47" s="10">
        <f t="shared" si="2"/>
        <v>33</v>
      </c>
      <c r="U47" s="20">
        <v>23</v>
      </c>
      <c r="V47" s="8">
        <v>600</v>
      </c>
      <c r="W47" s="9">
        <v>27</v>
      </c>
      <c r="X47" s="8">
        <v>620</v>
      </c>
      <c r="Y47" s="10">
        <f t="shared" si="3"/>
        <v>42</v>
      </c>
      <c r="AA47" s="1">
        <f>(Table6[[#This Row],[Selling price(per bag)]]*Table6[[#This Row],[Sell(bag)]])-(Table6[[#This Row],[Buying price(per bag)]]*Table6[[#This Row],[Buy(bag)]])</f>
        <v>2940</v>
      </c>
    </row>
    <row r="48" spans="1:27" x14ac:dyDescent="0.3">
      <c r="A48" s="31" t="s">
        <v>56</v>
      </c>
      <c r="C48" s="12">
        <v>18</v>
      </c>
      <c r="D48" s="13">
        <v>42</v>
      </c>
      <c r="E48" s="14">
        <v>29</v>
      </c>
      <c r="F48" s="13">
        <v>50</v>
      </c>
      <c r="G48" s="15">
        <f t="shared" si="0"/>
        <v>12</v>
      </c>
      <c r="I48" s="21">
        <v>46</v>
      </c>
      <c r="J48" s="13">
        <v>34</v>
      </c>
      <c r="K48" s="14">
        <v>42</v>
      </c>
      <c r="L48" s="13">
        <v>40</v>
      </c>
      <c r="M48" s="22">
        <f t="shared" si="1"/>
        <v>12</v>
      </c>
      <c r="O48" s="21">
        <v>12</v>
      </c>
      <c r="P48" s="13">
        <v>32</v>
      </c>
      <c r="Q48" s="14">
        <v>33</v>
      </c>
      <c r="R48" s="13">
        <v>40</v>
      </c>
      <c r="S48" s="22">
        <f t="shared" si="2"/>
        <v>12</v>
      </c>
      <c r="U48" s="21">
        <v>6</v>
      </c>
      <c r="V48" s="13">
        <v>600</v>
      </c>
      <c r="W48" s="14">
        <v>39</v>
      </c>
      <c r="X48" s="13">
        <v>620</v>
      </c>
      <c r="Y48" s="22">
        <f t="shared" si="3"/>
        <v>9</v>
      </c>
      <c r="AA48" s="1">
        <f>(Table6[[#This Row],[Selling price(per bag)]]*Table6[[#This Row],[Sell(bag)]])-(Table6[[#This Row],[Buying price(per bag)]]*Table6[[#This Row],[Buy(bag)]])</f>
        <v>20580</v>
      </c>
    </row>
    <row r="50" spans="3:4" x14ac:dyDescent="0.3">
      <c r="C50"/>
    </row>
    <row r="51" spans="3:4" ht="15" thickBot="1" x14ac:dyDescent="0.35">
      <c r="C51" s="35" t="s">
        <v>0</v>
      </c>
      <c r="D51" s="1" t="s">
        <v>64</v>
      </c>
    </row>
    <row r="52" spans="3:4" x14ac:dyDescent="0.3">
      <c r="C52" s="34" t="s">
        <v>9</v>
      </c>
      <c r="D52" s="1">
        <v>-12980</v>
      </c>
    </row>
    <row r="53" spans="3:4" x14ac:dyDescent="0.3">
      <c r="C53" s="31" t="s">
        <v>10</v>
      </c>
      <c r="D53" s="1">
        <v>4150</v>
      </c>
    </row>
    <row r="54" spans="3:4" x14ac:dyDescent="0.3">
      <c r="C54" s="31" t="s">
        <v>11</v>
      </c>
      <c r="D54" s="1">
        <v>5850</v>
      </c>
    </row>
    <row r="55" spans="3:4" x14ac:dyDescent="0.3">
      <c r="C55" s="31" t="s">
        <v>12</v>
      </c>
      <c r="D55" s="1">
        <v>-4790</v>
      </c>
    </row>
    <row r="56" spans="3:4" x14ac:dyDescent="0.3">
      <c r="C56" s="31" t="s">
        <v>13</v>
      </c>
      <c r="D56" s="1">
        <v>-6910</v>
      </c>
    </row>
    <row r="57" spans="3:4" x14ac:dyDescent="0.3">
      <c r="C57" s="31" t="s">
        <v>19</v>
      </c>
      <c r="D57" s="1">
        <v>9080</v>
      </c>
    </row>
    <row r="58" spans="3:4" x14ac:dyDescent="0.3">
      <c r="C58" s="31" t="s">
        <v>20</v>
      </c>
      <c r="D58" s="1">
        <v>5240</v>
      </c>
    </row>
    <row r="59" spans="3:4" x14ac:dyDescent="0.3">
      <c r="C59" s="31" t="s">
        <v>21</v>
      </c>
      <c r="D59" s="1">
        <v>880</v>
      </c>
    </row>
    <row r="60" spans="3:4" x14ac:dyDescent="0.3">
      <c r="C60" s="31" t="s">
        <v>22</v>
      </c>
      <c r="D60" s="1">
        <v>-2500</v>
      </c>
    </row>
    <row r="61" spans="3:4" x14ac:dyDescent="0.3">
      <c r="C61" s="31" t="s">
        <v>23</v>
      </c>
      <c r="D61" s="1">
        <v>-800</v>
      </c>
    </row>
    <row r="62" spans="3:4" x14ac:dyDescent="0.3">
      <c r="C62" s="31" t="s">
        <v>24</v>
      </c>
      <c r="D62" s="1">
        <v>850</v>
      </c>
    </row>
    <row r="63" spans="3:4" x14ac:dyDescent="0.3">
      <c r="C63" s="32" t="s">
        <v>25</v>
      </c>
      <c r="D63" s="1">
        <v>-5110</v>
      </c>
    </row>
    <row r="64" spans="3:4" x14ac:dyDescent="0.3">
      <c r="C64" s="31" t="s">
        <v>26</v>
      </c>
      <c r="D64" s="1">
        <v>6860</v>
      </c>
    </row>
    <row r="65" spans="3:4" x14ac:dyDescent="0.3">
      <c r="C65" s="31" t="s">
        <v>27</v>
      </c>
      <c r="D65" s="1">
        <v>4100</v>
      </c>
    </row>
    <row r="66" spans="3:4" x14ac:dyDescent="0.3">
      <c r="C66" s="31" t="s">
        <v>28</v>
      </c>
      <c r="D66" s="1">
        <v>-3640</v>
      </c>
    </row>
    <row r="67" spans="3:4" x14ac:dyDescent="0.3">
      <c r="C67" s="31" t="s">
        <v>29</v>
      </c>
      <c r="D67" s="1">
        <v>3320</v>
      </c>
    </row>
    <row r="68" spans="3:4" x14ac:dyDescent="0.3">
      <c r="C68" s="31" t="s">
        <v>30</v>
      </c>
      <c r="D68" s="1">
        <v>-13700</v>
      </c>
    </row>
    <row r="69" spans="3:4" x14ac:dyDescent="0.3">
      <c r="C69" s="31" t="s">
        <v>31</v>
      </c>
      <c r="D69" s="1">
        <v>8140</v>
      </c>
    </row>
    <row r="70" spans="3:4" x14ac:dyDescent="0.3">
      <c r="C70" s="31" t="s">
        <v>32</v>
      </c>
      <c r="D70" s="1">
        <v>7680</v>
      </c>
    </row>
    <row r="71" spans="3:4" x14ac:dyDescent="0.3">
      <c r="C71" s="31" t="s">
        <v>33</v>
      </c>
      <c r="D71" s="1">
        <v>1160</v>
      </c>
    </row>
    <row r="72" spans="3:4" x14ac:dyDescent="0.3">
      <c r="C72" s="31" t="s">
        <v>34</v>
      </c>
      <c r="D72" s="1">
        <v>2940</v>
      </c>
    </row>
    <row r="73" spans="3:4" x14ac:dyDescent="0.3">
      <c r="C73" s="31" t="s">
        <v>62</v>
      </c>
      <c r="D73" s="1">
        <v>4440</v>
      </c>
    </row>
    <row r="74" spans="3:4" x14ac:dyDescent="0.3">
      <c r="C74" s="31" t="s">
        <v>63</v>
      </c>
      <c r="D74" s="1">
        <v>-3845</v>
      </c>
    </row>
    <row r="75" spans="3:4" x14ac:dyDescent="0.3">
      <c r="C75" s="31" t="s">
        <v>35</v>
      </c>
      <c r="D75" s="1">
        <v>3065</v>
      </c>
    </row>
    <row r="76" spans="3:4" x14ac:dyDescent="0.3">
      <c r="C76" s="31" t="s">
        <v>36</v>
      </c>
      <c r="D76" s="1">
        <v>-1600</v>
      </c>
    </row>
    <row r="77" spans="3:4" x14ac:dyDescent="0.3">
      <c r="C77" s="31" t="s">
        <v>37</v>
      </c>
      <c r="D77" s="1">
        <v>-145</v>
      </c>
    </row>
    <row r="78" spans="3:4" x14ac:dyDescent="0.3">
      <c r="C78" s="31" t="s">
        <v>38</v>
      </c>
      <c r="D78" s="1">
        <v>-10445</v>
      </c>
    </row>
    <row r="79" spans="3:4" x14ac:dyDescent="0.3">
      <c r="C79" s="31" t="s">
        <v>39</v>
      </c>
      <c r="D79" s="1">
        <v>9025</v>
      </c>
    </row>
    <row r="80" spans="3:4" x14ac:dyDescent="0.3">
      <c r="C80" s="31" t="s">
        <v>40</v>
      </c>
      <c r="D80" s="1">
        <v>5800</v>
      </c>
    </row>
    <row r="81" spans="3:4" x14ac:dyDescent="0.3">
      <c r="C81" s="31" t="s">
        <v>41</v>
      </c>
      <c r="D81" s="1">
        <v>-7890</v>
      </c>
    </row>
    <row r="82" spans="3:4" x14ac:dyDescent="0.3">
      <c r="C82" s="31" t="s">
        <v>42</v>
      </c>
      <c r="D82" s="1">
        <v>-8930</v>
      </c>
    </row>
    <row r="83" spans="3:4" x14ac:dyDescent="0.3">
      <c r="C83" s="31" t="s">
        <v>43</v>
      </c>
      <c r="D83" s="1">
        <v>17870</v>
      </c>
    </row>
    <row r="84" spans="3:4" x14ac:dyDescent="0.3">
      <c r="C84" s="31" t="s">
        <v>44</v>
      </c>
      <c r="D84" s="1">
        <v>-7290</v>
      </c>
    </row>
    <row r="85" spans="3:4" x14ac:dyDescent="0.3">
      <c r="C85" s="31" t="s">
        <v>45</v>
      </c>
      <c r="D85" s="1">
        <v>7860</v>
      </c>
    </row>
    <row r="86" spans="3:4" x14ac:dyDescent="0.3">
      <c r="C86" s="31" t="s">
        <v>46</v>
      </c>
      <c r="D86" s="1">
        <v>-4980</v>
      </c>
    </row>
    <row r="87" spans="3:4" x14ac:dyDescent="0.3">
      <c r="C87" s="31" t="s">
        <v>47</v>
      </c>
      <c r="D87" s="1">
        <v>-1320</v>
      </c>
    </row>
    <row r="88" spans="3:4" x14ac:dyDescent="0.3">
      <c r="C88" s="31" t="s">
        <v>48</v>
      </c>
      <c r="D88" s="1">
        <v>4880</v>
      </c>
    </row>
    <row r="89" spans="3:4" x14ac:dyDescent="0.3">
      <c r="C89" s="31" t="s">
        <v>49</v>
      </c>
      <c r="D89" s="1">
        <v>-4380</v>
      </c>
    </row>
    <row r="90" spans="3:4" x14ac:dyDescent="0.3">
      <c r="C90" s="31" t="s">
        <v>50</v>
      </c>
      <c r="D90" s="1">
        <v>1840</v>
      </c>
    </row>
    <row r="91" spans="3:4" x14ac:dyDescent="0.3">
      <c r="C91" s="31" t="s">
        <v>51</v>
      </c>
      <c r="D91" s="1">
        <v>1020</v>
      </c>
    </row>
    <row r="92" spans="3:4" x14ac:dyDescent="0.3">
      <c r="C92" s="31" t="s">
        <v>52</v>
      </c>
      <c r="D92" s="1">
        <v>9020</v>
      </c>
    </row>
    <row r="93" spans="3:4" x14ac:dyDescent="0.3">
      <c r="C93" s="31" t="s">
        <v>53</v>
      </c>
      <c r="D93" s="1">
        <v>-38400</v>
      </c>
    </row>
    <row r="94" spans="3:4" x14ac:dyDescent="0.3">
      <c r="C94" s="31" t="s">
        <v>54</v>
      </c>
      <c r="D94" s="1">
        <v>11980</v>
      </c>
    </row>
    <row r="95" spans="3:4" x14ac:dyDescent="0.3">
      <c r="C95" s="31" t="s">
        <v>55</v>
      </c>
      <c r="D95" s="1">
        <v>2940</v>
      </c>
    </row>
    <row r="96" spans="3:4" x14ac:dyDescent="0.3">
      <c r="C96" s="31" t="s">
        <v>56</v>
      </c>
      <c r="D96" s="1">
        <v>20580</v>
      </c>
    </row>
  </sheetData>
  <mergeCells count="5">
    <mergeCell ref="C2:G2"/>
    <mergeCell ref="I2:M2"/>
    <mergeCell ref="O2:S2"/>
    <mergeCell ref="U2:Y2"/>
    <mergeCell ref="A2:A3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C2FE-445F-4AA5-A893-C1199B780E75}">
  <dimension ref="A3:L49"/>
  <sheetViews>
    <sheetView workbookViewId="0">
      <selection activeCell="M1" sqref="M1"/>
    </sheetView>
  </sheetViews>
  <sheetFormatPr defaultRowHeight="14.4" x14ac:dyDescent="0.3"/>
  <cols>
    <col min="1" max="1" width="12.5546875" bestFit="1" customWidth="1"/>
    <col min="2" max="2" width="14.88671875" style="47" bestFit="1" customWidth="1"/>
    <col min="4" max="4" width="12.5546875" bestFit="1" customWidth="1"/>
    <col min="5" max="5" width="17.33203125" style="47" bestFit="1" customWidth="1"/>
    <col min="8" max="8" width="10.44140625" style="47" bestFit="1" customWidth="1"/>
    <col min="9" max="9" width="11.88671875" style="1" bestFit="1" customWidth="1"/>
  </cols>
  <sheetData>
    <row r="3" spans="1:10" x14ac:dyDescent="0.3">
      <c r="A3" s="45" t="s">
        <v>69</v>
      </c>
      <c r="B3" s="47" t="s">
        <v>116</v>
      </c>
      <c r="D3" s="45" t="s">
        <v>69</v>
      </c>
      <c r="E3" s="47" t="s">
        <v>117</v>
      </c>
      <c r="G3" s="50" t="s">
        <v>0</v>
      </c>
      <c r="H3" s="51" t="s">
        <v>66</v>
      </c>
      <c r="I3" s="52" t="s">
        <v>57</v>
      </c>
      <c r="J3" s="50" t="s">
        <v>118</v>
      </c>
    </row>
    <row r="4" spans="1:10" x14ac:dyDescent="0.3">
      <c r="A4" s="46" t="s">
        <v>71</v>
      </c>
      <c r="B4" s="47">
        <v>20220</v>
      </c>
      <c r="D4" s="46" t="s">
        <v>71</v>
      </c>
      <c r="E4" s="47">
        <v>37300</v>
      </c>
      <c r="G4" s="46" t="s">
        <v>71</v>
      </c>
      <c r="H4" s="47">
        <v>37300</v>
      </c>
      <c r="I4" s="47">
        <v>20220</v>
      </c>
      <c r="J4" s="47">
        <f>$I4-$H4</f>
        <v>-17080</v>
      </c>
    </row>
    <row r="5" spans="1:10" x14ac:dyDescent="0.3">
      <c r="A5" s="46" t="s">
        <v>72</v>
      </c>
      <c r="B5" s="47">
        <v>23980</v>
      </c>
      <c r="D5" s="46" t="s">
        <v>72</v>
      </c>
      <c r="E5" s="47">
        <v>16578</v>
      </c>
      <c r="G5" s="46" t="s">
        <v>72</v>
      </c>
      <c r="H5" s="47">
        <v>16578</v>
      </c>
      <c r="I5" s="47">
        <v>23980</v>
      </c>
      <c r="J5" s="47">
        <f t="shared" ref="J5:J48" si="0">$I5-$H5</f>
        <v>7402</v>
      </c>
    </row>
    <row r="6" spans="1:10" x14ac:dyDescent="0.3">
      <c r="A6" s="46" t="s">
        <v>73</v>
      </c>
      <c r="B6" s="47">
        <v>25270</v>
      </c>
      <c r="D6" s="46" t="s">
        <v>73</v>
      </c>
      <c r="E6" s="47">
        <v>12155</v>
      </c>
      <c r="G6" s="46" t="s">
        <v>73</v>
      </c>
      <c r="H6" s="47">
        <v>12155</v>
      </c>
      <c r="I6" s="47">
        <v>25270</v>
      </c>
      <c r="J6" s="47">
        <f>$I6-$H6</f>
        <v>13115</v>
      </c>
    </row>
    <row r="7" spans="1:10" x14ac:dyDescent="0.3">
      <c r="A7" s="46" t="s">
        <v>74</v>
      </c>
      <c r="B7" s="47">
        <v>13270</v>
      </c>
      <c r="D7" s="46" t="s">
        <v>74</v>
      </c>
      <c r="E7" s="47">
        <v>16775</v>
      </c>
      <c r="G7" s="46" t="s">
        <v>74</v>
      </c>
      <c r="H7" s="47">
        <v>16775</v>
      </c>
      <c r="I7" s="47">
        <v>13270</v>
      </c>
      <c r="J7" s="47">
        <f t="shared" si="0"/>
        <v>-3505</v>
      </c>
    </row>
    <row r="8" spans="1:10" x14ac:dyDescent="0.3">
      <c r="A8" s="46" t="s">
        <v>75</v>
      </c>
      <c r="B8" s="47">
        <v>17220</v>
      </c>
      <c r="D8" s="46" t="s">
        <v>75</v>
      </c>
      <c r="E8" s="47">
        <v>23430</v>
      </c>
      <c r="G8" s="46" t="s">
        <v>75</v>
      </c>
      <c r="H8" s="47">
        <v>23430</v>
      </c>
      <c r="I8" s="47">
        <v>17220</v>
      </c>
      <c r="J8" s="47">
        <f t="shared" si="0"/>
        <v>-6210</v>
      </c>
    </row>
    <row r="9" spans="1:10" x14ac:dyDescent="0.3">
      <c r="A9" s="46" t="s">
        <v>76</v>
      </c>
      <c r="B9" s="47">
        <v>19840</v>
      </c>
      <c r="D9" s="46" t="s">
        <v>76</v>
      </c>
      <c r="E9" s="47">
        <v>9425</v>
      </c>
      <c r="G9" s="46" t="s">
        <v>76</v>
      </c>
      <c r="H9" s="47">
        <v>9425</v>
      </c>
      <c r="I9" s="47">
        <v>19840</v>
      </c>
      <c r="J9" s="47">
        <f t="shared" si="0"/>
        <v>10415</v>
      </c>
    </row>
    <row r="10" spans="1:10" x14ac:dyDescent="0.3">
      <c r="A10" s="46" t="s">
        <v>77</v>
      </c>
      <c r="B10" s="47">
        <v>19660</v>
      </c>
      <c r="D10" s="46" t="s">
        <v>77</v>
      </c>
      <c r="E10" s="47">
        <v>14960</v>
      </c>
      <c r="G10" s="46" t="s">
        <v>77</v>
      </c>
      <c r="H10" s="47">
        <v>14960</v>
      </c>
      <c r="I10" s="47">
        <v>19660</v>
      </c>
      <c r="J10" s="47">
        <f t="shared" si="0"/>
        <v>4700</v>
      </c>
    </row>
    <row r="11" spans="1:10" x14ac:dyDescent="0.3">
      <c r="A11" s="46" t="s">
        <v>78</v>
      </c>
      <c r="B11" s="47">
        <v>21780</v>
      </c>
      <c r="D11" s="46" t="s">
        <v>78</v>
      </c>
      <c r="E11" s="47">
        <v>20410</v>
      </c>
      <c r="G11" s="46" t="s">
        <v>78</v>
      </c>
      <c r="H11" s="47">
        <v>20410</v>
      </c>
      <c r="I11" s="47">
        <v>21780</v>
      </c>
      <c r="J11" s="47">
        <f t="shared" si="0"/>
        <v>1370</v>
      </c>
    </row>
    <row r="12" spans="1:10" x14ac:dyDescent="0.3">
      <c r="A12" s="46" t="s">
        <v>79</v>
      </c>
      <c r="B12" s="47">
        <v>16920</v>
      </c>
      <c r="D12" s="46" t="s">
        <v>79</v>
      </c>
      <c r="E12" s="47">
        <v>19950</v>
      </c>
      <c r="G12" s="46" t="s">
        <v>79</v>
      </c>
      <c r="H12" s="47">
        <v>19950</v>
      </c>
      <c r="I12" s="47">
        <v>16920</v>
      </c>
      <c r="J12" s="47">
        <f t="shared" si="0"/>
        <v>-3030</v>
      </c>
    </row>
    <row r="13" spans="1:10" x14ac:dyDescent="0.3">
      <c r="A13" s="46" t="s">
        <v>80</v>
      </c>
      <c r="B13" s="47">
        <v>21596</v>
      </c>
      <c r="D13" s="46" t="s">
        <v>80</v>
      </c>
      <c r="E13" s="47">
        <v>21862</v>
      </c>
      <c r="G13" s="46" t="s">
        <v>80</v>
      </c>
      <c r="H13" s="47">
        <v>21862</v>
      </c>
      <c r="I13" s="47">
        <v>21596</v>
      </c>
      <c r="J13" s="47">
        <f>$I13-$H13</f>
        <v>-266</v>
      </c>
    </row>
    <row r="14" spans="1:10" x14ac:dyDescent="0.3">
      <c r="A14" s="46" t="s">
        <v>81</v>
      </c>
      <c r="B14" s="47">
        <v>21811</v>
      </c>
      <c r="D14" s="46" t="s">
        <v>81</v>
      </c>
      <c r="E14" s="47">
        <v>20784</v>
      </c>
      <c r="G14" s="46" t="s">
        <v>81</v>
      </c>
      <c r="H14" s="47">
        <v>20784</v>
      </c>
      <c r="I14" s="47">
        <v>21811</v>
      </c>
      <c r="J14" s="47">
        <f t="shared" si="0"/>
        <v>1027</v>
      </c>
    </row>
    <row r="15" spans="1:10" x14ac:dyDescent="0.3">
      <c r="A15" s="46" t="s">
        <v>82</v>
      </c>
      <c r="B15" s="47">
        <v>19920</v>
      </c>
      <c r="D15" s="46" t="s">
        <v>82</v>
      </c>
      <c r="E15" s="47">
        <v>24085</v>
      </c>
      <c r="G15" s="46" t="s">
        <v>82</v>
      </c>
      <c r="H15" s="47">
        <v>24085</v>
      </c>
      <c r="I15" s="47">
        <v>19920</v>
      </c>
      <c r="J15" s="47">
        <f t="shared" si="0"/>
        <v>-4165</v>
      </c>
    </row>
    <row r="16" spans="1:10" x14ac:dyDescent="0.3">
      <c r="A16" s="46" t="s">
        <v>83</v>
      </c>
      <c r="B16" s="47">
        <v>27140</v>
      </c>
      <c r="D16" s="46" t="s">
        <v>83</v>
      </c>
      <c r="E16" s="47">
        <v>19840</v>
      </c>
      <c r="G16" s="46" t="s">
        <v>83</v>
      </c>
      <c r="H16" s="47">
        <v>19840</v>
      </c>
      <c r="I16" s="47">
        <v>27140</v>
      </c>
      <c r="J16" s="47">
        <f>$I16-$H16</f>
        <v>7300</v>
      </c>
    </row>
    <row r="17" spans="1:10" x14ac:dyDescent="0.3">
      <c r="A17" s="46" t="s">
        <v>84</v>
      </c>
      <c r="B17" s="47">
        <v>23865</v>
      </c>
      <c r="D17" s="46" t="s">
        <v>84</v>
      </c>
      <c r="E17" s="47">
        <v>19404</v>
      </c>
      <c r="G17" s="46" t="s">
        <v>84</v>
      </c>
      <c r="H17" s="47">
        <v>19404</v>
      </c>
      <c r="I17" s="47">
        <v>23865</v>
      </c>
      <c r="J17" s="47">
        <f t="shared" si="0"/>
        <v>4461</v>
      </c>
    </row>
    <row r="18" spans="1:10" x14ac:dyDescent="0.3">
      <c r="A18" s="46" t="s">
        <v>85</v>
      </c>
      <c r="B18" s="47">
        <v>22405</v>
      </c>
      <c r="D18" s="46" t="s">
        <v>85</v>
      </c>
      <c r="E18" s="47">
        <v>24860</v>
      </c>
      <c r="G18" s="46" t="s">
        <v>85</v>
      </c>
      <c r="H18" s="47">
        <v>24860</v>
      </c>
      <c r="I18" s="47">
        <v>22405</v>
      </c>
      <c r="J18" s="47">
        <f t="shared" si="0"/>
        <v>-2455</v>
      </c>
    </row>
    <row r="19" spans="1:10" x14ac:dyDescent="0.3">
      <c r="A19" s="46" t="s">
        <v>86</v>
      </c>
      <c r="B19" s="47">
        <v>31775</v>
      </c>
      <c r="D19" s="46" t="s">
        <v>86</v>
      </c>
      <c r="E19" s="47">
        <v>29676</v>
      </c>
      <c r="G19" s="46" t="s">
        <v>86</v>
      </c>
      <c r="H19" s="47">
        <v>29676</v>
      </c>
      <c r="I19" s="47">
        <v>31775</v>
      </c>
      <c r="J19" s="47">
        <f t="shared" si="0"/>
        <v>2099</v>
      </c>
    </row>
    <row r="20" spans="1:10" x14ac:dyDescent="0.3">
      <c r="A20" s="46" t="s">
        <v>87</v>
      </c>
      <c r="B20" s="47">
        <v>17070</v>
      </c>
      <c r="D20" s="46" t="s">
        <v>87</v>
      </c>
      <c r="E20" s="47">
        <v>29170</v>
      </c>
      <c r="G20" s="46" t="s">
        <v>87</v>
      </c>
      <c r="H20" s="47">
        <v>29170</v>
      </c>
      <c r="I20" s="47">
        <v>17070</v>
      </c>
      <c r="J20" s="47">
        <f t="shared" si="0"/>
        <v>-12100</v>
      </c>
    </row>
    <row r="21" spans="1:10" x14ac:dyDescent="0.3">
      <c r="A21" s="46" t="s">
        <v>88</v>
      </c>
      <c r="B21" s="47">
        <v>23275</v>
      </c>
      <c r="D21" s="46" t="s">
        <v>88</v>
      </c>
      <c r="E21" s="47">
        <v>13590</v>
      </c>
      <c r="G21" s="46" t="s">
        <v>88</v>
      </c>
      <c r="H21" s="47">
        <v>13590</v>
      </c>
      <c r="I21" s="47">
        <v>23275</v>
      </c>
      <c r="J21" s="47">
        <f t="shared" si="0"/>
        <v>9685</v>
      </c>
    </row>
    <row r="22" spans="1:10" x14ac:dyDescent="0.3">
      <c r="A22" s="46" t="s">
        <v>89</v>
      </c>
      <c r="B22" s="47">
        <v>25380</v>
      </c>
      <c r="D22" s="46" t="s">
        <v>89</v>
      </c>
      <c r="E22" s="47">
        <v>18505</v>
      </c>
      <c r="G22" s="46" t="s">
        <v>89</v>
      </c>
      <c r="H22" s="47">
        <v>18505</v>
      </c>
      <c r="I22" s="47">
        <v>25380</v>
      </c>
      <c r="J22" s="47">
        <f t="shared" si="0"/>
        <v>6875</v>
      </c>
    </row>
    <row r="23" spans="1:10" x14ac:dyDescent="0.3">
      <c r="A23" s="46" t="s">
        <v>90</v>
      </c>
      <c r="B23" s="47">
        <v>22117</v>
      </c>
      <c r="D23" s="46" t="s">
        <v>90</v>
      </c>
      <c r="E23" s="47">
        <v>19540</v>
      </c>
      <c r="G23" s="46" t="s">
        <v>90</v>
      </c>
      <c r="H23" s="47">
        <v>19540</v>
      </c>
      <c r="I23" s="47">
        <v>22117</v>
      </c>
      <c r="J23" s="47">
        <f t="shared" si="0"/>
        <v>2577</v>
      </c>
    </row>
    <row r="24" spans="1:10" x14ac:dyDescent="0.3">
      <c r="A24" s="46" t="s">
        <v>91</v>
      </c>
      <c r="B24" s="47">
        <v>28120</v>
      </c>
      <c r="D24" s="46" t="s">
        <v>91</v>
      </c>
      <c r="E24" s="47">
        <v>25445</v>
      </c>
      <c r="G24" s="46" t="s">
        <v>91</v>
      </c>
      <c r="H24" s="47">
        <v>25445</v>
      </c>
      <c r="I24" s="47">
        <v>28120</v>
      </c>
      <c r="J24" s="47">
        <f t="shared" si="0"/>
        <v>2675</v>
      </c>
    </row>
    <row r="25" spans="1:10" x14ac:dyDescent="0.3">
      <c r="A25" s="46" t="s">
        <v>92</v>
      </c>
      <c r="B25" s="47">
        <v>23400</v>
      </c>
      <c r="D25" s="46" t="s">
        <v>92</v>
      </c>
      <c r="E25" s="47">
        <v>17990</v>
      </c>
      <c r="G25" s="46" t="s">
        <v>92</v>
      </c>
      <c r="H25" s="47">
        <v>17990</v>
      </c>
      <c r="I25" s="47">
        <v>23400</v>
      </c>
      <c r="J25" s="47">
        <f t="shared" si="0"/>
        <v>5410</v>
      </c>
    </row>
    <row r="26" spans="1:10" x14ac:dyDescent="0.3">
      <c r="A26" s="46" t="s">
        <v>93</v>
      </c>
      <c r="B26" s="47">
        <v>7890</v>
      </c>
      <c r="D26" s="46" t="s">
        <v>93</v>
      </c>
      <c r="E26" s="47">
        <v>26395</v>
      </c>
      <c r="G26" s="46" t="s">
        <v>93</v>
      </c>
      <c r="H26" s="47">
        <v>26395</v>
      </c>
      <c r="I26" s="47">
        <v>7890</v>
      </c>
      <c r="J26" s="47">
        <f t="shared" si="0"/>
        <v>-18505</v>
      </c>
    </row>
    <row r="27" spans="1:10" x14ac:dyDescent="0.3">
      <c r="A27" s="46" t="s">
        <v>94</v>
      </c>
      <c r="B27" s="47">
        <v>19665</v>
      </c>
      <c r="D27" s="46" t="s">
        <v>94</v>
      </c>
      <c r="E27" s="47">
        <v>15602</v>
      </c>
      <c r="G27" s="46" t="s">
        <v>94</v>
      </c>
      <c r="H27" s="47">
        <v>15602</v>
      </c>
      <c r="I27" s="47">
        <v>19665</v>
      </c>
      <c r="J27" s="47">
        <f t="shared" si="0"/>
        <v>4063</v>
      </c>
    </row>
    <row r="28" spans="1:10" x14ac:dyDescent="0.3">
      <c r="A28" s="46" t="s">
        <v>95</v>
      </c>
      <c r="B28" s="47">
        <v>25980</v>
      </c>
      <c r="D28" s="46" t="s">
        <v>95</v>
      </c>
      <c r="E28" s="47">
        <v>28964</v>
      </c>
      <c r="G28" s="46" t="s">
        <v>95</v>
      </c>
      <c r="H28" s="47">
        <v>28964</v>
      </c>
      <c r="I28" s="47">
        <v>25980</v>
      </c>
      <c r="J28" s="47">
        <f t="shared" si="0"/>
        <v>-2984</v>
      </c>
    </row>
    <row r="29" spans="1:10" x14ac:dyDescent="0.3">
      <c r="A29" s="46" t="s">
        <v>96</v>
      </c>
      <c r="B29" s="47">
        <v>21300</v>
      </c>
      <c r="D29" s="46" t="s">
        <v>96</v>
      </c>
      <c r="E29" s="47">
        <v>19845</v>
      </c>
      <c r="G29" s="46" t="s">
        <v>96</v>
      </c>
      <c r="H29" s="47">
        <v>19845</v>
      </c>
      <c r="I29" s="47">
        <v>21300</v>
      </c>
      <c r="J29" s="47">
        <f t="shared" si="0"/>
        <v>1455</v>
      </c>
    </row>
    <row r="30" spans="1:10" x14ac:dyDescent="0.3">
      <c r="A30" s="46" t="s">
        <v>97</v>
      </c>
      <c r="B30" s="47">
        <v>13930</v>
      </c>
      <c r="D30" s="46" t="s">
        <v>97</v>
      </c>
      <c r="E30" s="47">
        <v>22215</v>
      </c>
      <c r="G30" s="46" t="s">
        <v>97</v>
      </c>
      <c r="H30" s="47">
        <v>22215</v>
      </c>
      <c r="I30" s="47">
        <v>13930</v>
      </c>
      <c r="J30" s="47">
        <f t="shared" si="0"/>
        <v>-8285</v>
      </c>
    </row>
    <row r="31" spans="1:10" x14ac:dyDescent="0.3">
      <c r="A31" s="46" t="s">
        <v>98</v>
      </c>
      <c r="B31" s="47">
        <v>22215</v>
      </c>
      <c r="D31" s="46" t="s">
        <v>98</v>
      </c>
      <c r="E31" s="47">
        <v>12955</v>
      </c>
      <c r="G31" s="46" t="s">
        <v>98</v>
      </c>
      <c r="H31" s="47">
        <v>12955</v>
      </c>
      <c r="I31" s="47">
        <v>22215</v>
      </c>
      <c r="J31" s="47">
        <f t="shared" si="0"/>
        <v>9260</v>
      </c>
    </row>
    <row r="32" spans="1:10" x14ac:dyDescent="0.3">
      <c r="A32" s="46" t="s">
        <v>99</v>
      </c>
      <c r="B32" s="47">
        <v>25060</v>
      </c>
      <c r="D32" s="46" t="s">
        <v>99</v>
      </c>
      <c r="E32" s="47">
        <v>21285</v>
      </c>
      <c r="G32" s="46" t="s">
        <v>99</v>
      </c>
      <c r="H32" s="47">
        <v>21285</v>
      </c>
      <c r="I32" s="47">
        <v>25060</v>
      </c>
      <c r="J32" s="47">
        <f t="shared" si="0"/>
        <v>3775</v>
      </c>
    </row>
    <row r="33" spans="1:10" x14ac:dyDescent="0.3">
      <c r="A33" s="46" t="s">
        <v>100</v>
      </c>
      <c r="B33" s="47">
        <v>15700</v>
      </c>
      <c r="D33" s="46" t="s">
        <v>100</v>
      </c>
      <c r="E33" s="47">
        <v>21300</v>
      </c>
      <c r="G33" s="46" t="s">
        <v>100</v>
      </c>
      <c r="H33" s="47">
        <v>21300</v>
      </c>
      <c r="I33" s="47">
        <v>15700</v>
      </c>
      <c r="J33" s="47">
        <f t="shared" si="0"/>
        <v>-5600</v>
      </c>
    </row>
    <row r="34" spans="1:10" x14ac:dyDescent="0.3">
      <c r="A34" s="46" t="s">
        <v>101</v>
      </c>
      <c r="B34" s="47">
        <v>17040</v>
      </c>
      <c r="D34" s="46" t="s">
        <v>101</v>
      </c>
      <c r="E34" s="47">
        <v>24682</v>
      </c>
      <c r="G34" s="46" t="s">
        <v>101</v>
      </c>
      <c r="H34" s="47">
        <v>24682</v>
      </c>
      <c r="I34" s="47">
        <v>17040</v>
      </c>
      <c r="J34" s="47">
        <f t="shared" si="0"/>
        <v>-7642</v>
      </c>
    </row>
    <row r="35" spans="1:10" x14ac:dyDescent="0.3">
      <c r="A35" s="46" t="s">
        <v>102</v>
      </c>
      <c r="B35" s="47">
        <v>29050</v>
      </c>
      <c r="D35" s="46" t="s">
        <v>102</v>
      </c>
      <c r="E35" s="47">
        <v>11590</v>
      </c>
      <c r="G35" s="46" t="s">
        <v>102</v>
      </c>
      <c r="H35" s="47">
        <v>11590</v>
      </c>
      <c r="I35" s="47">
        <v>29050</v>
      </c>
      <c r="J35" s="47">
        <f t="shared" si="0"/>
        <v>17460</v>
      </c>
    </row>
    <row r="36" spans="1:10" x14ac:dyDescent="0.3">
      <c r="A36" s="46" t="s">
        <v>103</v>
      </c>
      <c r="B36" s="47">
        <v>24030</v>
      </c>
      <c r="D36" s="46" t="s">
        <v>103</v>
      </c>
      <c r="E36" s="47">
        <v>28637</v>
      </c>
      <c r="G36" s="46" t="s">
        <v>103</v>
      </c>
      <c r="H36" s="47">
        <v>28637</v>
      </c>
      <c r="I36" s="47">
        <v>24030</v>
      </c>
      <c r="J36" s="47">
        <f t="shared" si="0"/>
        <v>-4607</v>
      </c>
    </row>
    <row r="37" spans="1:10" x14ac:dyDescent="0.3">
      <c r="A37" s="46" t="s">
        <v>104</v>
      </c>
      <c r="B37" s="47">
        <v>28970</v>
      </c>
      <c r="D37" s="46" t="s">
        <v>104</v>
      </c>
      <c r="E37" s="47">
        <v>21375</v>
      </c>
      <c r="G37" s="46" t="s">
        <v>104</v>
      </c>
      <c r="H37" s="47">
        <v>21375</v>
      </c>
      <c r="I37" s="47">
        <v>28970</v>
      </c>
      <c r="J37" s="47">
        <f t="shared" si="0"/>
        <v>7595</v>
      </c>
    </row>
    <row r="38" spans="1:10" x14ac:dyDescent="0.3">
      <c r="A38" s="46" t="s">
        <v>105</v>
      </c>
      <c r="B38" s="47">
        <v>18650</v>
      </c>
      <c r="D38" s="46" t="s">
        <v>105</v>
      </c>
      <c r="E38" s="47">
        <v>21795</v>
      </c>
      <c r="G38" s="46" t="s">
        <v>105</v>
      </c>
      <c r="H38" s="47">
        <v>21795</v>
      </c>
      <c r="I38" s="47">
        <v>18650</v>
      </c>
      <c r="J38" s="47">
        <f t="shared" si="0"/>
        <v>-3145</v>
      </c>
    </row>
    <row r="39" spans="1:10" x14ac:dyDescent="0.3">
      <c r="A39" s="46" t="s">
        <v>106</v>
      </c>
      <c r="B39" s="47">
        <v>18945</v>
      </c>
      <c r="D39" s="46" t="s">
        <v>106</v>
      </c>
      <c r="E39" s="47">
        <v>20670</v>
      </c>
      <c r="G39" s="46" t="s">
        <v>106</v>
      </c>
      <c r="H39" s="47">
        <v>20670</v>
      </c>
      <c r="I39" s="47">
        <v>18945</v>
      </c>
      <c r="J39" s="47">
        <f t="shared" si="0"/>
        <v>-1725</v>
      </c>
    </row>
    <row r="40" spans="1:10" x14ac:dyDescent="0.3">
      <c r="A40" s="46" t="s">
        <v>107</v>
      </c>
      <c r="B40" s="47">
        <v>25775</v>
      </c>
      <c r="D40" s="46" t="s">
        <v>107</v>
      </c>
      <c r="E40" s="47">
        <v>18875</v>
      </c>
      <c r="G40" s="46" t="s">
        <v>107</v>
      </c>
      <c r="H40" s="47">
        <v>18875</v>
      </c>
      <c r="I40" s="47">
        <v>25775</v>
      </c>
      <c r="J40" s="47">
        <f t="shared" si="0"/>
        <v>6900</v>
      </c>
    </row>
    <row r="41" spans="1:10" x14ac:dyDescent="0.3">
      <c r="A41" s="46" t="s">
        <v>108</v>
      </c>
      <c r="B41" s="47">
        <v>16825</v>
      </c>
      <c r="D41" s="46" t="s">
        <v>108</v>
      </c>
      <c r="E41" s="47">
        <v>21209</v>
      </c>
      <c r="G41" s="46" t="s">
        <v>108</v>
      </c>
      <c r="H41" s="47">
        <v>21209</v>
      </c>
      <c r="I41" s="47">
        <v>16825</v>
      </c>
      <c r="J41" s="47">
        <f t="shared" si="0"/>
        <v>-4384</v>
      </c>
    </row>
    <row r="42" spans="1:10" x14ac:dyDescent="0.3">
      <c r="A42" s="46" t="s">
        <v>109</v>
      </c>
      <c r="B42" s="47">
        <v>24275</v>
      </c>
      <c r="D42" s="46" t="s">
        <v>109</v>
      </c>
      <c r="E42" s="47">
        <v>21770</v>
      </c>
      <c r="G42" s="46" t="s">
        <v>109</v>
      </c>
      <c r="H42" s="47">
        <v>21770</v>
      </c>
      <c r="I42" s="47">
        <v>24275</v>
      </c>
      <c r="J42" s="47">
        <f t="shared" si="0"/>
        <v>2505</v>
      </c>
    </row>
    <row r="43" spans="1:10" x14ac:dyDescent="0.3">
      <c r="A43" s="46" t="s">
        <v>110</v>
      </c>
      <c r="B43" s="47">
        <v>17745</v>
      </c>
      <c r="D43" s="46" t="s">
        <v>110</v>
      </c>
      <c r="E43" s="47">
        <v>16790</v>
      </c>
      <c r="G43" s="46" t="s">
        <v>110</v>
      </c>
      <c r="H43" s="47">
        <v>16790</v>
      </c>
      <c r="I43" s="47">
        <v>17745</v>
      </c>
      <c r="J43" s="47">
        <f t="shared" si="0"/>
        <v>955</v>
      </c>
    </row>
    <row r="44" spans="1:10" x14ac:dyDescent="0.3">
      <c r="A44" s="46" t="s">
        <v>111</v>
      </c>
      <c r="B44" s="47">
        <v>23500</v>
      </c>
      <c r="D44" s="46" t="s">
        <v>111</v>
      </c>
      <c r="E44" s="47">
        <v>13748</v>
      </c>
      <c r="G44" s="46" t="s">
        <v>111</v>
      </c>
      <c r="H44" s="47">
        <v>13748</v>
      </c>
      <c r="I44" s="47">
        <v>23500</v>
      </c>
      <c r="J44" s="47">
        <f t="shared" si="0"/>
        <v>9752</v>
      </c>
    </row>
    <row r="45" spans="1:10" x14ac:dyDescent="0.3">
      <c r="A45" s="46" t="s">
        <v>112</v>
      </c>
      <c r="B45" s="47">
        <v>18965</v>
      </c>
      <c r="D45" s="46" t="s">
        <v>112</v>
      </c>
      <c r="E45" s="47">
        <v>57604</v>
      </c>
      <c r="G45" s="46" t="s">
        <v>112</v>
      </c>
      <c r="H45" s="47">
        <v>57604</v>
      </c>
      <c r="I45" s="47">
        <v>18965</v>
      </c>
      <c r="J45" s="47">
        <f t="shared" si="0"/>
        <v>-38639</v>
      </c>
    </row>
    <row r="46" spans="1:10" x14ac:dyDescent="0.3">
      <c r="A46" s="46" t="s">
        <v>113</v>
      </c>
      <c r="B46" s="47">
        <v>22250</v>
      </c>
      <c r="D46" s="46" t="s">
        <v>113</v>
      </c>
      <c r="E46" s="47">
        <v>9000</v>
      </c>
      <c r="G46" s="46" t="s">
        <v>113</v>
      </c>
      <c r="H46" s="47">
        <v>9000</v>
      </c>
      <c r="I46" s="47">
        <v>22250</v>
      </c>
      <c r="J46" s="47">
        <f t="shared" si="0"/>
        <v>13250</v>
      </c>
    </row>
    <row r="47" spans="1:10" x14ac:dyDescent="0.3">
      <c r="A47" s="46" t="s">
        <v>114</v>
      </c>
      <c r="B47" s="47">
        <v>21460</v>
      </c>
      <c r="D47" s="46" t="s">
        <v>114</v>
      </c>
      <c r="E47" s="47">
        <v>19006</v>
      </c>
      <c r="G47" s="46" t="s">
        <v>114</v>
      </c>
      <c r="H47" s="47">
        <v>19006</v>
      </c>
      <c r="I47" s="47">
        <v>21460</v>
      </c>
      <c r="J47" s="47">
        <f t="shared" si="0"/>
        <v>2454</v>
      </c>
    </row>
    <row r="48" spans="1:10" x14ac:dyDescent="0.3">
      <c r="A48" s="46" t="s">
        <v>115</v>
      </c>
      <c r="B48" s="47">
        <v>28630</v>
      </c>
      <c r="D48" s="46" t="s">
        <v>115</v>
      </c>
      <c r="E48" s="47">
        <v>6304</v>
      </c>
      <c r="G48" s="46" t="s">
        <v>115</v>
      </c>
      <c r="H48" s="47">
        <v>6304</v>
      </c>
      <c r="I48" s="47">
        <v>28630</v>
      </c>
      <c r="J48" s="47">
        <f t="shared" si="0"/>
        <v>22326</v>
      </c>
    </row>
    <row r="49" spans="1:12" x14ac:dyDescent="0.3">
      <c r="A49" s="46" t="s">
        <v>70</v>
      </c>
      <c r="B49" s="47">
        <v>973884</v>
      </c>
      <c r="D49" s="46" t="s">
        <v>70</v>
      </c>
      <c r="E49" s="47">
        <v>937350</v>
      </c>
      <c r="G49" s="48" t="s">
        <v>119</v>
      </c>
      <c r="H49" s="49">
        <f>SUM(H4:H48)</f>
        <v>937350</v>
      </c>
      <c r="I49" s="49">
        <f>SUM(I4:I48)</f>
        <v>973884</v>
      </c>
      <c r="J49" s="49">
        <f>SUM(J4:J48)</f>
        <v>36534</v>
      </c>
      <c r="L49" s="47"/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3685-5383-4268-B908-62218BCE4A39}">
  <dimension ref="A1:C5"/>
  <sheetViews>
    <sheetView workbookViewId="0">
      <selection activeCell="B13" sqref="B13"/>
    </sheetView>
  </sheetViews>
  <sheetFormatPr defaultRowHeight="14.4" x14ac:dyDescent="0.3"/>
  <cols>
    <col min="1" max="1" width="9.109375" bestFit="1" customWidth="1"/>
    <col min="2" max="2" width="18.33203125" bestFit="1" customWidth="1"/>
    <col min="3" max="3" width="14.21875" style="47" bestFit="1" customWidth="1"/>
    <col min="4" max="4" width="9.109375" bestFit="1" customWidth="1"/>
    <col min="5" max="5" width="14.21875" bestFit="1" customWidth="1"/>
  </cols>
  <sheetData>
    <row r="1" spans="1:3" x14ac:dyDescent="0.3">
      <c r="A1" t="s">
        <v>139</v>
      </c>
      <c r="B1" t="s">
        <v>142</v>
      </c>
      <c r="C1" s="47" t="s">
        <v>116</v>
      </c>
    </row>
    <row r="2" spans="1:3" x14ac:dyDescent="0.3">
      <c r="A2" t="s">
        <v>60</v>
      </c>
      <c r="B2">
        <v>65900</v>
      </c>
      <c r="C2" s="47">
        <v>751200</v>
      </c>
    </row>
    <row r="3" spans="1:3" x14ac:dyDescent="0.3">
      <c r="A3" t="s">
        <v>2</v>
      </c>
      <c r="B3">
        <v>1941</v>
      </c>
      <c r="C3" s="47">
        <v>75716</v>
      </c>
    </row>
    <row r="4" spans="1:3" x14ac:dyDescent="0.3">
      <c r="A4" t="s">
        <v>3</v>
      </c>
      <c r="B4">
        <v>1629</v>
      </c>
      <c r="C4" s="47">
        <v>91050</v>
      </c>
    </row>
    <row r="5" spans="1:3" x14ac:dyDescent="0.3">
      <c r="A5" t="s">
        <v>1</v>
      </c>
      <c r="B5">
        <v>1321</v>
      </c>
      <c r="C5" s="47">
        <v>72593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67F8-1A33-4457-823D-46CFCB055038}">
  <dimension ref="A3:E11"/>
  <sheetViews>
    <sheetView workbookViewId="0">
      <selection activeCell="P5" sqref="P5"/>
    </sheetView>
  </sheetViews>
  <sheetFormatPr defaultRowHeight="14.4" x14ac:dyDescent="0.3"/>
  <cols>
    <col min="1" max="1" width="17.33203125" bestFit="1" customWidth="1"/>
    <col min="2" max="2" width="17" bestFit="1" customWidth="1"/>
    <col min="3" max="3" width="6.44140625" bestFit="1" customWidth="1"/>
    <col min="4" max="4" width="6.109375" bestFit="1" customWidth="1"/>
    <col min="5" max="5" width="7" bestFit="1" customWidth="1"/>
    <col min="6" max="7" width="6.6640625" bestFit="1" customWidth="1"/>
    <col min="8" max="9" width="18.44140625" bestFit="1" customWidth="1"/>
  </cols>
  <sheetData>
    <row r="3" spans="1:5" x14ac:dyDescent="0.3">
      <c r="A3" s="45" t="s">
        <v>117</v>
      </c>
      <c r="B3" s="45" t="s">
        <v>59</v>
      </c>
    </row>
    <row r="4" spans="1:5" x14ac:dyDescent="0.3">
      <c r="A4" s="45" t="s">
        <v>58</v>
      </c>
      <c r="B4" t="s">
        <v>1</v>
      </c>
      <c r="C4" t="s">
        <v>3</v>
      </c>
      <c r="D4" t="s">
        <v>2</v>
      </c>
      <c r="E4" t="s">
        <v>60</v>
      </c>
    </row>
    <row r="5" spans="1:5" x14ac:dyDescent="0.3">
      <c r="A5" t="s">
        <v>120</v>
      </c>
      <c r="B5" s="2">
        <v>8050</v>
      </c>
      <c r="C5" s="2">
        <v>11725</v>
      </c>
      <c r="D5" s="2">
        <v>5733</v>
      </c>
      <c r="E5" s="2">
        <v>80635</v>
      </c>
    </row>
    <row r="6" spans="1:5" x14ac:dyDescent="0.3">
      <c r="A6" t="s">
        <v>121</v>
      </c>
      <c r="B6" s="2">
        <v>7988</v>
      </c>
      <c r="C6" s="2">
        <v>12520</v>
      </c>
      <c r="D6" s="2">
        <v>8050</v>
      </c>
      <c r="E6" s="2">
        <v>123605</v>
      </c>
    </row>
    <row r="7" spans="1:5" x14ac:dyDescent="0.3">
      <c r="A7" t="s">
        <v>122</v>
      </c>
      <c r="B7" s="2">
        <v>12570</v>
      </c>
      <c r="C7" s="2">
        <v>10960</v>
      </c>
      <c r="D7" s="2">
        <v>14755</v>
      </c>
      <c r="E7" s="2">
        <v>113230</v>
      </c>
    </row>
    <row r="8" spans="1:5" x14ac:dyDescent="0.3">
      <c r="A8" t="s">
        <v>123</v>
      </c>
      <c r="B8" s="2">
        <v>10131</v>
      </c>
      <c r="C8" s="2">
        <v>12286</v>
      </c>
      <c r="D8" s="2">
        <v>11203</v>
      </c>
      <c r="E8" s="2">
        <v>118160</v>
      </c>
    </row>
    <row r="9" spans="1:5" x14ac:dyDescent="0.3">
      <c r="A9" t="s">
        <v>124</v>
      </c>
      <c r="B9" s="2">
        <v>6841</v>
      </c>
      <c r="C9" s="2">
        <v>12638</v>
      </c>
      <c r="D9" s="2">
        <v>10570</v>
      </c>
      <c r="E9" s="2">
        <v>100935</v>
      </c>
    </row>
    <row r="10" spans="1:5" x14ac:dyDescent="0.3">
      <c r="A10" t="s">
        <v>125</v>
      </c>
      <c r="B10" s="2">
        <v>11795</v>
      </c>
      <c r="C10" s="2">
        <v>11380</v>
      </c>
      <c r="D10" s="2">
        <v>7348</v>
      </c>
      <c r="E10" s="2">
        <v>82950</v>
      </c>
    </row>
    <row r="11" spans="1:5" x14ac:dyDescent="0.3">
      <c r="A11" t="s">
        <v>126</v>
      </c>
      <c r="B11" s="2">
        <v>7130</v>
      </c>
      <c r="C11" s="2">
        <v>10545</v>
      </c>
      <c r="D11" s="2">
        <v>9432</v>
      </c>
      <c r="E11" s="2">
        <v>104185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201A-D0E9-4E1C-BD44-6CA37298FFB8}">
  <dimension ref="A3:C20"/>
  <sheetViews>
    <sheetView workbookViewId="0">
      <selection activeCell="A3" sqref="A3"/>
    </sheetView>
  </sheetViews>
  <sheetFormatPr defaultRowHeight="14.4" x14ac:dyDescent="0.3"/>
  <cols>
    <col min="1" max="1" width="24" bestFit="1" customWidth="1"/>
  </cols>
  <sheetData>
    <row r="3" spans="1:3" x14ac:dyDescent="0.3">
      <c r="A3" s="141"/>
      <c r="B3" s="142"/>
      <c r="C3" s="143"/>
    </row>
    <row r="4" spans="1:3" x14ac:dyDescent="0.3">
      <c r="A4" s="144"/>
      <c r="B4" s="145"/>
      <c r="C4" s="146"/>
    </row>
    <row r="5" spans="1:3" x14ac:dyDescent="0.3">
      <c r="A5" s="144"/>
      <c r="B5" s="145"/>
      <c r="C5" s="146"/>
    </row>
    <row r="6" spans="1:3" x14ac:dyDescent="0.3">
      <c r="A6" s="144"/>
      <c r="B6" s="145"/>
      <c r="C6" s="146"/>
    </row>
    <row r="7" spans="1:3" x14ac:dyDescent="0.3">
      <c r="A7" s="144"/>
      <c r="B7" s="145"/>
      <c r="C7" s="146"/>
    </row>
    <row r="8" spans="1:3" x14ac:dyDescent="0.3">
      <c r="A8" s="144"/>
      <c r="B8" s="145"/>
      <c r="C8" s="146"/>
    </row>
    <row r="9" spans="1:3" x14ac:dyDescent="0.3">
      <c r="A9" s="144"/>
      <c r="B9" s="145"/>
      <c r="C9" s="146"/>
    </row>
    <row r="10" spans="1:3" x14ac:dyDescent="0.3">
      <c r="A10" s="144"/>
      <c r="B10" s="145"/>
      <c r="C10" s="146"/>
    </row>
    <row r="11" spans="1:3" x14ac:dyDescent="0.3">
      <c r="A11" s="144"/>
      <c r="B11" s="145"/>
      <c r="C11" s="146"/>
    </row>
    <row r="12" spans="1:3" x14ac:dyDescent="0.3">
      <c r="A12" s="144"/>
      <c r="B12" s="145"/>
      <c r="C12" s="146"/>
    </row>
    <row r="13" spans="1:3" x14ac:dyDescent="0.3">
      <c r="A13" s="144"/>
      <c r="B13" s="145"/>
      <c r="C13" s="146"/>
    </row>
    <row r="14" spans="1:3" x14ac:dyDescent="0.3">
      <c r="A14" s="144"/>
      <c r="B14" s="145"/>
      <c r="C14" s="146"/>
    </row>
    <row r="15" spans="1:3" x14ac:dyDescent="0.3">
      <c r="A15" s="144"/>
      <c r="B15" s="145"/>
      <c r="C15" s="146"/>
    </row>
    <row r="16" spans="1:3" x14ac:dyDescent="0.3">
      <c r="A16" s="144"/>
      <c r="B16" s="145"/>
      <c r="C16" s="146"/>
    </row>
    <row r="17" spans="1:3" x14ac:dyDescent="0.3">
      <c r="A17" s="144"/>
      <c r="B17" s="145"/>
      <c r="C17" s="146"/>
    </row>
    <row r="18" spans="1:3" x14ac:dyDescent="0.3">
      <c r="A18" s="144"/>
      <c r="B18" s="145"/>
      <c r="C18" s="146"/>
    </row>
    <row r="19" spans="1:3" x14ac:dyDescent="0.3">
      <c r="A19" s="144"/>
      <c r="B19" s="145"/>
      <c r="C19" s="146"/>
    </row>
    <row r="20" spans="1:3" x14ac:dyDescent="0.3">
      <c r="A20" s="147"/>
      <c r="B20" s="148"/>
      <c r="C20" s="1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207C-D450-4AE0-8EFF-20F689C63152}">
  <dimension ref="A1:M197"/>
  <sheetViews>
    <sheetView topLeftCell="A2" workbookViewId="0">
      <selection activeCell="J8" sqref="J8"/>
    </sheetView>
  </sheetViews>
  <sheetFormatPr defaultRowHeight="14.4" x14ac:dyDescent="0.3"/>
  <cols>
    <col min="1" max="1" width="8.109375" style="58" bestFit="1" customWidth="1"/>
    <col min="2" max="2" width="8" style="58" bestFit="1" customWidth="1"/>
    <col min="3" max="3" width="18.109375" style="63" bestFit="1" customWidth="1"/>
    <col min="4" max="4" width="16.109375" style="63" bestFit="1" customWidth="1"/>
    <col min="5" max="5" width="15.44140625" style="58" bestFit="1" customWidth="1"/>
    <col min="6" max="6" width="8.109375" style="58" bestFit="1" customWidth="1"/>
    <col min="7" max="7" width="7.21875" style="58" bestFit="1" customWidth="1"/>
    <col min="8" max="8" width="17.77734375" style="63" bestFit="1" customWidth="1"/>
    <col min="9" max="9" width="13.109375" style="63" bestFit="1" customWidth="1"/>
    <col min="10" max="10" width="8.88671875" style="58"/>
    <col min="11" max="11" width="29.5546875" style="58" bestFit="1" customWidth="1"/>
    <col min="12" max="12" width="26.6640625" style="63" customWidth="1"/>
    <col min="13" max="13" width="27.109375" style="64" customWidth="1"/>
    <col min="14" max="16384" width="8.88671875" style="58"/>
  </cols>
  <sheetData>
    <row r="1" spans="1:13" x14ac:dyDescent="0.3">
      <c r="A1" s="112" t="s">
        <v>1</v>
      </c>
      <c r="B1" s="112"/>
      <c r="C1" s="112"/>
      <c r="D1" s="112"/>
      <c r="F1" s="116" t="s">
        <v>1</v>
      </c>
      <c r="G1" s="116"/>
      <c r="H1" s="116"/>
      <c r="I1" s="116"/>
      <c r="K1" s="117" t="s">
        <v>1</v>
      </c>
      <c r="L1" s="117"/>
      <c r="M1" s="117"/>
    </row>
    <row r="2" spans="1:13" x14ac:dyDescent="0.3">
      <c r="A2" s="59" t="s">
        <v>0</v>
      </c>
      <c r="B2" s="59" t="s">
        <v>4</v>
      </c>
      <c r="C2" s="60" t="s">
        <v>7</v>
      </c>
      <c r="D2" s="60" t="s">
        <v>127</v>
      </c>
      <c r="F2" s="61" t="s">
        <v>0</v>
      </c>
      <c r="G2" s="61" t="s">
        <v>5</v>
      </c>
      <c r="H2" s="62" t="s">
        <v>6</v>
      </c>
      <c r="I2" s="62" t="s">
        <v>128</v>
      </c>
      <c r="K2" s="58" t="s">
        <v>129</v>
      </c>
      <c r="L2" s="63" t="s">
        <v>130</v>
      </c>
      <c r="M2" s="64" t="s">
        <v>133</v>
      </c>
    </row>
    <row r="3" spans="1:13" x14ac:dyDescent="0.3">
      <c r="A3" s="65" t="s">
        <v>9</v>
      </c>
      <c r="B3" s="65">
        <v>70</v>
      </c>
      <c r="C3" s="66">
        <v>70</v>
      </c>
      <c r="D3" s="66">
        <f>$B3*$C3</f>
        <v>4900</v>
      </c>
      <c r="F3" s="67" t="s">
        <v>9</v>
      </c>
      <c r="G3" s="67">
        <v>40</v>
      </c>
      <c r="H3" s="68">
        <v>90</v>
      </c>
      <c r="I3" s="68">
        <f>$G3*$H3</f>
        <v>3600</v>
      </c>
      <c r="K3" s="118">
        <v>1333</v>
      </c>
      <c r="L3" s="119">
        <v>64505</v>
      </c>
      <c r="M3" s="120">
        <f>L3/K3</f>
        <v>48.390847711927982</v>
      </c>
    </row>
    <row r="4" spans="1:13" x14ac:dyDescent="0.3">
      <c r="A4" s="65" t="s">
        <v>10</v>
      </c>
      <c r="B4" s="65">
        <v>20</v>
      </c>
      <c r="C4" s="66">
        <v>65</v>
      </c>
      <c r="D4" s="66">
        <f>$B4*$C4</f>
        <v>1300</v>
      </c>
      <c r="F4" s="67" t="s">
        <v>10</v>
      </c>
      <c r="G4" s="67">
        <v>35</v>
      </c>
      <c r="H4" s="68">
        <v>80</v>
      </c>
      <c r="I4" s="68">
        <f>$G4*$H4</f>
        <v>2800</v>
      </c>
      <c r="K4" s="69" t="s">
        <v>131</v>
      </c>
      <c r="L4" s="70" t="s">
        <v>132</v>
      </c>
      <c r="M4" s="71" t="s">
        <v>134</v>
      </c>
    </row>
    <row r="5" spans="1:13" x14ac:dyDescent="0.3">
      <c r="A5" s="65" t="s">
        <v>11</v>
      </c>
      <c r="B5" s="65">
        <v>16</v>
      </c>
      <c r="C5" s="66">
        <v>60</v>
      </c>
      <c r="D5" s="66">
        <f>$B5*$C5</f>
        <v>960</v>
      </c>
      <c r="F5" s="67" t="s">
        <v>11</v>
      </c>
      <c r="G5" s="67">
        <v>26</v>
      </c>
      <c r="H5" s="68">
        <v>70</v>
      </c>
      <c r="I5" s="68">
        <f>$G5*$H5</f>
        <v>1820</v>
      </c>
      <c r="K5" s="118">
        <v>1321</v>
      </c>
      <c r="L5" s="119">
        <v>72593</v>
      </c>
      <c r="M5" s="120">
        <v>54.953065859197579</v>
      </c>
    </row>
    <row r="6" spans="1:13" x14ac:dyDescent="0.3">
      <c r="A6" s="65" t="s">
        <v>12</v>
      </c>
      <c r="B6" s="65">
        <v>35</v>
      </c>
      <c r="C6" s="66">
        <v>55</v>
      </c>
      <c r="D6" s="66">
        <f>$B6*$C6</f>
        <v>1925</v>
      </c>
      <c r="F6" s="67" t="s">
        <v>12</v>
      </c>
      <c r="G6" s="67">
        <v>28</v>
      </c>
      <c r="H6" s="68">
        <v>60</v>
      </c>
      <c r="I6" s="68">
        <f>$G6*$H6</f>
        <v>1680</v>
      </c>
      <c r="K6" s="72" t="s">
        <v>135</v>
      </c>
      <c r="L6" s="84">
        <f>M5-M3</f>
        <v>6.5622181472695971</v>
      </c>
      <c r="M6" s="58"/>
    </row>
    <row r="7" spans="1:13" x14ac:dyDescent="0.3">
      <c r="A7" s="65" t="s">
        <v>13</v>
      </c>
      <c r="B7" s="65">
        <v>30</v>
      </c>
      <c r="C7" s="66">
        <v>55</v>
      </c>
      <c r="D7" s="66">
        <f>$B7*$C7</f>
        <v>1650</v>
      </c>
      <c r="F7" s="67" t="s">
        <v>13</v>
      </c>
      <c r="G7" s="67">
        <v>35</v>
      </c>
      <c r="H7" s="68">
        <v>60</v>
      </c>
      <c r="I7" s="68">
        <f>$G7*$H7</f>
        <v>2100</v>
      </c>
      <c r="K7" s="98"/>
      <c r="L7" s="98"/>
      <c r="M7" s="98"/>
    </row>
    <row r="8" spans="1:13" x14ac:dyDescent="0.3">
      <c r="A8" s="65" t="s">
        <v>19</v>
      </c>
      <c r="B8" s="65">
        <v>25</v>
      </c>
      <c r="C8" s="66">
        <v>50</v>
      </c>
      <c r="D8" s="66">
        <f>$B8*$C8</f>
        <v>1250</v>
      </c>
      <c r="F8" s="67" t="s">
        <v>19</v>
      </c>
      <c r="G8" s="67">
        <v>32</v>
      </c>
      <c r="H8" s="68">
        <v>55</v>
      </c>
      <c r="I8" s="68">
        <f>$G8*$H8</f>
        <v>1760</v>
      </c>
      <c r="K8" s="117" t="s">
        <v>2</v>
      </c>
      <c r="L8" s="117"/>
      <c r="M8" s="117"/>
    </row>
    <row r="9" spans="1:13" x14ac:dyDescent="0.3">
      <c r="A9" s="65" t="s">
        <v>20</v>
      </c>
      <c r="B9" s="65">
        <v>20</v>
      </c>
      <c r="C9" s="66">
        <v>48</v>
      </c>
      <c r="D9" s="66">
        <f>$B9*$C9</f>
        <v>960</v>
      </c>
      <c r="F9" s="67" t="s">
        <v>20</v>
      </c>
      <c r="G9" s="67">
        <v>16</v>
      </c>
      <c r="H9" s="68">
        <v>55</v>
      </c>
      <c r="I9" s="68">
        <f>$G9*$H9</f>
        <v>880</v>
      </c>
      <c r="K9" s="88" t="s">
        <v>129</v>
      </c>
      <c r="L9" s="88" t="s">
        <v>130</v>
      </c>
      <c r="M9" s="88" t="s">
        <v>133</v>
      </c>
    </row>
    <row r="10" spans="1:13" x14ac:dyDescent="0.3">
      <c r="A10" s="65" t="s">
        <v>21</v>
      </c>
      <c r="B10" s="65">
        <v>22</v>
      </c>
      <c r="C10" s="66">
        <v>45</v>
      </c>
      <c r="D10" s="66">
        <f>$B10*$C10</f>
        <v>990</v>
      </c>
      <c r="F10" s="67" t="s">
        <v>21</v>
      </c>
      <c r="G10" s="67">
        <v>20</v>
      </c>
      <c r="H10" s="68">
        <v>50</v>
      </c>
      <c r="I10" s="68">
        <f>$G10*$H10</f>
        <v>1000</v>
      </c>
      <c r="K10" s="88">
        <v>1953</v>
      </c>
      <c r="L10" s="121">
        <v>67091</v>
      </c>
      <c r="M10" s="122">
        <f>L10/K10</f>
        <v>34.35279057859703</v>
      </c>
    </row>
    <row r="11" spans="1:13" x14ac:dyDescent="0.3">
      <c r="A11" s="65" t="s">
        <v>22</v>
      </c>
      <c r="B11" s="65">
        <v>20</v>
      </c>
      <c r="C11" s="66">
        <v>45</v>
      </c>
      <c r="D11" s="66">
        <f>$B11*$C11</f>
        <v>900</v>
      </c>
      <c r="F11" s="67" t="s">
        <v>22</v>
      </c>
      <c r="G11" s="67">
        <v>15</v>
      </c>
      <c r="H11" s="68">
        <v>50</v>
      </c>
      <c r="I11" s="68">
        <f>$G11*$H11</f>
        <v>750</v>
      </c>
      <c r="K11" s="89" t="s">
        <v>131</v>
      </c>
      <c r="L11" s="89" t="s">
        <v>132</v>
      </c>
      <c r="M11" s="89" t="s">
        <v>134</v>
      </c>
    </row>
    <row r="12" spans="1:13" x14ac:dyDescent="0.3">
      <c r="A12" s="65" t="s">
        <v>23</v>
      </c>
      <c r="B12" s="65">
        <v>15</v>
      </c>
      <c r="C12" s="66">
        <v>42</v>
      </c>
      <c r="D12" s="66">
        <f>$B12*$C12</f>
        <v>630</v>
      </c>
      <c r="F12" s="67" t="s">
        <v>23</v>
      </c>
      <c r="G12" s="67">
        <v>22</v>
      </c>
      <c r="H12" s="68">
        <v>48</v>
      </c>
      <c r="I12" s="68">
        <f>$G12*$H12</f>
        <v>1056</v>
      </c>
      <c r="K12" s="88">
        <v>1941</v>
      </c>
      <c r="L12" s="121">
        <v>75716</v>
      </c>
      <c r="M12" s="122">
        <f>L12/K12</f>
        <v>39.008758371973208</v>
      </c>
    </row>
    <row r="13" spans="1:13" x14ac:dyDescent="0.3">
      <c r="A13" s="65" t="s">
        <v>24</v>
      </c>
      <c r="B13" s="65">
        <v>25</v>
      </c>
      <c r="C13" s="66">
        <v>40</v>
      </c>
      <c r="D13" s="66">
        <f>$B13*$C13</f>
        <v>1000</v>
      </c>
      <c r="F13" s="67" t="s">
        <v>24</v>
      </c>
      <c r="G13" s="67">
        <v>20</v>
      </c>
      <c r="H13" s="68">
        <v>45</v>
      </c>
      <c r="I13" s="68">
        <f>$G13*$H13</f>
        <v>900</v>
      </c>
      <c r="K13" s="85" t="s">
        <v>136</v>
      </c>
      <c r="L13" s="86">
        <f>M12-M10</f>
        <v>4.6559677933761776</v>
      </c>
      <c r="M13" s="87"/>
    </row>
    <row r="14" spans="1:13" x14ac:dyDescent="0.3">
      <c r="A14" s="65" t="s">
        <v>25</v>
      </c>
      <c r="B14" s="65">
        <v>20</v>
      </c>
      <c r="C14" s="66">
        <v>38</v>
      </c>
      <c r="D14" s="66">
        <f>$B14*$C14</f>
        <v>760</v>
      </c>
      <c r="F14" s="67" t="s">
        <v>25</v>
      </c>
      <c r="G14" s="67">
        <v>25</v>
      </c>
      <c r="H14" s="68">
        <v>45</v>
      </c>
      <c r="I14" s="68">
        <f>$G14*$H14</f>
        <v>1125</v>
      </c>
      <c r="K14"/>
      <c r="L14"/>
      <c r="M14"/>
    </row>
    <row r="15" spans="1:13" x14ac:dyDescent="0.3">
      <c r="A15" s="65" t="s">
        <v>26</v>
      </c>
      <c r="B15" s="65">
        <v>55</v>
      </c>
      <c r="C15" s="66">
        <v>40</v>
      </c>
      <c r="D15" s="66">
        <f>$B15*$C15</f>
        <v>2200</v>
      </c>
      <c r="F15" s="67" t="s">
        <v>26</v>
      </c>
      <c r="G15" s="67">
        <v>44</v>
      </c>
      <c r="H15" s="68">
        <v>45</v>
      </c>
      <c r="I15" s="68">
        <f>$G15*$H15</f>
        <v>1980</v>
      </c>
      <c r="K15" s="114" t="s">
        <v>3</v>
      </c>
      <c r="L15" s="114"/>
      <c r="M15" s="114"/>
    </row>
    <row r="16" spans="1:13" ht="15" thickBot="1" x14ac:dyDescent="0.35">
      <c r="A16" s="65" t="s">
        <v>27</v>
      </c>
      <c r="B16" s="65">
        <v>22</v>
      </c>
      <c r="C16" s="66">
        <v>57</v>
      </c>
      <c r="D16" s="66">
        <f>$B16*$C16</f>
        <v>1254</v>
      </c>
      <c r="F16" s="67" t="s">
        <v>27</v>
      </c>
      <c r="G16" s="67">
        <v>30</v>
      </c>
      <c r="H16" s="68">
        <v>65</v>
      </c>
      <c r="I16" s="68">
        <f>$G16*$H16</f>
        <v>1950</v>
      </c>
      <c r="K16" s="53" t="s">
        <v>129</v>
      </c>
      <c r="L16" s="54" t="s">
        <v>130</v>
      </c>
      <c r="M16" s="55" t="s">
        <v>133</v>
      </c>
    </row>
    <row r="17" spans="1:13" x14ac:dyDescent="0.3">
      <c r="A17" s="65" t="s">
        <v>28</v>
      </c>
      <c r="B17" s="65">
        <v>20</v>
      </c>
      <c r="C17" s="66">
        <v>55</v>
      </c>
      <c r="D17" s="66">
        <f>$B17*$C17</f>
        <v>1100</v>
      </c>
      <c r="F17" s="67" t="s">
        <v>28</v>
      </c>
      <c r="G17" s="67">
        <v>25</v>
      </c>
      <c r="H17" s="68">
        <v>60</v>
      </c>
      <c r="I17" s="68">
        <f>$G17*$H17</f>
        <v>1500</v>
      </c>
      <c r="K17" s="95">
        <v>1641</v>
      </c>
      <c r="L17" s="96">
        <v>82054</v>
      </c>
      <c r="M17" s="97">
        <f>L17/K17</f>
        <v>50.002437538086532</v>
      </c>
    </row>
    <row r="18" spans="1:13" x14ac:dyDescent="0.3">
      <c r="A18" s="65" t="s">
        <v>29</v>
      </c>
      <c r="B18" s="65">
        <v>48</v>
      </c>
      <c r="C18" s="66">
        <v>52</v>
      </c>
      <c r="D18" s="66">
        <f>$B18*$C18</f>
        <v>2496</v>
      </c>
      <c r="F18" s="67" t="s">
        <v>29</v>
      </c>
      <c r="G18" s="67">
        <v>36</v>
      </c>
      <c r="H18" s="68">
        <v>55</v>
      </c>
      <c r="I18" s="68">
        <f>$G18*$H18</f>
        <v>1980</v>
      </c>
      <c r="K18" s="94" t="s">
        <v>131</v>
      </c>
      <c r="L18" s="94" t="s">
        <v>132</v>
      </c>
      <c r="M18" s="94" t="s">
        <v>134</v>
      </c>
    </row>
    <row r="19" spans="1:13" x14ac:dyDescent="0.3">
      <c r="A19" s="65" t="s">
        <v>30</v>
      </c>
      <c r="B19" s="65">
        <v>22</v>
      </c>
      <c r="C19" s="66">
        <v>60</v>
      </c>
      <c r="D19" s="66">
        <f>$B19*$C19</f>
        <v>1320</v>
      </c>
      <c r="F19" s="67" t="s">
        <v>30</v>
      </c>
      <c r="G19" s="67">
        <v>32</v>
      </c>
      <c r="H19" s="68">
        <v>65</v>
      </c>
      <c r="I19" s="68">
        <f>$G19*$H19</f>
        <v>2080</v>
      </c>
      <c r="K19" s="95">
        <v>1629</v>
      </c>
      <c r="L19" s="96">
        <v>91050</v>
      </c>
      <c r="M19" s="97">
        <f>L19/K19</f>
        <v>55.89318600368324</v>
      </c>
    </row>
    <row r="20" spans="1:13" x14ac:dyDescent="0.3">
      <c r="A20" s="65" t="s">
        <v>31</v>
      </c>
      <c r="B20" s="65">
        <v>30</v>
      </c>
      <c r="C20" s="66">
        <v>62</v>
      </c>
      <c r="D20" s="66">
        <f>$B20*$C20</f>
        <v>1860</v>
      </c>
      <c r="F20" s="67" t="s">
        <v>31</v>
      </c>
      <c r="G20" s="67">
        <v>23</v>
      </c>
      <c r="H20" s="68">
        <v>65</v>
      </c>
      <c r="I20" s="68">
        <f>$G20*$H20</f>
        <v>1495</v>
      </c>
      <c r="K20" s="85" t="s">
        <v>137</v>
      </c>
      <c r="L20" s="86">
        <f>M19-M17</f>
        <v>5.8907484655967082</v>
      </c>
    </row>
    <row r="21" spans="1:13" x14ac:dyDescent="0.3">
      <c r="A21" s="65" t="s">
        <v>32</v>
      </c>
      <c r="B21" s="65">
        <v>55</v>
      </c>
      <c r="C21" s="66">
        <v>55</v>
      </c>
      <c r="D21" s="66">
        <f>$B21*$C21</f>
        <v>3025</v>
      </c>
      <c r="F21" s="67" t="s">
        <v>32</v>
      </c>
      <c r="G21" s="67">
        <v>40</v>
      </c>
      <c r="H21" s="68">
        <v>60</v>
      </c>
      <c r="I21" s="68">
        <f>$G21*$H21</f>
        <v>2400</v>
      </c>
    </row>
    <row r="22" spans="1:13" x14ac:dyDescent="0.3">
      <c r="A22" s="65" t="s">
        <v>33</v>
      </c>
      <c r="B22" s="65">
        <v>10</v>
      </c>
      <c r="C22" s="66">
        <v>52</v>
      </c>
      <c r="D22" s="66">
        <f>$B22*$C22</f>
        <v>520</v>
      </c>
      <c r="F22" s="67" t="s">
        <v>33</v>
      </c>
      <c r="G22" s="67">
        <v>32</v>
      </c>
      <c r="H22" s="68">
        <v>56</v>
      </c>
      <c r="I22" s="68">
        <f>$G22*$H22</f>
        <v>1792</v>
      </c>
      <c r="K22" s="115" t="s">
        <v>60</v>
      </c>
      <c r="L22" s="115"/>
      <c r="M22" s="115"/>
    </row>
    <row r="23" spans="1:13" ht="15" thickBot="1" x14ac:dyDescent="0.35">
      <c r="A23" s="65" t="s">
        <v>34</v>
      </c>
      <c r="B23" s="65">
        <v>34</v>
      </c>
      <c r="C23" s="66">
        <v>50</v>
      </c>
      <c r="D23" s="66">
        <f>$B23*$C23</f>
        <v>1700</v>
      </c>
      <c r="F23" s="67" t="s">
        <v>34</v>
      </c>
      <c r="G23" s="67">
        <v>26</v>
      </c>
      <c r="H23" s="68">
        <v>55</v>
      </c>
      <c r="I23" s="68">
        <f>$G23*$H23</f>
        <v>1430</v>
      </c>
      <c r="K23" s="53" t="s">
        <v>129</v>
      </c>
      <c r="L23" s="54" t="s">
        <v>130</v>
      </c>
      <c r="M23" s="55" t="s">
        <v>133</v>
      </c>
    </row>
    <row r="24" spans="1:13" x14ac:dyDescent="0.3">
      <c r="A24" s="65" t="s">
        <v>62</v>
      </c>
      <c r="B24" s="65">
        <v>40</v>
      </c>
      <c r="C24" s="66">
        <v>45</v>
      </c>
      <c r="D24" s="66">
        <f>$B24*$C24</f>
        <v>1800</v>
      </c>
      <c r="F24" s="67" t="s">
        <v>62</v>
      </c>
      <c r="G24" s="67">
        <v>32</v>
      </c>
      <c r="H24" s="68">
        <v>50</v>
      </c>
      <c r="I24" s="68">
        <f>$G24*$H24</f>
        <v>1600</v>
      </c>
      <c r="K24" s="95">
        <f>1327*50</f>
        <v>66350</v>
      </c>
      <c r="L24" s="96">
        <v>730285</v>
      </c>
      <c r="M24" s="97">
        <f>L24/K24</f>
        <v>11.006556141672947</v>
      </c>
    </row>
    <row r="25" spans="1:13" x14ac:dyDescent="0.3">
      <c r="A25" s="65" t="s">
        <v>63</v>
      </c>
      <c r="B25" s="65">
        <v>20</v>
      </c>
      <c r="C25" s="66">
        <v>45</v>
      </c>
      <c r="D25" s="66">
        <f>$B25*$C25</f>
        <v>900</v>
      </c>
      <c r="F25" s="67" t="s">
        <v>63</v>
      </c>
      <c r="G25" s="67">
        <v>35</v>
      </c>
      <c r="H25" s="68">
        <v>50</v>
      </c>
      <c r="I25" s="68">
        <f>$G25*$H25</f>
        <v>1750</v>
      </c>
      <c r="K25" s="94" t="s">
        <v>131</v>
      </c>
      <c r="L25" s="94" t="s">
        <v>132</v>
      </c>
      <c r="M25" s="94" t="s">
        <v>134</v>
      </c>
    </row>
    <row r="26" spans="1:13" x14ac:dyDescent="0.3">
      <c r="A26" s="65" t="s">
        <v>35</v>
      </c>
      <c r="B26" s="65">
        <v>18</v>
      </c>
      <c r="C26" s="66">
        <v>50</v>
      </c>
      <c r="D26" s="66">
        <f>$B26*$C26</f>
        <v>900</v>
      </c>
      <c r="F26" s="67" t="s">
        <v>35</v>
      </c>
      <c r="G26" s="67">
        <v>19</v>
      </c>
      <c r="H26" s="68">
        <v>55</v>
      </c>
      <c r="I26" s="68">
        <f>$G26*$H26</f>
        <v>1045</v>
      </c>
      <c r="K26" s="95">
        <f>1318*50</f>
        <v>65900</v>
      </c>
      <c r="L26" s="96">
        <v>751200</v>
      </c>
      <c r="M26" s="97">
        <f>L26/K26</f>
        <v>11.399089529590288</v>
      </c>
    </row>
    <row r="27" spans="1:13" x14ac:dyDescent="0.3">
      <c r="A27" s="65" t="s">
        <v>36</v>
      </c>
      <c r="B27" s="65">
        <v>40</v>
      </c>
      <c r="C27" s="66">
        <v>48</v>
      </c>
      <c r="D27" s="66">
        <f>$B27*$C27</f>
        <v>1920</v>
      </c>
      <c r="F27" s="67" t="s">
        <v>36</v>
      </c>
      <c r="G27" s="67">
        <v>32</v>
      </c>
      <c r="H27" s="68">
        <v>55</v>
      </c>
      <c r="I27" s="68">
        <f>$G27*$H27</f>
        <v>1760</v>
      </c>
      <c r="K27" s="85" t="s">
        <v>138</v>
      </c>
      <c r="L27" s="86">
        <f>M26-M24</f>
        <v>0.39253338791734116</v>
      </c>
    </row>
    <row r="28" spans="1:13" x14ac:dyDescent="0.3">
      <c r="A28" s="65" t="s">
        <v>37</v>
      </c>
      <c r="B28" s="65">
        <v>20</v>
      </c>
      <c r="C28" s="66">
        <v>35</v>
      </c>
      <c r="D28" s="66">
        <f>$B28*$C28</f>
        <v>700</v>
      </c>
      <c r="F28" s="67" t="s">
        <v>37</v>
      </c>
      <c r="G28" s="67">
        <v>22</v>
      </c>
      <c r="H28" s="68">
        <v>50</v>
      </c>
      <c r="I28" s="68">
        <f>$G28*$H28</f>
        <v>1100</v>
      </c>
    </row>
    <row r="29" spans="1:13" x14ac:dyDescent="0.3">
      <c r="A29" s="65" t="s">
        <v>38</v>
      </c>
      <c r="B29" s="65">
        <v>20</v>
      </c>
      <c r="C29" s="66">
        <v>40</v>
      </c>
      <c r="D29" s="66">
        <f>$B29*$C29</f>
        <v>800</v>
      </c>
      <c r="F29" s="67" t="s">
        <v>38</v>
      </c>
      <c r="G29" s="67">
        <v>26</v>
      </c>
      <c r="H29" s="68">
        <v>50</v>
      </c>
      <c r="I29" s="68">
        <f>$G29*$H29</f>
        <v>1300</v>
      </c>
    </row>
    <row r="30" spans="1:13" x14ac:dyDescent="0.3">
      <c r="A30" s="65" t="s">
        <v>39</v>
      </c>
      <c r="B30" s="65">
        <v>27</v>
      </c>
      <c r="C30" s="66">
        <v>50</v>
      </c>
      <c r="D30" s="66">
        <f>$B30*$C30</f>
        <v>1350</v>
      </c>
      <c r="F30" s="67" t="s">
        <v>39</v>
      </c>
      <c r="G30" s="67">
        <v>25</v>
      </c>
      <c r="H30" s="68">
        <v>55</v>
      </c>
      <c r="I30" s="68">
        <f>$G30*$H30</f>
        <v>1375</v>
      </c>
    </row>
    <row r="31" spans="1:13" x14ac:dyDescent="0.3">
      <c r="A31" s="65" t="s">
        <v>40</v>
      </c>
      <c r="B31" s="65">
        <v>40</v>
      </c>
      <c r="C31" s="66">
        <v>52</v>
      </c>
      <c r="D31" s="66">
        <f>$B31*$C31</f>
        <v>2080</v>
      </c>
      <c r="F31" s="67" t="s">
        <v>40</v>
      </c>
      <c r="G31" s="67">
        <v>32</v>
      </c>
      <c r="H31" s="68">
        <v>55</v>
      </c>
      <c r="I31" s="68">
        <f>$G31*$H31</f>
        <v>1760</v>
      </c>
    </row>
    <row r="32" spans="1:13" x14ac:dyDescent="0.3">
      <c r="A32" s="65" t="s">
        <v>41</v>
      </c>
      <c r="B32" s="65">
        <v>33</v>
      </c>
      <c r="C32" s="66">
        <v>55</v>
      </c>
      <c r="D32" s="66">
        <f>$B32*$C32</f>
        <v>1815</v>
      </c>
      <c r="F32" s="67" t="s">
        <v>41</v>
      </c>
      <c r="G32" s="67">
        <v>37</v>
      </c>
      <c r="H32" s="68">
        <v>60</v>
      </c>
      <c r="I32" s="68">
        <f>$G32*$H32</f>
        <v>2220</v>
      </c>
    </row>
    <row r="33" spans="1:9" x14ac:dyDescent="0.3">
      <c r="A33" s="65" t="s">
        <v>42</v>
      </c>
      <c r="B33" s="65">
        <v>25</v>
      </c>
      <c r="C33" s="66">
        <v>50</v>
      </c>
      <c r="D33" s="66">
        <f>$B33*$C33</f>
        <v>1250</v>
      </c>
      <c r="F33" s="67" t="s">
        <v>42</v>
      </c>
      <c r="G33" s="67">
        <v>28</v>
      </c>
      <c r="H33" s="68">
        <v>60</v>
      </c>
      <c r="I33" s="68">
        <f>$G33*$H33</f>
        <v>1680</v>
      </c>
    </row>
    <row r="34" spans="1:9" x14ac:dyDescent="0.3">
      <c r="A34" s="65" t="s">
        <v>43</v>
      </c>
      <c r="B34" s="65">
        <v>65</v>
      </c>
      <c r="C34" s="66">
        <v>52</v>
      </c>
      <c r="D34" s="66">
        <f>$B34*$C34</f>
        <v>3380</v>
      </c>
      <c r="F34" s="67" t="s">
        <v>43</v>
      </c>
      <c r="G34" s="67">
        <v>36</v>
      </c>
      <c r="H34" s="68">
        <v>60</v>
      </c>
      <c r="I34" s="68">
        <f>$G34*$H34</f>
        <v>2160</v>
      </c>
    </row>
    <row r="35" spans="1:9" x14ac:dyDescent="0.3">
      <c r="A35" s="65" t="s">
        <v>44</v>
      </c>
      <c r="B35" s="65">
        <v>5</v>
      </c>
      <c r="C35" s="66">
        <v>55</v>
      </c>
      <c r="D35" s="66">
        <f>$B35*$C35</f>
        <v>275</v>
      </c>
      <c r="F35" s="67" t="s">
        <v>44</v>
      </c>
      <c r="G35" s="67">
        <v>38</v>
      </c>
      <c r="H35" s="68">
        <v>60</v>
      </c>
      <c r="I35" s="68">
        <f>$G35*$H35</f>
        <v>2280</v>
      </c>
    </row>
    <row r="36" spans="1:9" x14ac:dyDescent="0.3">
      <c r="A36" s="65" t="s">
        <v>45</v>
      </c>
      <c r="B36" s="65">
        <v>40</v>
      </c>
      <c r="C36" s="66">
        <v>50</v>
      </c>
      <c r="D36" s="66">
        <f>$B36*$C36</f>
        <v>2000</v>
      </c>
      <c r="F36" s="67" t="s">
        <v>45</v>
      </c>
      <c r="G36" s="67">
        <v>35</v>
      </c>
      <c r="H36" s="68">
        <v>60</v>
      </c>
      <c r="I36" s="68">
        <f>$G36*$H36</f>
        <v>2100</v>
      </c>
    </row>
    <row r="37" spans="1:9" x14ac:dyDescent="0.3">
      <c r="A37" s="65" t="s">
        <v>46</v>
      </c>
      <c r="B37" s="65">
        <v>22</v>
      </c>
      <c r="C37" s="66">
        <v>45</v>
      </c>
      <c r="D37" s="66">
        <f>$B37*$C37</f>
        <v>990</v>
      </c>
      <c r="F37" s="67" t="s">
        <v>46</v>
      </c>
      <c r="G37" s="67">
        <v>27</v>
      </c>
      <c r="H37" s="68">
        <v>50</v>
      </c>
      <c r="I37" s="68">
        <f>$G37*$H37</f>
        <v>1350</v>
      </c>
    </row>
    <row r="38" spans="1:9" x14ac:dyDescent="0.3">
      <c r="A38" s="65" t="s">
        <v>47</v>
      </c>
      <c r="B38" s="65">
        <v>25</v>
      </c>
      <c r="C38" s="66">
        <v>40</v>
      </c>
      <c r="D38" s="66">
        <f>$B38*$C38</f>
        <v>1000</v>
      </c>
      <c r="F38" s="67" t="s">
        <v>47</v>
      </c>
      <c r="G38" s="67">
        <v>20</v>
      </c>
      <c r="H38" s="68">
        <v>45</v>
      </c>
      <c r="I38" s="68">
        <f>$G38*$H38</f>
        <v>900</v>
      </c>
    </row>
    <row r="39" spans="1:9" x14ac:dyDescent="0.3">
      <c r="A39" s="65" t="s">
        <v>48</v>
      </c>
      <c r="B39" s="65">
        <v>30</v>
      </c>
      <c r="C39" s="66">
        <v>40</v>
      </c>
      <c r="D39" s="66">
        <f>$B39*$C39</f>
        <v>1200</v>
      </c>
      <c r="F39" s="67" t="s">
        <v>48</v>
      </c>
      <c r="G39" s="67">
        <v>29</v>
      </c>
      <c r="H39" s="68">
        <v>45</v>
      </c>
      <c r="I39" s="68">
        <f>$G39*$H39</f>
        <v>1305</v>
      </c>
    </row>
    <row r="40" spans="1:9" x14ac:dyDescent="0.3">
      <c r="A40" s="65" t="s">
        <v>49</v>
      </c>
      <c r="B40" s="65">
        <v>25</v>
      </c>
      <c r="C40" s="66">
        <v>41</v>
      </c>
      <c r="D40" s="66">
        <f>$B40*$C40</f>
        <v>1025</v>
      </c>
      <c r="F40" s="67" t="s">
        <v>49</v>
      </c>
      <c r="G40" s="67">
        <v>26</v>
      </c>
      <c r="H40" s="68">
        <v>45</v>
      </c>
      <c r="I40" s="68">
        <f>$G40*$H40</f>
        <v>1170</v>
      </c>
    </row>
    <row r="41" spans="1:9" x14ac:dyDescent="0.3">
      <c r="A41" s="65" t="s">
        <v>50</v>
      </c>
      <c r="B41" s="65">
        <v>45</v>
      </c>
      <c r="C41" s="66">
        <v>38</v>
      </c>
      <c r="D41" s="66">
        <f>$B41*$C41</f>
        <v>1710</v>
      </c>
      <c r="F41" s="67" t="s">
        <v>50</v>
      </c>
      <c r="G41" s="67">
        <v>42</v>
      </c>
      <c r="H41" s="68">
        <v>45</v>
      </c>
      <c r="I41" s="68">
        <f>$G41*$H41</f>
        <v>1890</v>
      </c>
    </row>
    <row r="42" spans="1:9" x14ac:dyDescent="0.3">
      <c r="A42" s="65" t="s">
        <v>51</v>
      </c>
      <c r="B42" s="65">
        <v>18</v>
      </c>
      <c r="C42" s="66">
        <v>40</v>
      </c>
      <c r="D42" s="66">
        <f>$B42*$C42</f>
        <v>720</v>
      </c>
      <c r="F42" s="67" t="s">
        <v>51</v>
      </c>
      <c r="G42" s="67">
        <v>26</v>
      </c>
      <c r="H42" s="68">
        <v>45</v>
      </c>
      <c r="I42" s="68">
        <f>$G42*$H42</f>
        <v>1170</v>
      </c>
    </row>
    <row r="43" spans="1:9" x14ac:dyDescent="0.3">
      <c r="A43" s="65" t="s">
        <v>52</v>
      </c>
      <c r="B43" s="65">
        <v>32</v>
      </c>
      <c r="C43" s="66">
        <v>40</v>
      </c>
      <c r="D43" s="66">
        <f>$B43*$C43</f>
        <v>1280</v>
      </c>
      <c r="F43" s="67" t="s">
        <v>52</v>
      </c>
      <c r="G43" s="67">
        <v>24</v>
      </c>
      <c r="H43" s="68">
        <v>45</v>
      </c>
      <c r="I43" s="68">
        <f>$G43*$H43</f>
        <v>1080</v>
      </c>
    </row>
    <row r="44" spans="1:9" x14ac:dyDescent="0.3">
      <c r="A44" s="65" t="s">
        <v>53</v>
      </c>
      <c r="B44" s="65">
        <v>51</v>
      </c>
      <c r="C44" s="66">
        <v>34</v>
      </c>
      <c r="D44" s="66">
        <f>$B44*$C44</f>
        <v>1734</v>
      </c>
      <c r="F44" s="67" t="s">
        <v>53</v>
      </c>
      <c r="G44" s="67">
        <v>36</v>
      </c>
      <c r="H44" s="68">
        <v>40</v>
      </c>
      <c r="I44" s="68">
        <f>$G44*$H44</f>
        <v>1440</v>
      </c>
    </row>
    <row r="45" spans="1:9" x14ac:dyDescent="0.3">
      <c r="A45" s="65" t="s">
        <v>54</v>
      </c>
      <c r="B45" s="65">
        <v>20</v>
      </c>
      <c r="C45" s="66">
        <v>35</v>
      </c>
      <c r="D45" s="66">
        <f>$B45*$C45</f>
        <v>700</v>
      </c>
      <c r="F45" s="67" t="s">
        <v>54</v>
      </c>
      <c r="G45" s="67">
        <v>41</v>
      </c>
      <c r="H45" s="68">
        <v>40</v>
      </c>
      <c r="I45" s="68">
        <f>$G45*$H45</f>
        <v>1640</v>
      </c>
    </row>
    <row r="46" spans="1:9" x14ac:dyDescent="0.3">
      <c r="A46" s="65" t="s">
        <v>55</v>
      </c>
      <c r="B46" s="65">
        <v>40</v>
      </c>
      <c r="C46" s="66">
        <v>38</v>
      </c>
      <c r="D46" s="66">
        <f>$B46*$C46</f>
        <v>1520</v>
      </c>
      <c r="F46" s="67" t="s">
        <v>55</v>
      </c>
      <c r="G46" s="67">
        <v>22</v>
      </c>
      <c r="H46" s="68">
        <v>45</v>
      </c>
      <c r="I46" s="68">
        <f>$G46*$H46</f>
        <v>990</v>
      </c>
    </row>
    <row r="47" spans="1:9" x14ac:dyDescent="0.3">
      <c r="A47" s="65" t="s">
        <v>56</v>
      </c>
      <c r="B47" s="65">
        <v>18</v>
      </c>
      <c r="C47" s="66">
        <v>42</v>
      </c>
      <c r="D47" s="66">
        <f>$B47*$C47</f>
        <v>756</v>
      </c>
      <c r="F47" s="67" t="s">
        <v>56</v>
      </c>
      <c r="G47" s="67">
        <v>29</v>
      </c>
      <c r="H47" s="68">
        <v>50</v>
      </c>
      <c r="I47" s="68">
        <f>$G47*$H47</f>
        <v>1450</v>
      </c>
    </row>
    <row r="48" spans="1:9" x14ac:dyDescent="0.3">
      <c r="A48" s="73" t="s">
        <v>119</v>
      </c>
      <c r="B48" s="73">
        <f>SUM(B3:B47)</f>
        <v>1333</v>
      </c>
      <c r="C48" s="74"/>
      <c r="D48" s="74">
        <f>SUM(D3:D47)</f>
        <v>64505</v>
      </c>
      <c r="F48" s="75" t="s">
        <v>119</v>
      </c>
      <c r="G48" s="75">
        <f>SUM(G3:G47)</f>
        <v>1321</v>
      </c>
      <c r="H48" s="76"/>
      <c r="I48" s="76">
        <f>SUM(I3:I47)</f>
        <v>72593</v>
      </c>
    </row>
    <row r="51" spans="1:9" x14ac:dyDescent="0.3">
      <c r="A51" s="112" t="s">
        <v>2</v>
      </c>
      <c r="B51" s="112"/>
      <c r="C51" s="112"/>
      <c r="D51" s="112"/>
      <c r="F51" s="113" t="s">
        <v>2</v>
      </c>
      <c r="G51" s="113"/>
      <c r="H51" s="113"/>
      <c r="I51" s="113"/>
    </row>
    <row r="52" spans="1:9" x14ac:dyDescent="0.3">
      <c r="A52" s="59" t="s">
        <v>0</v>
      </c>
      <c r="B52" s="59" t="s">
        <v>4</v>
      </c>
      <c r="C52" s="60" t="s">
        <v>7</v>
      </c>
      <c r="D52" s="60" t="s">
        <v>127</v>
      </c>
      <c r="F52" s="61" t="s">
        <v>0</v>
      </c>
      <c r="G52" s="61" t="s">
        <v>5</v>
      </c>
      <c r="H52" s="62" t="s">
        <v>6</v>
      </c>
      <c r="I52" s="62" t="s">
        <v>128</v>
      </c>
    </row>
    <row r="53" spans="1:9" x14ac:dyDescent="0.3">
      <c r="A53" s="77" t="s">
        <v>9</v>
      </c>
      <c r="B53" s="77">
        <v>100</v>
      </c>
      <c r="C53" s="78">
        <v>40</v>
      </c>
      <c r="D53" s="78">
        <f>$B53*$C53</f>
        <v>4000</v>
      </c>
      <c r="F53" s="79" t="s">
        <v>9</v>
      </c>
      <c r="G53" s="80">
        <v>50</v>
      </c>
      <c r="H53" s="81">
        <v>42</v>
      </c>
      <c r="I53" s="81">
        <f>$G53*$H53</f>
        <v>2100</v>
      </c>
    </row>
    <row r="54" spans="1:9" x14ac:dyDescent="0.3">
      <c r="A54" s="77" t="s">
        <v>10</v>
      </c>
      <c r="B54" s="77">
        <v>48</v>
      </c>
      <c r="C54" s="78">
        <v>36</v>
      </c>
      <c r="D54" s="78">
        <f>$B54*$C54</f>
        <v>1728</v>
      </c>
      <c r="F54" s="79" t="s">
        <v>10</v>
      </c>
      <c r="G54" s="80">
        <v>72</v>
      </c>
      <c r="H54" s="81">
        <v>40</v>
      </c>
      <c r="I54" s="81">
        <f>$G54*$H54</f>
        <v>2880</v>
      </c>
    </row>
    <row r="55" spans="1:9" x14ac:dyDescent="0.3">
      <c r="A55" s="77" t="s">
        <v>11</v>
      </c>
      <c r="B55" s="77">
        <v>50</v>
      </c>
      <c r="C55" s="78">
        <v>36</v>
      </c>
      <c r="D55" s="78">
        <f>$B55*$C55</f>
        <v>1800</v>
      </c>
      <c r="F55" s="79" t="s">
        <v>11</v>
      </c>
      <c r="G55" s="80">
        <v>40</v>
      </c>
      <c r="H55" s="81">
        <v>40</v>
      </c>
      <c r="I55" s="81">
        <f>$G55*$H55</f>
        <v>1600</v>
      </c>
    </row>
    <row r="56" spans="1:9" x14ac:dyDescent="0.3">
      <c r="A56" s="77" t="s">
        <v>12</v>
      </c>
      <c r="B56" s="77">
        <v>20</v>
      </c>
      <c r="C56" s="78">
        <v>35</v>
      </c>
      <c r="D56" s="78">
        <f>$B56*$C56</f>
        <v>700</v>
      </c>
      <c r="F56" s="79" t="s">
        <v>12</v>
      </c>
      <c r="G56" s="80">
        <v>32</v>
      </c>
      <c r="H56" s="81">
        <v>40</v>
      </c>
      <c r="I56" s="81">
        <f>$G56*$H56</f>
        <v>1280</v>
      </c>
    </row>
    <row r="57" spans="1:9" x14ac:dyDescent="0.3">
      <c r="A57" s="77" t="s">
        <v>13</v>
      </c>
      <c r="B57" s="77">
        <v>10</v>
      </c>
      <c r="C57" s="78">
        <v>35</v>
      </c>
      <c r="D57" s="78">
        <f>$B57*$C57</f>
        <v>350</v>
      </c>
      <c r="F57" s="79" t="s">
        <v>13</v>
      </c>
      <c r="G57" s="80">
        <v>15</v>
      </c>
      <c r="H57" s="81">
        <v>40</v>
      </c>
      <c r="I57" s="81">
        <f>$G57*$H57</f>
        <v>600</v>
      </c>
    </row>
    <row r="58" spans="1:9" x14ac:dyDescent="0.3">
      <c r="A58" s="77" t="s">
        <v>19</v>
      </c>
      <c r="B58" s="77">
        <v>10</v>
      </c>
      <c r="C58" s="78">
        <v>35</v>
      </c>
      <c r="D58" s="78">
        <f>$B58*$C58</f>
        <v>350</v>
      </c>
      <c r="F58" s="79" t="s">
        <v>19</v>
      </c>
      <c r="G58" s="80">
        <v>20</v>
      </c>
      <c r="H58" s="81">
        <v>40</v>
      </c>
      <c r="I58" s="81">
        <f>$G58*$H58</f>
        <v>800</v>
      </c>
    </row>
    <row r="59" spans="1:9" x14ac:dyDescent="0.3">
      <c r="A59" s="77" t="s">
        <v>20</v>
      </c>
      <c r="B59" s="77">
        <v>50</v>
      </c>
      <c r="C59" s="78">
        <v>32</v>
      </c>
      <c r="D59" s="78">
        <f>$B59*$C59</f>
        <v>1600</v>
      </c>
      <c r="F59" s="79" t="s">
        <v>20</v>
      </c>
      <c r="G59" s="80">
        <v>44</v>
      </c>
      <c r="H59" s="81">
        <v>35</v>
      </c>
      <c r="I59" s="81">
        <f>$G59*$H59</f>
        <v>1540</v>
      </c>
    </row>
    <row r="60" spans="1:9" x14ac:dyDescent="0.3">
      <c r="A60" s="77" t="s">
        <v>21</v>
      </c>
      <c r="B60" s="77">
        <v>50</v>
      </c>
      <c r="C60" s="78">
        <v>30</v>
      </c>
      <c r="D60" s="78">
        <f>$B60*$C60</f>
        <v>1500</v>
      </c>
      <c r="F60" s="79" t="s">
        <v>21</v>
      </c>
      <c r="G60" s="80">
        <v>40</v>
      </c>
      <c r="H60" s="81">
        <v>35</v>
      </c>
      <c r="I60" s="81">
        <f>$G60*$H60</f>
        <v>1400</v>
      </c>
    </row>
    <row r="61" spans="1:9" x14ac:dyDescent="0.3">
      <c r="A61" s="77" t="s">
        <v>22</v>
      </c>
      <c r="B61" s="77">
        <v>50</v>
      </c>
      <c r="C61" s="78">
        <v>30</v>
      </c>
      <c r="D61" s="78">
        <f>$B61*$C61</f>
        <v>1500</v>
      </c>
      <c r="F61" s="79" t="s">
        <v>22</v>
      </c>
      <c r="G61" s="80">
        <v>30</v>
      </c>
      <c r="H61" s="81">
        <v>35</v>
      </c>
      <c r="I61" s="81">
        <f>$G61*$H61</f>
        <v>1050</v>
      </c>
    </row>
    <row r="62" spans="1:9" x14ac:dyDescent="0.3">
      <c r="A62" s="77" t="s">
        <v>23</v>
      </c>
      <c r="B62" s="77">
        <v>40</v>
      </c>
      <c r="C62" s="78">
        <v>35</v>
      </c>
      <c r="D62" s="78">
        <f>$B62*$C62</f>
        <v>1400</v>
      </c>
      <c r="F62" s="79" t="s">
        <v>23</v>
      </c>
      <c r="G62" s="80">
        <v>70</v>
      </c>
      <c r="H62" s="81">
        <v>40</v>
      </c>
      <c r="I62" s="81">
        <f>$G62*$H62</f>
        <v>2800</v>
      </c>
    </row>
    <row r="63" spans="1:9" x14ac:dyDescent="0.3">
      <c r="A63" s="77" t="s">
        <v>24</v>
      </c>
      <c r="B63" s="77">
        <v>52</v>
      </c>
      <c r="C63" s="78">
        <v>32</v>
      </c>
      <c r="D63" s="78">
        <f>$B63*$C63</f>
        <v>1664</v>
      </c>
      <c r="F63" s="79" t="s">
        <v>24</v>
      </c>
      <c r="G63" s="80">
        <v>61</v>
      </c>
      <c r="H63" s="81">
        <v>36</v>
      </c>
      <c r="I63" s="81">
        <f>$G63*$H63</f>
        <v>2196</v>
      </c>
    </row>
    <row r="64" spans="1:9" x14ac:dyDescent="0.3">
      <c r="A64" s="77" t="s">
        <v>25</v>
      </c>
      <c r="B64" s="77">
        <v>53</v>
      </c>
      <c r="C64" s="78">
        <v>30</v>
      </c>
      <c r="D64" s="78">
        <f>$B64*$C64</f>
        <v>1590</v>
      </c>
      <c r="F64" s="79" t="s">
        <v>25</v>
      </c>
      <c r="G64" s="80">
        <v>27</v>
      </c>
      <c r="H64" s="81">
        <v>35</v>
      </c>
      <c r="I64" s="81">
        <f>$G64*$H64</f>
        <v>945</v>
      </c>
    </row>
    <row r="65" spans="1:9" x14ac:dyDescent="0.3">
      <c r="A65" s="77" t="s">
        <v>26</v>
      </c>
      <c r="B65" s="77">
        <v>20</v>
      </c>
      <c r="C65" s="78">
        <v>35</v>
      </c>
      <c r="D65" s="78">
        <f>$B65*$C65</f>
        <v>700</v>
      </c>
      <c r="F65" s="79" t="s">
        <v>26</v>
      </c>
      <c r="G65" s="80">
        <v>35</v>
      </c>
      <c r="H65" s="81">
        <v>40</v>
      </c>
      <c r="I65" s="81">
        <f>$G65*$H65</f>
        <v>1400</v>
      </c>
    </row>
    <row r="66" spans="1:9" x14ac:dyDescent="0.3">
      <c r="A66" s="77" t="s">
        <v>27</v>
      </c>
      <c r="B66" s="77">
        <v>50</v>
      </c>
      <c r="C66" s="78">
        <v>37</v>
      </c>
      <c r="D66" s="78">
        <f>$B66*$C66</f>
        <v>1850</v>
      </c>
      <c r="F66" s="79" t="s">
        <v>27</v>
      </c>
      <c r="G66" s="80">
        <v>46</v>
      </c>
      <c r="H66" s="81">
        <v>40</v>
      </c>
      <c r="I66" s="81">
        <f>$G66*$H66</f>
        <v>1840</v>
      </c>
    </row>
    <row r="67" spans="1:9" x14ac:dyDescent="0.3">
      <c r="A67" s="77" t="s">
        <v>28</v>
      </c>
      <c r="B67" s="77">
        <v>52</v>
      </c>
      <c r="C67" s="78">
        <v>40</v>
      </c>
      <c r="D67" s="78">
        <f>$B67*$C67</f>
        <v>2080</v>
      </c>
      <c r="F67" s="79" t="s">
        <v>28</v>
      </c>
      <c r="G67" s="80">
        <v>55</v>
      </c>
      <c r="H67" s="81">
        <v>45</v>
      </c>
      <c r="I67" s="81">
        <f>$G67*$H67</f>
        <v>2475</v>
      </c>
    </row>
    <row r="68" spans="1:9" x14ac:dyDescent="0.3">
      <c r="A68" s="77" t="s">
        <v>29</v>
      </c>
      <c r="B68" s="77">
        <v>100</v>
      </c>
      <c r="C68" s="78">
        <v>42</v>
      </c>
      <c r="D68" s="78">
        <f>$B68*$C68</f>
        <v>4200</v>
      </c>
      <c r="F68" s="79" t="s">
        <v>29</v>
      </c>
      <c r="G68" s="80">
        <v>68</v>
      </c>
      <c r="H68" s="81">
        <v>45</v>
      </c>
      <c r="I68" s="81">
        <f>$G68*$H68</f>
        <v>3060</v>
      </c>
    </row>
    <row r="69" spans="1:9" x14ac:dyDescent="0.3">
      <c r="A69" s="77" t="s">
        <v>30</v>
      </c>
      <c r="B69" s="77">
        <v>15</v>
      </c>
      <c r="C69" s="78">
        <v>40</v>
      </c>
      <c r="D69" s="78">
        <f>$B69*$C69</f>
        <v>600</v>
      </c>
      <c r="F69" s="79" t="s">
        <v>30</v>
      </c>
      <c r="G69" s="80">
        <v>36</v>
      </c>
      <c r="H69" s="81">
        <v>45</v>
      </c>
      <c r="I69" s="81">
        <f>$G69*$H69</f>
        <v>1620</v>
      </c>
    </row>
    <row r="70" spans="1:9" x14ac:dyDescent="0.3">
      <c r="A70" s="77" t="s">
        <v>31</v>
      </c>
      <c r="B70" s="77">
        <v>25</v>
      </c>
      <c r="C70" s="78">
        <v>38</v>
      </c>
      <c r="D70" s="78">
        <f>$B70*$C70</f>
        <v>950</v>
      </c>
      <c r="F70" s="79" t="s">
        <v>31</v>
      </c>
      <c r="G70" s="80">
        <v>51</v>
      </c>
      <c r="H70" s="81">
        <v>40</v>
      </c>
      <c r="I70" s="81">
        <f>$G70*$H70</f>
        <v>2040</v>
      </c>
    </row>
    <row r="71" spans="1:9" x14ac:dyDescent="0.3">
      <c r="A71" s="77" t="s">
        <v>32</v>
      </c>
      <c r="B71" s="77">
        <v>30</v>
      </c>
      <c r="C71" s="78">
        <v>32</v>
      </c>
      <c r="D71" s="78">
        <f>$B71*$C71</f>
        <v>960</v>
      </c>
      <c r="F71" s="79" t="s">
        <v>32</v>
      </c>
      <c r="G71" s="80">
        <v>28</v>
      </c>
      <c r="H71" s="81">
        <v>40</v>
      </c>
      <c r="I71" s="81">
        <f>$G71*$H71</f>
        <v>1120</v>
      </c>
    </row>
    <row r="72" spans="1:9" x14ac:dyDescent="0.3">
      <c r="A72" s="77" t="s">
        <v>33</v>
      </c>
      <c r="B72" s="77">
        <v>50</v>
      </c>
      <c r="C72" s="78">
        <v>30</v>
      </c>
      <c r="D72" s="78">
        <f>$B72*$C72</f>
        <v>1500</v>
      </c>
      <c r="F72" s="79" t="s">
        <v>33</v>
      </c>
      <c r="G72" s="80">
        <v>42</v>
      </c>
      <c r="H72" s="81">
        <v>35</v>
      </c>
      <c r="I72" s="81">
        <f>$G72*$H72</f>
        <v>1470</v>
      </c>
    </row>
    <row r="73" spans="1:9" x14ac:dyDescent="0.3">
      <c r="A73" s="77" t="s">
        <v>34</v>
      </c>
      <c r="B73" s="77">
        <v>50</v>
      </c>
      <c r="C73" s="78">
        <v>32</v>
      </c>
      <c r="D73" s="78">
        <f>$B73*$C73</f>
        <v>1600</v>
      </c>
      <c r="F73" s="79" t="s">
        <v>34</v>
      </c>
      <c r="G73" s="80">
        <v>42</v>
      </c>
      <c r="H73" s="81">
        <v>35</v>
      </c>
      <c r="I73" s="81">
        <f>$G73*$H73</f>
        <v>1470</v>
      </c>
    </row>
    <row r="74" spans="1:9" x14ac:dyDescent="0.3">
      <c r="A74" s="77" t="s">
        <v>62</v>
      </c>
      <c r="B74" s="77">
        <v>35</v>
      </c>
      <c r="C74" s="78">
        <v>30</v>
      </c>
      <c r="D74" s="78">
        <f>$B74*$C74</f>
        <v>1050</v>
      </c>
      <c r="F74" s="79" t="s">
        <v>62</v>
      </c>
      <c r="G74" s="80">
        <v>41</v>
      </c>
      <c r="H74" s="81">
        <v>40</v>
      </c>
      <c r="I74" s="81">
        <f>$G74*$H74</f>
        <v>1640</v>
      </c>
    </row>
    <row r="75" spans="1:9" x14ac:dyDescent="0.3">
      <c r="A75" s="77" t="s">
        <v>63</v>
      </c>
      <c r="B75" s="77">
        <v>45</v>
      </c>
      <c r="C75" s="78">
        <v>33</v>
      </c>
      <c r="D75" s="78">
        <f>$B75*$C75</f>
        <v>1485</v>
      </c>
      <c r="F75" s="79" t="s">
        <v>63</v>
      </c>
      <c r="G75" s="80">
        <v>38</v>
      </c>
      <c r="H75" s="81">
        <v>40</v>
      </c>
      <c r="I75" s="81">
        <f>$G75*$H75</f>
        <v>1520</v>
      </c>
    </row>
    <row r="76" spans="1:9" x14ac:dyDescent="0.3">
      <c r="A76" s="77" t="s">
        <v>35</v>
      </c>
      <c r="B76" s="77">
        <v>50</v>
      </c>
      <c r="C76" s="78">
        <v>35</v>
      </c>
      <c r="D76" s="78">
        <f>$B76*$C76</f>
        <v>1750</v>
      </c>
      <c r="F76" s="79" t="s">
        <v>35</v>
      </c>
      <c r="G76" s="80">
        <v>66</v>
      </c>
      <c r="H76" s="81">
        <v>40</v>
      </c>
      <c r="I76" s="81">
        <f>$G76*$H76</f>
        <v>2640</v>
      </c>
    </row>
    <row r="77" spans="1:9" x14ac:dyDescent="0.3">
      <c r="A77" s="77" t="s">
        <v>36</v>
      </c>
      <c r="B77" s="77">
        <v>52</v>
      </c>
      <c r="C77" s="78">
        <v>37</v>
      </c>
      <c r="D77" s="78">
        <f>$B77*$C77</f>
        <v>1924</v>
      </c>
      <c r="F77" s="79" t="s">
        <v>36</v>
      </c>
      <c r="G77" s="80">
        <v>44</v>
      </c>
      <c r="H77" s="81">
        <v>40</v>
      </c>
      <c r="I77" s="81">
        <f>$G77*$H77</f>
        <v>1760</v>
      </c>
    </row>
    <row r="78" spans="1:9" x14ac:dyDescent="0.3">
      <c r="A78" s="77" t="s">
        <v>37</v>
      </c>
      <c r="B78" s="77">
        <v>90</v>
      </c>
      <c r="C78" s="78">
        <v>35</v>
      </c>
      <c r="D78" s="78">
        <f>$B78*$C78</f>
        <v>3150</v>
      </c>
      <c r="F78" s="79" t="s">
        <v>37</v>
      </c>
      <c r="G78" s="80">
        <v>74</v>
      </c>
      <c r="H78" s="81">
        <v>40</v>
      </c>
      <c r="I78" s="81">
        <f>$G78*$H78</f>
        <v>2960</v>
      </c>
    </row>
    <row r="79" spans="1:9" x14ac:dyDescent="0.3">
      <c r="A79" s="77" t="s">
        <v>38</v>
      </c>
      <c r="B79" s="77">
        <v>10</v>
      </c>
      <c r="C79" s="78">
        <v>32</v>
      </c>
      <c r="D79" s="78">
        <f>$B79*$C79</f>
        <v>320</v>
      </c>
      <c r="F79" s="79" t="s">
        <v>38</v>
      </c>
      <c r="G79" s="80">
        <v>33</v>
      </c>
      <c r="H79" s="81">
        <v>40</v>
      </c>
      <c r="I79" s="81">
        <f>$G79*$H79</f>
        <v>1320</v>
      </c>
    </row>
    <row r="80" spans="1:9" x14ac:dyDescent="0.3">
      <c r="A80" s="77" t="s">
        <v>39</v>
      </c>
      <c r="B80" s="77">
        <v>50</v>
      </c>
      <c r="C80" s="78">
        <v>30</v>
      </c>
      <c r="D80" s="78">
        <f>$B80*$C80</f>
        <v>1500</v>
      </c>
      <c r="F80" s="79" t="s">
        <v>39</v>
      </c>
      <c r="G80" s="80">
        <v>35</v>
      </c>
      <c r="H80" s="81">
        <v>35</v>
      </c>
      <c r="I80" s="81">
        <f>$G80*$H80</f>
        <v>1225</v>
      </c>
    </row>
    <row r="81" spans="1:9" x14ac:dyDescent="0.3">
      <c r="A81" s="77" t="s">
        <v>40</v>
      </c>
      <c r="B81" s="77">
        <v>53</v>
      </c>
      <c r="C81" s="78">
        <v>35</v>
      </c>
      <c r="D81" s="78">
        <f>$B81*$C81</f>
        <v>1855</v>
      </c>
      <c r="F81" s="79" t="s">
        <v>40</v>
      </c>
      <c r="G81" s="80">
        <v>40</v>
      </c>
      <c r="H81" s="81">
        <v>40</v>
      </c>
      <c r="I81" s="81">
        <f>$G81*$H81</f>
        <v>1600</v>
      </c>
    </row>
    <row r="82" spans="1:9" x14ac:dyDescent="0.3">
      <c r="A82" s="77" t="s">
        <v>41</v>
      </c>
      <c r="B82" s="77">
        <v>10</v>
      </c>
      <c r="C82" s="78">
        <v>36</v>
      </c>
      <c r="D82" s="78">
        <f>$B82*$C82</f>
        <v>360</v>
      </c>
      <c r="F82" s="79" t="s">
        <v>41</v>
      </c>
      <c r="G82" s="80">
        <v>42</v>
      </c>
      <c r="H82" s="81">
        <v>40</v>
      </c>
      <c r="I82" s="81">
        <f>$G82*$H82</f>
        <v>1680</v>
      </c>
    </row>
    <row r="83" spans="1:9" x14ac:dyDescent="0.3">
      <c r="A83" s="77" t="s">
        <v>42</v>
      </c>
      <c r="B83" s="77">
        <v>52</v>
      </c>
      <c r="C83" s="78">
        <v>36</v>
      </c>
      <c r="D83" s="78">
        <f>$B83*$C83</f>
        <v>1872</v>
      </c>
      <c r="F83" s="79" t="s">
        <v>42</v>
      </c>
      <c r="G83" s="80">
        <v>41</v>
      </c>
      <c r="H83" s="81">
        <v>40</v>
      </c>
      <c r="I83" s="81">
        <f>$G83*$H83</f>
        <v>1640</v>
      </c>
    </row>
    <row r="84" spans="1:9" x14ac:dyDescent="0.3">
      <c r="A84" s="77" t="s">
        <v>43</v>
      </c>
      <c r="B84" s="77">
        <v>25</v>
      </c>
      <c r="C84" s="78">
        <v>34</v>
      </c>
      <c r="D84" s="78">
        <f>$B84*$C84</f>
        <v>850</v>
      </c>
      <c r="F84" s="79" t="s">
        <v>43</v>
      </c>
      <c r="G84" s="80">
        <v>32</v>
      </c>
      <c r="H84" s="81">
        <v>40</v>
      </c>
      <c r="I84" s="81">
        <f>$G84*$H84</f>
        <v>1280</v>
      </c>
    </row>
    <row r="85" spans="1:9" x14ac:dyDescent="0.3">
      <c r="A85" s="77" t="s">
        <v>44</v>
      </c>
      <c r="B85" s="77">
        <v>48</v>
      </c>
      <c r="C85" s="78">
        <v>34</v>
      </c>
      <c r="D85" s="78">
        <f>$B85*$C85</f>
        <v>1632</v>
      </c>
      <c r="F85" s="79" t="s">
        <v>44</v>
      </c>
      <c r="G85" s="80">
        <v>44</v>
      </c>
      <c r="H85" s="81">
        <v>40</v>
      </c>
      <c r="I85" s="81">
        <f>$G85*$H85</f>
        <v>1760</v>
      </c>
    </row>
    <row r="86" spans="1:9" x14ac:dyDescent="0.3">
      <c r="A86" s="77" t="s">
        <v>45</v>
      </c>
      <c r="B86" s="77">
        <v>53</v>
      </c>
      <c r="C86" s="78">
        <v>35</v>
      </c>
      <c r="D86" s="78">
        <f>$B86*$C86</f>
        <v>1855</v>
      </c>
      <c r="F86" s="79" t="s">
        <v>45</v>
      </c>
      <c r="G86" s="80">
        <v>55</v>
      </c>
      <c r="H86" s="81">
        <v>40</v>
      </c>
      <c r="I86" s="81">
        <f>$G86*$H86</f>
        <v>2200</v>
      </c>
    </row>
    <row r="87" spans="1:9" x14ac:dyDescent="0.3">
      <c r="A87" s="77" t="s">
        <v>46</v>
      </c>
      <c r="B87" s="77">
        <v>20</v>
      </c>
      <c r="C87" s="78">
        <v>30</v>
      </c>
      <c r="D87" s="78">
        <f>$B87*$C87</f>
        <v>600</v>
      </c>
      <c r="F87" s="79" t="s">
        <v>46</v>
      </c>
      <c r="G87" s="80">
        <v>28</v>
      </c>
      <c r="H87" s="81">
        <v>35</v>
      </c>
      <c r="I87" s="81">
        <f>$G87*$H87</f>
        <v>980</v>
      </c>
    </row>
    <row r="88" spans="1:9" x14ac:dyDescent="0.3">
      <c r="A88" s="77" t="s">
        <v>47</v>
      </c>
      <c r="B88" s="77">
        <v>89</v>
      </c>
      <c r="C88" s="78">
        <v>30</v>
      </c>
      <c r="D88" s="78">
        <f>$B88*$C88</f>
        <v>2670</v>
      </c>
      <c r="F88" s="79" t="s">
        <v>47</v>
      </c>
      <c r="G88" s="80">
        <v>66</v>
      </c>
      <c r="H88" s="81">
        <v>35</v>
      </c>
      <c r="I88" s="81">
        <f>$G88*$H88</f>
        <v>2310</v>
      </c>
    </row>
    <row r="89" spans="1:9" x14ac:dyDescent="0.3">
      <c r="A89" s="77" t="s">
        <v>48</v>
      </c>
      <c r="B89" s="77">
        <v>20</v>
      </c>
      <c r="C89" s="78">
        <v>30</v>
      </c>
      <c r="D89" s="78">
        <f>$B89*$C89</f>
        <v>600</v>
      </c>
      <c r="F89" s="79" t="s">
        <v>48</v>
      </c>
      <c r="G89" s="80">
        <v>42</v>
      </c>
      <c r="H89" s="81">
        <v>35</v>
      </c>
      <c r="I89" s="81">
        <f>$G89*$H89</f>
        <v>1470</v>
      </c>
    </row>
    <row r="90" spans="1:9" x14ac:dyDescent="0.3">
      <c r="A90" s="77" t="s">
        <v>49</v>
      </c>
      <c r="B90" s="77">
        <v>48</v>
      </c>
      <c r="C90" s="78">
        <v>33</v>
      </c>
      <c r="D90" s="78">
        <f>$B90*$C90</f>
        <v>1584</v>
      </c>
      <c r="F90" s="79" t="s">
        <v>49</v>
      </c>
      <c r="G90" s="80">
        <v>38</v>
      </c>
      <c r="H90" s="81">
        <v>35</v>
      </c>
      <c r="I90" s="81">
        <f>$G90*$H90</f>
        <v>1330</v>
      </c>
    </row>
    <row r="91" spans="1:9" x14ac:dyDescent="0.3">
      <c r="A91" s="77" t="s">
        <v>50</v>
      </c>
      <c r="B91" s="77">
        <v>36</v>
      </c>
      <c r="C91" s="78">
        <v>35</v>
      </c>
      <c r="D91" s="78">
        <f>$B91*$C91</f>
        <v>1260</v>
      </c>
      <c r="F91" s="79" t="s">
        <v>50</v>
      </c>
      <c r="G91" s="80">
        <v>40</v>
      </c>
      <c r="H91" s="81">
        <v>40</v>
      </c>
      <c r="I91" s="81">
        <f>$G91*$H91</f>
        <v>1600</v>
      </c>
    </row>
    <row r="92" spans="1:9" x14ac:dyDescent="0.3">
      <c r="A92" s="77" t="s">
        <v>51</v>
      </c>
      <c r="B92" s="77">
        <v>50</v>
      </c>
      <c r="C92" s="78">
        <v>35</v>
      </c>
      <c r="D92" s="78">
        <f>$B92*$C92</f>
        <v>1750</v>
      </c>
      <c r="F92" s="79" t="s">
        <v>51</v>
      </c>
      <c r="G92" s="80">
        <v>27</v>
      </c>
      <c r="H92" s="81">
        <v>40</v>
      </c>
      <c r="I92" s="81">
        <f>$G92*$H92</f>
        <v>1080</v>
      </c>
    </row>
    <row r="93" spans="1:9" x14ac:dyDescent="0.3">
      <c r="A93" s="77" t="s">
        <v>52</v>
      </c>
      <c r="B93" s="77">
        <v>28</v>
      </c>
      <c r="C93" s="78">
        <v>36</v>
      </c>
      <c r="D93" s="78">
        <f>$B93*$C93</f>
        <v>1008</v>
      </c>
      <c r="F93" s="79" t="s">
        <v>52</v>
      </c>
      <c r="G93" s="80">
        <v>42</v>
      </c>
      <c r="H93" s="81">
        <v>40</v>
      </c>
      <c r="I93" s="81">
        <f>$G93*$H93</f>
        <v>1680</v>
      </c>
    </row>
    <row r="94" spans="1:9" x14ac:dyDescent="0.3">
      <c r="A94" s="77" t="s">
        <v>53</v>
      </c>
      <c r="B94" s="77">
        <v>30</v>
      </c>
      <c r="C94" s="78">
        <v>30</v>
      </c>
      <c r="D94" s="78">
        <f>$B94*$C94</f>
        <v>900</v>
      </c>
      <c r="F94" s="79" t="s">
        <v>53</v>
      </c>
      <c r="G94" s="80">
        <v>39</v>
      </c>
      <c r="H94" s="81">
        <v>35</v>
      </c>
      <c r="I94" s="81">
        <f>$G94*$H94</f>
        <v>1365</v>
      </c>
    </row>
    <row r="95" spans="1:9" x14ac:dyDescent="0.3">
      <c r="A95" s="77" t="s">
        <v>54</v>
      </c>
      <c r="B95" s="77">
        <v>50</v>
      </c>
      <c r="C95" s="78">
        <v>32</v>
      </c>
      <c r="D95" s="78">
        <f>$B95*$C95</f>
        <v>1600</v>
      </c>
      <c r="F95" s="79" t="s">
        <v>54</v>
      </c>
      <c r="G95" s="80">
        <v>42</v>
      </c>
      <c r="H95" s="81">
        <v>35</v>
      </c>
      <c r="I95" s="81">
        <f>$G95*$H95</f>
        <v>1470</v>
      </c>
    </row>
    <row r="96" spans="1:9" x14ac:dyDescent="0.3">
      <c r="A96" s="77" t="s">
        <v>55</v>
      </c>
      <c r="B96" s="77">
        <v>38</v>
      </c>
      <c r="C96" s="78">
        <v>35</v>
      </c>
      <c r="D96" s="78">
        <f>$B96*$C96</f>
        <v>1330</v>
      </c>
      <c r="F96" s="79" t="s">
        <v>55</v>
      </c>
      <c r="G96" s="80">
        <v>46</v>
      </c>
      <c r="H96" s="81">
        <v>40</v>
      </c>
      <c r="I96" s="81">
        <f>$G96*$H96</f>
        <v>1840</v>
      </c>
    </row>
    <row r="97" spans="1:9" x14ac:dyDescent="0.3">
      <c r="A97" s="77" t="s">
        <v>56</v>
      </c>
      <c r="B97" s="77">
        <v>46</v>
      </c>
      <c r="C97" s="78">
        <v>34</v>
      </c>
      <c r="D97" s="78">
        <f>$B97*$C97</f>
        <v>1564</v>
      </c>
      <c r="F97" s="79" t="s">
        <v>56</v>
      </c>
      <c r="G97" s="80">
        <v>42</v>
      </c>
      <c r="H97" s="81">
        <v>40</v>
      </c>
      <c r="I97" s="81">
        <f>$G97*$H97</f>
        <v>1680</v>
      </c>
    </row>
    <row r="98" spans="1:9" x14ac:dyDescent="0.3">
      <c r="A98" s="73" t="s">
        <v>119</v>
      </c>
      <c r="B98" s="73">
        <f>SUM(B53:B97)</f>
        <v>1953</v>
      </c>
      <c r="C98" s="74"/>
      <c r="D98" s="74">
        <f>SUM(D53:D97)</f>
        <v>67091</v>
      </c>
      <c r="F98" s="82" t="s">
        <v>119</v>
      </c>
      <c r="G98" s="82">
        <f>SUM(G53:G97)</f>
        <v>1941</v>
      </c>
      <c r="H98" s="83"/>
      <c r="I98" s="83">
        <f>SUM(I53:I97)</f>
        <v>75716</v>
      </c>
    </row>
    <row r="101" spans="1:9" x14ac:dyDescent="0.3">
      <c r="A101" s="112" t="s">
        <v>3</v>
      </c>
      <c r="B101" s="112"/>
      <c r="C101" s="112"/>
      <c r="D101" s="112"/>
      <c r="F101" s="113" t="s">
        <v>3</v>
      </c>
      <c r="G101" s="113"/>
      <c r="H101" s="113"/>
      <c r="I101" s="113"/>
    </row>
    <row r="102" spans="1:9" x14ac:dyDescent="0.3">
      <c r="A102" s="59" t="s">
        <v>0</v>
      </c>
      <c r="B102" s="59" t="s">
        <v>4</v>
      </c>
      <c r="C102" s="60" t="s">
        <v>7</v>
      </c>
      <c r="D102" s="60" t="s">
        <v>127</v>
      </c>
      <c r="F102" s="61" t="s">
        <v>0</v>
      </c>
      <c r="G102" s="61" t="s">
        <v>5</v>
      </c>
      <c r="H102" s="62" t="s">
        <v>6</v>
      </c>
      <c r="I102" s="62" t="s">
        <v>128</v>
      </c>
    </row>
    <row r="103" spans="1:9" x14ac:dyDescent="0.3">
      <c r="A103" s="56" t="s">
        <v>9</v>
      </c>
      <c r="B103" s="56">
        <v>62</v>
      </c>
      <c r="C103" s="57">
        <v>50</v>
      </c>
      <c r="D103" s="57">
        <f>$B103*$C103</f>
        <v>3100</v>
      </c>
      <c r="F103" s="79" t="s">
        <v>9</v>
      </c>
      <c r="G103" s="92">
        <v>40</v>
      </c>
      <c r="H103" s="93">
        <v>55</v>
      </c>
      <c r="I103" s="93">
        <f>$G103*$H103</f>
        <v>2200</v>
      </c>
    </row>
    <row r="104" spans="1:9" x14ac:dyDescent="0.3">
      <c r="A104" s="56" t="s">
        <v>10</v>
      </c>
      <c r="B104" s="56">
        <v>20</v>
      </c>
      <c r="C104" s="57">
        <v>45</v>
      </c>
      <c r="D104" s="57">
        <f t="shared" ref="D104:D147" si="0">$B104*$C104</f>
        <v>900</v>
      </c>
      <c r="F104" s="79" t="s">
        <v>10</v>
      </c>
      <c r="G104" s="92">
        <v>30</v>
      </c>
      <c r="H104" s="93">
        <v>50</v>
      </c>
      <c r="I104" s="93">
        <f t="shared" ref="I104:I147" si="1">$G104*$H104</f>
        <v>1500</v>
      </c>
    </row>
    <row r="105" spans="1:9" x14ac:dyDescent="0.3">
      <c r="A105" s="56" t="s">
        <v>11</v>
      </c>
      <c r="B105" s="56">
        <v>60</v>
      </c>
      <c r="C105" s="57">
        <v>42</v>
      </c>
      <c r="D105" s="57">
        <f t="shared" si="0"/>
        <v>2520</v>
      </c>
      <c r="F105" s="79" t="s">
        <v>11</v>
      </c>
      <c r="G105" s="92">
        <v>45</v>
      </c>
      <c r="H105" s="93">
        <v>50</v>
      </c>
      <c r="I105" s="93">
        <f t="shared" si="1"/>
        <v>2250</v>
      </c>
    </row>
    <row r="106" spans="1:9" x14ac:dyDescent="0.3">
      <c r="A106" s="56" t="s">
        <v>12</v>
      </c>
      <c r="B106" s="56">
        <v>10</v>
      </c>
      <c r="C106" s="57">
        <v>40</v>
      </c>
      <c r="D106" s="57">
        <f t="shared" si="0"/>
        <v>400</v>
      </c>
      <c r="F106" s="79" t="s">
        <v>12</v>
      </c>
      <c r="G106" s="92">
        <v>30</v>
      </c>
      <c r="H106" s="93">
        <v>45</v>
      </c>
      <c r="I106" s="93">
        <f t="shared" si="1"/>
        <v>1350</v>
      </c>
    </row>
    <row r="107" spans="1:9" x14ac:dyDescent="0.3">
      <c r="A107" s="56" t="s">
        <v>13</v>
      </c>
      <c r="B107" s="56">
        <v>30</v>
      </c>
      <c r="C107" s="57">
        <v>36</v>
      </c>
      <c r="D107" s="57">
        <f t="shared" si="0"/>
        <v>1080</v>
      </c>
      <c r="F107" s="79" t="s">
        <v>13</v>
      </c>
      <c r="G107" s="92">
        <v>27</v>
      </c>
      <c r="H107" s="93">
        <v>40</v>
      </c>
      <c r="I107" s="93">
        <f t="shared" si="1"/>
        <v>1080</v>
      </c>
    </row>
    <row r="108" spans="1:9" x14ac:dyDescent="0.3">
      <c r="A108" s="56" t="s">
        <v>19</v>
      </c>
      <c r="B108" s="56">
        <v>35</v>
      </c>
      <c r="C108" s="57">
        <v>35</v>
      </c>
      <c r="D108" s="57">
        <f t="shared" si="0"/>
        <v>1225</v>
      </c>
      <c r="F108" s="79" t="s">
        <v>19</v>
      </c>
      <c r="G108" s="92">
        <v>40</v>
      </c>
      <c r="H108" s="93">
        <v>40</v>
      </c>
      <c r="I108" s="93">
        <f t="shared" si="1"/>
        <v>1600</v>
      </c>
    </row>
    <row r="109" spans="1:9" x14ac:dyDescent="0.3">
      <c r="A109" s="56" t="s">
        <v>20</v>
      </c>
      <c r="B109" s="56">
        <v>40</v>
      </c>
      <c r="C109" s="57">
        <v>35</v>
      </c>
      <c r="D109" s="57">
        <f t="shared" si="0"/>
        <v>1400</v>
      </c>
      <c r="F109" s="79" t="s">
        <v>20</v>
      </c>
      <c r="G109" s="92">
        <v>25</v>
      </c>
      <c r="H109" s="93">
        <v>40</v>
      </c>
      <c r="I109" s="93">
        <f t="shared" si="1"/>
        <v>1000</v>
      </c>
    </row>
    <row r="110" spans="1:9" x14ac:dyDescent="0.3">
      <c r="A110" s="56" t="s">
        <v>21</v>
      </c>
      <c r="B110" s="56">
        <v>10</v>
      </c>
      <c r="C110" s="57">
        <v>32</v>
      </c>
      <c r="D110" s="57">
        <f t="shared" si="0"/>
        <v>320</v>
      </c>
      <c r="F110" s="79" t="s">
        <v>21</v>
      </c>
      <c r="G110" s="92">
        <v>25</v>
      </c>
      <c r="H110" s="93">
        <v>36</v>
      </c>
      <c r="I110" s="93">
        <f t="shared" si="1"/>
        <v>900</v>
      </c>
    </row>
    <row r="111" spans="1:9" x14ac:dyDescent="0.3">
      <c r="A111" s="56" t="s">
        <v>22</v>
      </c>
      <c r="B111" s="56">
        <v>30</v>
      </c>
      <c r="C111" s="57">
        <v>35</v>
      </c>
      <c r="D111" s="57">
        <f t="shared" si="0"/>
        <v>1050</v>
      </c>
      <c r="F111" s="79" t="s">
        <v>22</v>
      </c>
      <c r="G111" s="92">
        <v>32</v>
      </c>
      <c r="H111" s="93">
        <v>35</v>
      </c>
      <c r="I111" s="93">
        <f t="shared" si="1"/>
        <v>1120</v>
      </c>
    </row>
    <row r="112" spans="1:9" x14ac:dyDescent="0.3">
      <c r="A112" s="56" t="s">
        <v>23</v>
      </c>
      <c r="B112" s="56">
        <v>62</v>
      </c>
      <c r="C112" s="57">
        <v>36</v>
      </c>
      <c r="D112" s="57">
        <f t="shared" si="0"/>
        <v>2232</v>
      </c>
      <c r="F112" s="79" t="s">
        <v>23</v>
      </c>
      <c r="G112" s="92">
        <v>55</v>
      </c>
      <c r="H112" s="93">
        <v>40</v>
      </c>
      <c r="I112" s="93">
        <f t="shared" si="1"/>
        <v>2200</v>
      </c>
    </row>
    <row r="113" spans="1:9" x14ac:dyDescent="0.3">
      <c r="A113" s="56" t="s">
        <v>24</v>
      </c>
      <c r="B113" s="56">
        <v>60</v>
      </c>
      <c r="C113" s="57">
        <v>32</v>
      </c>
      <c r="D113" s="57">
        <f t="shared" si="0"/>
        <v>1920</v>
      </c>
      <c r="F113" s="79" t="s">
        <v>24</v>
      </c>
      <c r="G113" s="92">
        <v>45</v>
      </c>
      <c r="H113" s="93">
        <v>37</v>
      </c>
      <c r="I113" s="93">
        <f t="shared" si="1"/>
        <v>1665</v>
      </c>
    </row>
    <row r="114" spans="1:9" x14ac:dyDescent="0.3">
      <c r="A114" s="56" t="s">
        <v>25</v>
      </c>
      <c r="B114" s="56">
        <v>15</v>
      </c>
      <c r="C114" s="57">
        <v>45</v>
      </c>
      <c r="D114" s="57">
        <f t="shared" si="0"/>
        <v>675</v>
      </c>
      <c r="F114" s="79" t="s">
        <v>25</v>
      </c>
      <c r="G114" s="92">
        <v>38</v>
      </c>
      <c r="H114" s="93">
        <v>50</v>
      </c>
      <c r="I114" s="93">
        <f t="shared" si="1"/>
        <v>1900</v>
      </c>
    </row>
    <row r="115" spans="1:9" x14ac:dyDescent="0.3">
      <c r="A115" s="56" t="s">
        <v>26</v>
      </c>
      <c r="B115" s="56">
        <v>58</v>
      </c>
      <c r="C115" s="57">
        <v>50</v>
      </c>
      <c r="D115" s="57">
        <f t="shared" si="0"/>
        <v>2900</v>
      </c>
      <c r="F115" s="79" t="s">
        <v>26</v>
      </c>
      <c r="G115" s="92">
        <v>52</v>
      </c>
      <c r="H115" s="93">
        <v>55</v>
      </c>
      <c r="I115" s="93">
        <f t="shared" si="1"/>
        <v>2860</v>
      </c>
    </row>
    <row r="116" spans="1:9" x14ac:dyDescent="0.3">
      <c r="A116" s="56" t="s">
        <v>27</v>
      </c>
      <c r="B116" s="56">
        <v>56</v>
      </c>
      <c r="C116" s="57">
        <v>50</v>
      </c>
      <c r="D116" s="57">
        <f t="shared" si="0"/>
        <v>2800</v>
      </c>
      <c r="F116" s="79" t="s">
        <v>27</v>
      </c>
      <c r="G116" s="92">
        <v>45</v>
      </c>
      <c r="H116" s="93">
        <v>55</v>
      </c>
      <c r="I116" s="93">
        <f t="shared" si="1"/>
        <v>2475</v>
      </c>
    </row>
    <row r="117" spans="1:9" x14ac:dyDescent="0.3">
      <c r="A117" s="56" t="s">
        <v>28</v>
      </c>
      <c r="B117" s="56">
        <v>20</v>
      </c>
      <c r="C117" s="57">
        <v>52</v>
      </c>
      <c r="D117" s="57">
        <f t="shared" si="0"/>
        <v>1040</v>
      </c>
      <c r="F117" s="79" t="s">
        <v>28</v>
      </c>
      <c r="G117" s="92">
        <v>26</v>
      </c>
      <c r="H117" s="93">
        <v>55</v>
      </c>
      <c r="I117" s="93">
        <f t="shared" si="1"/>
        <v>1430</v>
      </c>
    </row>
    <row r="118" spans="1:9" x14ac:dyDescent="0.3">
      <c r="A118" s="56" t="s">
        <v>29</v>
      </c>
      <c r="B118" s="56">
        <v>35</v>
      </c>
      <c r="C118" s="57">
        <v>60</v>
      </c>
      <c r="D118" s="57">
        <f t="shared" si="0"/>
        <v>2100</v>
      </c>
      <c r="F118" s="79" t="s">
        <v>29</v>
      </c>
      <c r="G118" s="92">
        <v>39</v>
      </c>
      <c r="H118" s="93">
        <v>65</v>
      </c>
      <c r="I118" s="93">
        <f t="shared" si="1"/>
        <v>2535</v>
      </c>
    </row>
    <row r="119" spans="1:9" x14ac:dyDescent="0.3">
      <c r="A119" s="56" t="s">
        <v>30</v>
      </c>
      <c r="B119" s="56">
        <v>62</v>
      </c>
      <c r="C119" s="57">
        <v>65</v>
      </c>
      <c r="D119" s="57">
        <f t="shared" si="0"/>
        <v>4030</v>
      </c>
      <c r="F119" s="79" t="s">
        <v>30</v>
      </c>
      <c r="G119" s="92">
        <v>55</v>
      </c>
      <c r="H119" s="93">
        <v>70</v>
      </c>
      <c r="I119" s="93">
        <f t="shared" si="1"/>
        <v>3850</v>
      </c>
    </row>
    <row r="120" spans="1:9" x14ac:dyDescent="0.3">
      <c r="A120" s="56" t="s">
        <v>31</v>
      </c>
      <c r="B120" s="56">
        <v>40</v>
      </c>
      <c r="C120" s="57">
        <v>67</v>
      </c>
      <c r="D120" s="57">
        <f t="shared" si="0"/>
        <v>2680</v>
      </c>
      <c r="F120" s="79" t="s">
        <v>31</v>
      </c>
      <c r="G120" s="92">
        <v>50</v>
      </c>
      <c r="H120" s="93">
        <v>70</v>
      </c>
      <c r="I120" s="93">
        <f t="shared" si="1"/>
        <v>3500</v>
      </c>
    </row>
    <row r="121" spans="1:9" x14ac:dyDescent="0.3">
      <c r="A121" s="56" t="s">
        <v>32</v>
      </c>
      <c r="B121" s="56">
        <v>60</v>
      </c>
      <c r="C121" s="57">
        <v>62</v>
      </c>
      <c r="D121" s="57">
        <f t="shared" si="0"/>
        <v>3720</v>
      </c>
      <c r="F121" s="79" t="s">
        <v>32</v>
      </c>
      <c r="G121" s="92">
        <v>52</v>
      </c>
      <c r="H121" s="93">
        <v>65</v>
      </c>
      <c r="I121" s="93">
        <f t="shared" si="1"/>
        <v>3380</v>
      </c>
    </row>
    <row r="122" spans="1:9" x14ac:dyDescent="0.3">
      <c r="A122" s="56" t="s">
        <v>33</v>
      </c>
      <c r="B122" s="56">
        <v>22</v>
      </c>
      <c r="C122" s="57">
        <v>60</v>
      </c>
      <c r="D122" s="57">
        <f t="shared" si="0"/>
        <v>1320</v>
      </c>
      <c r="F122" s="79" t="s">
        <v>33</v>
      </c>
      <c r="G122" s="92">
        <v>23</v>
      </c>
      <c r="H122" s="93">
        <v>65</v>
      </c>
      <c r="I122" s="93">
        <f t="shared" si="1"/>
        <v>1495</v>
      </c>
    </row>
    <row r="123" spans="1:9" x14ac:dyDescent="0.3">
      <c r="A123" s="56" t="s">
        <v>34</v>
      </c>
      <c r="B123" s="56">
        <v>55</v>
      </c>
      <c r="C123" s="57">
        <v>59</v>
      </c>
      <c r="D123" s="57">
        <f t="shared" si="0"/>
        <v>3245</v>
      </c>
      <c r="F123" s="79" t="s">
        <v>34</v>
      </c>
      <c r="G123" s="92">
        <v>52</v>
      </c>
      <c r="H123" s="93">
        <v>65</v>
      </c>
      <c r="I123" s="93">
        <f t="shared" si="1"/>
        <v>3380</v>
      </c>
    </row>
    <row r="124" spans="1:9" x14ac:dyDescent="0.3">
      <c r="A124" s="56" t="s">
        <v>62</v>
      </c>
      <c r="B124" s="56">
        <v>20</v>
      </c>
      <c r="C124" s="57">
        <v>55</v>
      </c>
      <c r="D124" s="57">
        <f t="shared" si="0"/>
        <v>1100</v>
      </c>
      <c r="F124" s="79" t="s">
        <v>62</v>
      </c>
      <c r="G124" s="92">
        <v>28</v>
      </c>
      <c r="H124" s="93">
        <v>60</v>
      </c>
      <c r="I124" s="93">
        <f t="shared" si="1"/>
        <v>1680</v>
      </c>
    </row>
    <row r="125" spans="1:9" x14ac:dyDescent="0.3">
      <c r="A125" s="56" t="s">
        <v>63</v>
      </c>
      <c r="B125" s="56">
        <v>62</v>
      </c>
      <c r="C125" s="57">
        <v>65</v>
      </c>
      <c r="D125" s="57">
        <f t="shared" si="0"/>
        <v>4030</v>
      </c>
      <c r="F125" s="79" t="s">
        <v>63</v>
      </c>
      <c r="G125" s="92">
        <v>66</v>
      </c>
      <c r="H125" s="93">
        <v>70</v>
      </c>
      <c r="I125" s="93">
        <f t="shared" si="1"/>
        <v>4620</v>
      </c>
    </row>
    <row r="126" spans="1:9" x14ac:dyDescent="0.3">
      <c r="A126" s="56" t="s">
        <v>35</v>
      </c>
      <c r="B126" s="56">
        <v>26</v>
      </c>
      <c r="C126" s="57">
        <v>62</v>
      </c>
      <c r="D126" s="57">
        <f t="shared" si="0"/>
        <v>1612</v>
      </c>
      <c r="F126" s="79" t="s">
        <v>35</v>
      </c>
      <c r="G126" s="92">
        <v>24</v>
      </c>
      <c r="H126" s="93">
        <v>70</v>
      </c>
      <c r="I126" s="93">
        <f t="shared" si="1"/>
        <v>1680</v>
      </c>
    </row>
    <row r="127" spans="1:9" x14ac:dyDescent="0.3">
      <c r="A127" s="56" t="s">
        <v>36</v>
      </c>
      <c r="B127" s="56">
        <v>60</v>
      </c>
      <c r="C127" s="57">
        <v>62</v>
      </c>
      <c r="D127" s="57">
        <f t="shared" si="0"/>
        <v>3720</v>
      </c>
      <c r="F127" s="79" t="s">
        <v>36</v>
      </c>
      <c r="G127" s="92">
        <v>38</v>
      </c>
      <c r="H127" s="93">
        <v>70</v>
      </c>
      <c r="I127" s="93">
        <f t="shared" si="1"/>
        <v>2660</v>
      </c>
    </row>
    <row r="128" spans="1:9" x14ac:dyDescent="0.3">
      <c r="A128" s="56" t="s">
        <v>37</v>
      </c>
      <c r="B128" s="56">
        <v>25</v>
      </c>
      <c r="C128" s="57">
        <v>62</v>
      </c>
      <c r="D128" s="57">
        <f t="shared" si="0"/>
        <v>1550</v>
      </c>
      <c r="F128" s="79" t="s">
        <v>37</v>
      </c>
      <c r="G128" s="92">
        <v>42</v>
      </c>
      <c r="H128" s="93">
        <v>70</v>
      </c>
      <c r="I128" s="93">
        <f t="shared" si="1"/>
        <v>2940</v>
      </c>
    </row>
    <row r="129" spans="1:9" x14ac:dyDescent="0.3">
      <c r="A129" s="56" t="s">
        <v>38</v>
      </c>
      <c r="B129" s="56">
        <v>20</v>
      </c>
      <c r="C129" s="57">
        <v>65</v>
      </c>
      <c r="D129" s="57">
        <f t="shared" si="0"/>
        <v>1300</v>
      </c>
      <c r="F129" s="79" t="s">
        <v>38</v>
      </c>
      <c r="G129" s="92">
        <v>28</v>
      </c>
      <c r="H129" s="93">
        <v>70</v>
      </c>
      <c r="I129" s="93">
        <f t="shared" si="1"/>
        <v>1960</v>
      </c>
    </row>
    <row r="130" spans="1:9" x14ac:dyDescent="0.3">
      <c r="A130" s="56" t="s">
        <v>39</v>
      </c>
      <c r="B130" s="56">
        <v>32</v>
      </c>
      <c r="C130" s="57">
        <v>65</v>
      </c>
      <c r="D130" s="57">
        <f t="shared" si="0"/>
        <v>2080</v>
      </c>
      <c r="F130" s="79" t="s">
        <v>39</v>
      </c>
      <c r="G130" s="92">
        <v>29</v>
      </c>
      <c r="H130" s="93">
        <v>70</v>
      </c>
      <c r="I130" s="93">
        <f t="shared" si="1"/>
        <v>2030</v>
      </c>
    </row>
    <row r="131" spans="1:9" x14ac:dyDescent="0.3">
      <c r="A131" s="56" t="s">
        <v>40</v>
      </c>
      <c r="B131" s="56">
        <v>60</v>
      </c>
      <c r="C131" s="57">
        <v>65</v>
      </c>
      <c r="D131" s="57">
        <f t="shared" si="0"/>
        <v>3900</v>
      </c>
      <c r="F131" s="79" t="s">
        <v>40</v>
      </c>
      <c r="G131" s="92">
        <v>35</v>
      </c>
      <c r="H131" s="93">
        <v>70</v>
      </c>
      <c r="I131" s="93">
        <f t="shared" si="1"/>
        <v>2450</v>
      </c>
    </row>
    <row r="132" spans="1:9" x14ac:dyDescent="0.3">
      <c r="A132" s="56" t="s">
        <v>41</v>
      </c>
      <c r="B132" s="56">
        <v>15</v>
      </c>
      <c r="C132" s="57">
        <v>65</v>
      </c>
      <c r="D132" s="57">
        <f t="shared" si="0"/>
        <v>975</v>
      </c>
      <c r="F132" s="79" t="s">
        <v>41</v>
      </c>
      <c r="G132" s="92">
        <v>22</v>
      </c>
      <c r="H132" s="93">
        <v>70</v>
      </c>
      <c r="I132" s="93">
        <f t="shared" si="1"/>
        <v>1540</v>
      </c>
    </row>
    <row r="133" spans="1:9" x14ac:dyDescent="0.3">
      <c r="A133" s="56" t="s">
        <v>42</v>
      </c>
      <c r="B133" s="56">
        <v>10</v>
      </c>
      <c r="C133" s="57">
        <v>66</v>
      </c>
      <c r="D133" s="57">
        <f t="shared" si="0"/>
        <v>660</v>
      </c>
      <c r="F133" s="79" t="s">
        <v>42</v>
      </c>
      <c r="G133" s="92">
        <v>25</v>
      </c>
      <c r="H133" s="93">
        <v>70</v>
      </c>
      <c r="I133" s="93">
        <f t="shared" si="1"/>
        <v>1750</v>
      </c>
    </row>
    <row r="134" spans="1:9" x14ac:dyDescent="0.3">
      <c r="A134" s="56" t="s">
        <v>43</v>
      </c>
      <c r="B134" s="56">
        <v>30</v>
      </c>
      <c r="C134" s="57">
        <v>62</v>
      </c>
      <c r="D134" s="57">
        <f t="shared" si="0"/>
        <v>1860</v>
      </c>
      <c r="F134" s="79" t="s">
        <v>43</v>
      </c>
      <c r="G134" s="92">
        <v>32</v>
      </c>
      <c r="H134" s="93">
        <v>70</v>
      </c>
      <c r="I134" s="93">
        <f t="shared" si="1"/>
        <v>2240</v>
      </c>
    </row>
    <row r="135" spans="1:9" x14ac:dyDescent="0.3">
      <c r="A135" s="56" t="s">
        <v>44</v>
      </c>
      <c r="B135" s="56">
        <v>20</v>
      </c>
      <c r="C135" s="57">
        <v>60</v>
      </c>
      <c r="D135" s="57">
        <f t="shared" si="0"/>
        <v>1200</v>
      </c>
      <c r="F135" s="79" t="s">
        <v>44</v>
      </c>
      <c r="G135" s="92">
        <v>25</v>
      </c>
      <c r="H135" s="93">
        <v>70</v>
      </c>
      <c r="I135" s="93">
        <f t="shared" si="1"/>
        <v>1750</v>
      </c>
    </row>
    <row r="136" spans="1:9" x14ac:dyDescent="0.3">
      <c r="A136" s="56" t="s">
        <v>45</v>
      </c>
      <c r="B136" s="56">
        <v>60</v>
      </c>
      <c r="C136" s="57">
        <v>62</v>
      </c>
      <c r="D136" s="57">
        <f t="shared" si="0"/>
        <v>3720</v>
      </c>
      <c r="F136" s="79" t="s">
        <v>45</v>
      </c>
      <c r="G136" s="92">
        <v>43</v>
      </c>
      <c r="H136" s="93">
        <v>70</v>
      </c>
      <c r="I136" s="93">
        <f t="shared" si="1"/>
        <v>3010</v>
      </c>
    </row>
    <row r="137" spans="1:9" x14ac:dyDescent="0.3">
      <c r="A137" s="56" t="s">
        <v>46</v>
      </c>
      <c r="B137" s="56">
        <v>15</v>
      </c>
      <c r="C137" s="57">
        <v>55</v>
      </c>
      <c r="D137" s="57">
        <f t="shared" si="0"/>
        <v>825</v>
      </c>
      <c r="F137" s="79" t="s">
        <v>46</v>
      </c>
      <c r="G137" s="92">
        <v>32</v>
      </c>
      <c r="H137" s="93">
        <v>60</v>
      </c>
      <c r="I137" s="93">
        <f t="shared" si="1"/>
        <v>1920</v>
      </c>
    </row>
    <row r="138" spans="1:9" x14ac:dyDescent="0.3">
      <c r="A138" s="56" t="s">
        <v>47</v>
      </c>
      <c r="B138" s="56">
        <v>20</v>
      </c>
      <c r="C138" s="57">
        <v>40</v>
      </c>
      <c r="D138" s="57">
        <f t="shared" si="0"/>
        <v>800</v>
      </c>
      <c r="F138" s="79" t="s">
        <v>47</v>
      </c>
      <c r="G138" s="92">
        <v>19</v>
      </c>
      <c r="H138" s="93">
        <v>45</v>
      </c>
      <c r="I138" s="93">
        <f t="shared" si="1"/>
        <v>855</v>
      </c>
    </row>
    <row r="139" spans="1:9" x14ac:dyDescent="0.3">
      <c r="A139" s="56" t="s">
        <v>48</v>
      </c>
      <c r="B139" s="56">
        <v>25</v>
      </c>
      <c r="C139" s="57">
        <v>35</v>
      </c>
      <c r="D139" s="57">
        <f t="shared" si="0"/>
        <v>875</v>
      </c>
      <c r="F139" s="79" t="s">
        <v>48</v>
      </c>
      <c r="G139" s="92">
        <v>24</v>
      </c>
      <c r="H139" s="93">
        <v>80</v>
      </c>
      <c r="I139" s="93">
        <f t="shared" si="1"/>
        <v>1920</v>
      </c>
    </row>
    <row r="140" spans="1:9" x14ac:dyDescent="0.3">
      <c r="A140" s="56" t="s">
        <v>49</v>
      </c>
      <c r="B140" s="56">
        <v>30</v>
      </c>
      <c r="C140" s="57">
        <v>40</v>
      </c>
      <c r="D140" s="57">
        <f t="shared" si="0"/>
        <v>1200</v>
      </c>
      <c r="F140" s="79" t="s">
        <v>49</v>
      </c>
      <c r="G140" s="92">
        <v>29</v>
      </c>
      <c r="H140" s="93">
        <v>45</v>
      </c>
      <c r="I140" s="93">
        <f t="shared" si="1"/>
        <v>1305</v>
      </c>
    </row>
    <row r="141" spans="1:9" x14ac:dyDescent="0.3">
      <c r="A141" s="56" t="s">
        <v>50</v>
      </c>
      <c r="B141" s="56">
        <v>20</v>
      </c>
      <c r="C141" s="57">
        <v>40</v>
      </c>
      <c r="D141" s="57">
        <f t="shared" si="0"/>
        <v>800</v>
      </c>
      <c r="F141" s="79" t="s">
        <v>50</v>
      </c>
      <c r="G141" s="92">
        <v>21</v>
      </c>
      <c r="H141" s="93">
        <v>45</v>
      </c>
      <c r="I141" s="93">
        <f t="shared" si="1"/>
        <v>945</v>
      </c>
    </row>
    <row r="142" spans="1:9" x14ac:dyDescent="0.3">
      <c r="A142" s="56" t="s">
        <v>51</v>
      </c>
      <c r="B142" s="56">
        <v>58</v>
      </c>
      <c r="C142" s="57">
        <v>40</v>
      </c>
      <c r="D142" s="57">
        <f t="shared" si="0"/>
        <v>2320</v>
      </c>
      <c r="F142" s="79" t="s">
        <v>51</v>
      </c>
      <c r="G142" s="92">
        <v>55</v>
      </c>
      <c r="H142" s="93">
        <v>45</v>
      </c>
      <c r="I142" s="93">
        <f t="shared" si="1"/>
        <v>2475</v>
      </c>
    </row>
    <row r="143" spans="1:9" x14ac:dyDescent="0.3">
      <c r="A143" s="56" t="s">
        <v>52</v>
      </c>
      <c r="B143" s="56">
        <v>35</v>
      </c>
      <c r="C143" s="57">
        <v>36</v>
      </c>
      <c r="D143" s="57">
        <f t="shared" si="0"/>
        <v>1260</v>
      </c>
      <c r="F143" s="79" t="s">
        <v>52</v>
      </c>
      <c r="G143" s="92">
        <v>38</v>
      </c>
      <c r="H143" s="93">
        <v>40</v>
      </c>
      <c r="I143" s="93">
        <f t="shared" si="1"/>
        <v>1520</v>
      </c>
    </row>
    <row r="144" spans="1:9" x14ac:dyDescent="0.3">
      <c r="A144" s="56" t="s">
        <v>53</v>
      </c>
      <c r="B144" s="56">
        <v>62</v>
      </c>
      <c r="C144" s="57">
        <v>35</v>
      </c>
      <c r="D144" s="57">
        <f t="shared" si="0"/>
        <v>2170</v>
      </c>
      <c r="F144" s="79" t="s">
        <v>53</v>
      </c>
      <c r="G144" s="92">
        <v>44</v>
      </c>
      <c r="H144" s="93">
        <v>40</v>
      </c>
      <c r="I144" s="93">
        <f t="shared" si="1"/>
        <v>1760</v>
      </c>
    </row>
    <row r="145" spans="1:9" x14ac:dyDescent="0.3">
      <c r="A145" s="56" t="s">
        <v>54</v>
      </c>
      <c r="B145" s="56">
        <v>20</v>
      </c>
      <c r="C145" s="57">
        <v>35</v>
      </c>
      <c r="D145" s="57">
        <f>$B145*$C145</f>
        <v>700</v>
      </c>
      <c r="F145" s="79" t="s">
        <v>54</v>
      </c>
      <c r="G145" s="92">
        <v>29</v>
      </c>
      <c r="H145" s="93">
        <v>40</v>
      </c>
      <c r="I145" s="93">
        <f>$G145*$H145</f>
        <v>1160</v>
      </c>
    </row>
    <row r="146" spans="1:9" x14ac:dyDescent="0.3">
      <c r="A146" s="56" t="s">
        <v>55</v>
      </c>
      <c r="B146" s="56">
        <v>62</v>
      </c>
      <c r="C146" s="57">
        <v>38</v>
      </c>
      <c r="D146" s="57">
        <f t="shared" si="0"/>
        <v>2356</v>
      </c>
      <c r="F146" s="79" t="s">
        <v>55</v>
      </c>
      <c r="G146" s="92">
        <v>42</v>
      </c>
      <c r="H146" s="93">
        <v>45</v>
      </c>
      <c r="I146" s="93">
        <f t="shared" si="1"/>
        <v>1890</v>
      </c>
    </row>
    <row r="147" spans="1:9" x14ac:dyDescent="0.3">
      <c r="A147" s="56" t="s">
        <v>56</v>
      </c>
      <c r="B147" s="56">
        <v>12</v>
      </c>
      <c r="C147" s="57">
        <v>32</v>
      </c>
      <c r="D147" s="57">
        <f t="shared" si="0"/>
        <v>384</v>
      </c>
      <c r="F147" s="79" t="s">
        <v>56</v>
      </c>
      <c r="G147" s="92">
        <v>33</v>
      </c>
      <c r="H147" s="93">
        <v>40</v>
      </c>
      <c r="I147" s="93">
        <f t="shared" si="1"/>
        <v>1320</v>
      </c>
    </row>
    <row r="148" spans="1:9" x14ac:dyDescent="0.3">
      <c r="A148" s="73" t="s">
        <v>119</v>
      </c>
      <c r="B148" s="73">
        <f>SUM(B103:B147)</f>
        <v>1641</v>
      </c>
      <c r="C148" s="74"/>
      <c r="D148" s="74">
        <f>SUM(D103:D147)</f>
        <v>82054</v>
      </c>
      <c r="F148" s="90" t="s">
        <v>119</v>
      </c>
      <c r="G148" s="90">
        <f>SUM(G103:G147)</f>
        <v>1629</v>
      </c>
      <c r="H148" s="91"/>
      <c r="I148" s="91">
        <f>SUM(I103:I147)</f>
        <v>91050</v>
      </c>
    </row>
    <row r="150" spans="1:9" x14ac:dyDescent="0.3">
      <c r="A150" s="112" t="s">
        <v>60</v>
      </c>
      <c r="B150" s="112"/>
      <c r="C150" s="112"/>
      <c r="D150" s="112"/>
      <c r="F150" s="113" t="s">
        <v>60</v>
      </c>
      <c r="G150" s="113"/>
      <c r="H150" s="113"/>
      <c r="I150" s="113"/>
    </row>
    <row r="151" spans="1:9" x14ac:dyDescent="0.3">
      <c r="A151" s="59" t="s">
        <v>0</v>
      </c>
      <c r="B151" s="99" t="s">
        <v>14</v>
      </c>
      <c r="C151" s="99" t="s">
        <v>15</v>
      </c>
      <c r="D151" s="60" t="s">
        <v>127</v>
      </c>
      <c r="F151" s="61" t="s">
        <v>0</v>
      </c>
      <c r="G151" s="99" t="s">
        <v>16</v>
      </c>
      <c r="H151" s="99" t="s">
        <v>17</v>
      </c>
      <c r="I151" s="62" t="s">
        <v>128</v>
      </c>
    </row>
    <row r="152" spans="1:9" x14ac:dyDescent="0.3">
      <c r="A152" s="100" t="s">
        <v>9</v>
      </c>
      <c r="B152" s="56">
        <v>46</v>
      </c>
      <c r="C152" s="57">
        <v>550</v>
      </c>
      <c r="D152" s="57">
        <f>$B152*$C152</f>
        <v>25300</v>
      </c>
      <c r="F152" s="101" t="s">
        <v>9</v>
      </c>
      <c r="G152" s="102">
        <v>22</v>
      </c>
      <c r="H152" s="103">
        <v>560</v>
      </c>
      <c r="I152" s="103">
        <f>$G152*$H152</f>
        <v>12320</v>
      </c>
    </row>
    <row r="153" spans="1:9" x14ac:dyDescent="0.3">
      <c r="A153" s="100" t="s">
        <v>10</v>
      </c>
      <c r="B153" s="56">
        <v>23</v>
      </c>
      <c r="C153" s="57">
        <v>550</v>
      </c>
      <c r="D153" s="57">
        <f t="shared" ref="D153:D196" si="2">$B153*$C153</f>
        <v>12650</v>
      </c>
      <c r="F153" s="101" t="s">
        <v>10</v>
      </c>
      <c r="G153" s="102">
        <v>30</v>
      </c>
      <c r="H153" s="103">
        <v>560</v>
      </c>
      <c r="I153" s="103">
        <f t="shared" ref="I153:I196" si="3">$G153*$H153</f>
        <v>16800</v>
      </c>
    </row>
    <row r="154" spans="1:9" x14ac:dyDescent="0.3">
      <c r="A154" s="100" t="s">
        <v>11</v>
      </c>
      <c r="B154" s="56">
        <v>25</v>
      </c>
      <c r="C154" s="57">
        <v>550</v>
      </c>
      <c r="D154" s="57">
        <f t="shared" si="2"/>
        <v>13750</v>
      </c>
      <c r="F154" s="101" t="s">
        <v>11</v>
      </c>
      <c r="G154" s="102">
        <v>35</v>
      </c>
      <c r="H154" s="103">
        <v>560</v>
      </c>
      <c r="I154" s="103">
        <f t="shared" si="3"/>
        <v>19600</v>
      </c>
    </row>
    <row r="155" spans="1:9" x14ac:dyDescent="0.3">
      <c r="A155" s="100" t="s">
        <v>12</v>
      </c>
      <c r="B155" s="56">
        <v>25</v>
      </c>
      <c r="C155" s="57">
        <v>550</v>
      </c>
      <c r="D155" s="57">
        <f t="shared" si="2"/>
        <v>13750</v>
      </c>
      <c r="F155" s="101" t="s">
        <v>12</v>
      </c>
      <c r="G155" s="102">
        <v>16</v>
      </c>
      <c r="H155" s="103">
        <v>560</v>
      </c>
      <c r="I155" s="103">
        <f t="shared" si="3"/>
        <v>8960</v>
      </c>
    </row>
    <row r="156" spans="1:9" x14ac:dyDescent="0.3">
      <c r="A156" s="100" t="s">
        <v>13</v>
      </c>
      <c r="B156" s="56">
        <v>37</v>
      </c>
      <c r="C156" s="57">
        <v>550</v>
      </c>
      <c r="D156" s="57">
        <f t="shared" si="2"/>
        <v>20350</v>
      </c>
      <c r="F156" s="101" t="s">
        <v>13</v>
      </c>
      <c r="G156" s="102">
        <v>24</v>
      </c>
      <c r="H156" s="103">
        <v>560</v>
      </c>
      <c r="I156" s="103">
        <f t="shared" si="3"/>
        <v>13440</v>
      </c>
    </row>
    <row r="157" spans="1:9" x14ac:dyDescent="0.3">
      <c r="A157" s="100" t="s">
        <v>19</v>
      </c>
      <c r="B157" s="56">
        <v>12</v>
      </c>
      <c r="C157" s="57">
        <v>550</v>
      </c>
      <c r="D157" s="57">
        <f t="shared" si="2"/>
        <v>6600</v>
      </c>
      <c r="F157" s="101" t="s">
        <v>19</v>
      </c>
      <c r="G157" s="102">
        <v>28</v>
      </c>
      <c r="H157" s="103">
        <v>560</v>
      </c>
      <c r="I157" s="103">
        <f t="shared" si="3"/>
        <v>15680</v>
      </c>
    </row>
    <row r="158" spans="1:9" x14ac:dyDescent="0.3">
      <c r="A158" s="100" t="s">
        <v>20</v>
      </c>
      <c r="B158" s="56">
        <v>20</v>
      </c>
      <c r="C158" s="57">
        <v>550</v>
      </c>
      <c r="D158" s="57">
        <f t="shared" si="2"/>
        <v>11000</v>
      </c>
      <c r="F158" s="101" t="s">
        <v>20</v>
      </c>
      <c r="G158" s="102">
        <v>29</v>
      </c>
      <c r="H158" s="103">
        <v>560</v>
      </c>
      <c r="I158" s="103">
        <f t="shared" si="3"/>
        <v>16240</v>
      </c>
    </row>
    <row r="159" spans="1:9" x14ac:dyDescent="0.3">
      <c r="A159" s="100" t="s">
        <v>21</v>
      </c>
      <c r="B159" s="56">
        <v>32</v>
      </c>
      <c r="C159" s="57">
        <v>550</v>
      </c>
      <c r="D159" s="57">
        <f t="shared" si="2"/>
        <v>17600</v>
      </c>
      <c r="F159" s="101" t="s">
        <v>21</v>
      </c>
      <c r="G159" s="102">
        <v>33</v>
      </c>
      <c r="H159" s="103">
        <v>560</v>
      </c>
      <c r="I159" s="103">
        <f t="shared" si="3"/>
        <v>18480</v>
      </c>
    </row>
    <row r="160" spans="1:9" x14ac:dyDescent="0.3">
      <c r="A160" s="100" t="s">
        <v>22</v>
      </c>
      <c r="B160" s="56">
        <v>30</v>
      </c>
      <c r="C160" s="57">
        <v>550</v>
      </c>
      <c r="D160" s="57">
        <f t="shared" si="2"/>
        <v>16500</v>
      </c>
      <c r="F160" s="101" t="s">
        <v>22</v>
      </c>
      <c r="G160" s="102">
        <v>25</v>
      </c>
      <c r="H160" s="103">
        <v>560</v>
      </c>
      <c r="I160" s="103">
        <f t="shared" si="3"/>
        <v>14000</v>
      </c>
    </row>
    <row r="161" spans="1:9" x14ac:dyDescent="0.3">
      <c r="A161" s="100" t="s">
        <v>23</v>
      </c>
      <c r="B161" s="56">
        <v>32</v>
      </c>
      <c r="C161" s="57">
        <v>550</v>
      </c>
      <c r="D161" s="57">
        <f t="shared" si="2"/>
        <v>17600</v>
      </c>
      <c r="F161" s="101" t="s">
        <v>23</v>
      </c>
      <c r="G161" s="102">
        <v>30</v>
      </c>
      <c r="H161" s="103">
        <v>560</v>
      </c>
      <c r="I161" s="103">
        <f t="shared" si="3"/>
        <v>16800</v>
      </c>
    </row>
    <row r="162" spans="1:9" x14ac:dyDescent="0.3">
      <c r="A162" s="100" t="s">
        <v>24</v>
      </c>
      <c r="B162" s="56">
        <v>30</v>
      </c>
      <c r="C162" s="57">
        <v>540</v>
      </c>
      <c r="D162" s="57">
        <f t="shared" si="2"/>
        <v>16200</v>
      </c>
      <c r="F162" s="101" t="s">
        <v>24</v>
      </c>
      <c r="G162" s="102">
        <v>31</v>
      </c>
      <c r="H162" s="103">
        <v>550</v>
      </c>
      <c r="I162" s="103">
        <f t="shared" si="3"/>
        <v>17050</v>
      </c>
    </row>
    <row r="163" spans="1:9" x14ac:dyDescent="0.3">
      <c r="A163" s="100" t="s">
        <v>25</v>
      </c>
      <c r="B163" s="56">
        <v>39</v>
      </c>
      <c r="C163" s="57">
        <v>540</v>
      </c>
      <c r="D163" s="57">
        <f t="shared" si="2"/>
        <v>21060</v>
      </c>
      <c r="F163" s="101" t="s">
        <v>25</v>
      </c>
      <c r="G163" s="102">
        <v>29</v>
      </c>
      <c r="H163" s="103">
        <v>550</v>
      </c>
      <c r="I163" s="103">
        <f t="shared" si="3"/>
        <v>15950</v>
      </c>
    </row>
    <row r="164" spans="1:9" x14ac:dyDescent="0.3">
      <c r="A164" s="100" t="s">
        <v>26</v>
      </c>
      <c r="B164" s="56">
        <v>26</v>
      </c>
      <c r="C164" s="57">
        <v>540</v>
      </c>
      <c r="D164" s="57">
        <f t="shared" si="2"/>
        <v>14040</v>
      </c>
      <c r="F164" s="101" t="s">
        <v>26</v>
      </c>
      <c r="G164" s="102">
        <v>38</v>
      </c>
      <c r="H164" s="103">
        <v>550</v>
      </c>
      <c r="I164" s="103">
        <f t="shared" si="3"/>
        <v>20900</v>
      </c>
    </row>
    <row r="165" spans="1:9" x14ac:dyDescent="0.3">
      <c r="A165" s="100" t="s">
        <v>27</v>
      </c>
      <c r="B165" s="56">
        <v>25</v>
      </c>
      <c r="C165" s="57">
        <v>540</v>
      </c>
      <c r="D165" s="57">
        <f t="shared" si="2"/>
        <v>13500</v>
      </c>
      <c r="F165" s="101" t="s">
        <v>27</v>
      </c>
      <c r="G165" s="102">
        <v>32</v>
      </c>
      <c r="H165" s="103">
        <v>550</v>
      </c>
      <c r="I165" s="103">
        <f t="shared" si="3"/>
        <v>17600</v>
      </c>
    </row>
    <row r="166" spans="1:9" x14ac:dyDescent="0.3">
      <c r="A166" s="100" t="s">
        <v>28</v>
      </c>
      <c r="B166" s="56">
        <v>43</v>
      </c>
      <c r="C166" s="57">
        <v>480</v>
      </c>
      <c r="D166" s="57">
        <f t="shared" si="2"/>
        <v>20640</v>
      </c>
      <c r="F166" s="101" t="s">
        <v>28</v>
      </c>
      <c r="G166" s="102">
        <v>34</v>
      </c>
      <c r="H166" s="103">
        <v>500</v>
      </c>
      <c r="I166" s="103">
        <f t="shared" si="3"/>
        <v>17000</v>
      </c>
    </row>
    <row r="167" spans="1:9" x14ac:dyDescent="0.3">
      <c r="A167" s="100" t="s">
        <v>29</v>
      </c>
      <c r="B167" s="56">
        <v>48</v>
      </c>
      <c r="C167" s="57">
        <v>435</v>
      </c>
      <c r="D167" s="57">
        <f t="shared" si="2"/>
        <v>20880</v>
      </c>
      <c r="F167" s="101" t="s">
        <v>29</v>
      </c>
      <c r="G167" s="102">
        <v>44</v>
      </c>
      <c r="H167" s="103">
        <v>550</v>
      </c>
      <c r="I167" s="103">
        <f t="shared" si="3"/>
        <v>24200</v>
      </c>
    </row>
    <row r="168" spans="1:9" x14ac:dyDescent="0.3">
      <c r="A168" s="100" t="s">
        <v>30</v>
      </c>
      <c r="B168" s="56">
        <v>43</v>
      </c>
      <c r="C168" s="57">
        <v>540</v>
      </c>
      <c r="D168" s="57">
        <f t="shared" si="2"/>
        <v>23220</v>
      </c>
      <c r="F168" s="101" t="s">
        <v>30</v>
      </c>
      <c r="G168" s="102">
        <v>17</v>
      </c>
      <c r="H168" s="103">
        <v>560</v>
      </c>
      <c r="I168" s="103">
        <f t="shared" si="3"/>
        <v>9520</v>
      </c>
    </row>
    <row r="169" spans="1:9" x14ac:dyDescent="0.3">
      <c r="A169" s="100" t="s">
        <v>31</v>
      </c>
      <c r="B169" s="56">
        <v>15</v>
      </c>
      <c r="C169" s="57">
        <v>540</v>
      </c>
      <c r="D169" s="57">
        <f t="shared" si="2"/>
        <v>8100</v>
      </c>
      <c r="F169" s="101" t="s">
        <v>31</v>
      </c>
      <c r="G169" s="102">
        <v>29</v>
      </c>
      <c r="H169" s="103">
        <v>560</v>
      </c>
      <c r="I169" s="103">
        <f t="shared" si="3"/>
        <v>16240</v>
      </c>
    </row>
    <row r="170" spans="1:9" x14ac:dyDescent="0.3">
      <c r="A170" s="100" t="s">
        <v>32</v>
      </c>
      <c r="B170" s="56">
        <v>20</v>
      </c>
      <c r="C170" s="57">
        <v>540</v>
      </c>
      <c r="D170" s="57">
        <f t="shared" si="2"/>
        <v>10800</v>
      </c>
      <c r="F170" s="101" t="s">
        <v>32</v>
      </c>
      <c r="G170" s="102">
        <v>33</v>
      </c>
      <c r="H170" s="103">
        <v>560</v>
      </c>
      <c r="I170" s="103">
        <f t="shared" si="3"/>
        <v>18480</v>
      </c>
    </row>
    <row r="171" spans="1:9" x14ac:dyDescent="0.3">
      <c r="A171" s="100" t="s">
        <v>33</v>
      </c>
      <c r="B171" s="56">
        <v>30</v>
      </c>
      <c r="C171" s="57">
        <v>540</v>
      </c>
      <c r="D171" s="57">
        <f t="shared" si="2"/>
        <v>16200</v>
      </c>
      <c r="F171" s="101" t="s">
        <v>33</v>
      </c>
      <c r="G171" s="102">
        <v>31</v>
      </c>
      <c r="H171" s="103">
        <v>560</v>
      </c>
      <c r="I171" s="103">
        <f t="shared" si="3"/>
        <v>17360</v>
      </c>
    </row>
    <row r="172" spans="1:9" x14ac:dyDescent="0.3">
      <c r="A172" s="100" t="s">
        <v>34</v>
      </c>
      <c r="B172" s="56">
        <v>35</v>
      </c>
      <c r="C172" s="57">
        <v>540</v>
      </c>
      <c r="D172" s="57">
        <f t="shared" si="2"/>
        <v>18900</v>
      </c>
      <c r="F172" s="101" t="s">
        <v>34</v>
      </c>
      <c r="G172" s="102">
        <v>39</v>
      </c>
      <c r="H172" s="103">
        <v>560</v>
      </c>
      <c r="I172" s="103">
        <f t="shared" si="3"/>
        <v>21840</v>
      </c>
    </row>
    <row r="173" spans="1:9" x14ac:dyDescent="0.3">
      <c r="A173" s="100" t="s">
        <v>62</v>
      </c>
      <c r="B173" s="56">
        <v>26</v>
      </c>
      <c r="C173" s="57">
        <v>540</v>
      </c>
      <c r="D173" s="57">
        <f t="shared" si="2"/>
        <v>14040</v>
      </c>
      <c r="F173" s="101" t="s">
        <v>62</v>
      </c>
      <c r="G173" s="102">
        <v>33</v>
      </c>
      <c r="H173" s="103">
        <v>560</v>
      </c>
      <c r="I173" s="103">
        <f t="shared" si="3"/>
        <v>18480</v>
      </c>
    </row>
    <row r="174" spans="1:9" x14ac:dyDescent="0.3">
      <c r="A174" s="100" t="s">
        <v>63</v>
      </c>
      <c r="B174" s="56">
        <v>37</v>
      </c>
      <c r="C174" s="57">
        <v>535</v>
      </c>
      <c r="D174" s="57">
        <f t="shared" si="2"/>
        <v>19795</v>
      </c>
      <c r="F174" s="101" t="s">
        <v>63</v>
      </c>
      <c r="G174" s="102">
        <v>29</v>
      </c>
      <c r="H174" s="103">
        <v>550</v>
      </c>
      <c r="I174" s="103">
        <f t="shared" si="3"/>
        <v>15950</v>
      </c>
    </row>
    <row r="175" spans="1:9" x14ac:dyDescent="0.3">
      <c r="A175" s="100" t="s">
        <v>35</v>
      </c>
      <c r="B175" s="56">
        <v>21</v>
      </c>
      <c r="C175" s="57">
        <v>535</v>
      </c>
      <c r="D175" s="57">
        <f t="shared" si="2"/>
        <v>11235</v>
      </c>
      <c r="F175" s="101" t="s">
        <v>35</v>
      </c>
      <c r="G175" s="102">
        <v>26</v>
      </c>
      <c r="H175" s="103">
        <v>550</v>
      </c>
      <c r="I175" s="103">
        <f t="shared" si="3"/>
        <v>14300</v>
      </c>
    </row>
    <row r="176" spans="1:9" x14ac:dyDescent="0.3">
      <c r="A176" s="100" t="s">
        <v>36</v>
      </c>
      <c r="B176" s="56">
        <v>40</v>
      </c>
      <c r="C176" s="57">
        <v>535</v>
      </c>
      <c r="D176" s="57">
        <f t="shared" si="2"/>
        <v>21400</v>
      </c>
      <c r="F176" s="101" t="s">
        <v>36</v>
      </c>
      <c r="G176" s="102">
        <v>36</v>
      </c>
      <c r="H176" s="103">
        <v>550</v>
      </c>
      <c r="I176" s="103">
        <f t="shared" si="3"/>
        <v>19800</v>
      </c>
    </row>
    <row r="177" spans="1:9" x14ac:dyDescent="0.3">
      <c r="A177" s="100" t="s">
        <v>37</v>
      </c>
      <c r="B177" s="56">
        <v>27</v>
      </c>
      <c r="C177" s="57">
        <v>535</v>
      </c>
      <c r="D177" s="57">
        <f t="shared" si="2"/>
        <v>14445</v>
      </c>
      <c r="F177" s="101" t="s">
        <v>37</v>
      </c>
      <c r="G177" s="102">
        <v>26</v>
      </c>
      <c r="H177" s="103">
        <v>550</v>
      </c>
      <c r="I177" s="103">
        <f t="shared" si="3"/>
        <v>14300</v>
      </c>
    </row>
    <row r="178" spans="1:9" x14ac:dyDescent="0.3">
      <c r="A178" s="100" t="s">
        <v>38</v>
      </c>
      <c r="B178" s="56">
        <v>37</v>
      </c>
      <c r="C178" s="57">
        <v>535</v>
      </c>
      <c r="D178" s="57">
        <f t="shared" si="2"/>
        <v>19795</v>
      </c>
      <c r="F178" s="101" t="s">
        <v>38</v>
      </c>
      <c r="G178" s="102">
        <v>17</v>
      </c>
      <c r="H178" s="103">
        <v>550</v>
      </c>
      <c r="I178" s="103">
        <f t="shared" si="3"/>
        <v>9350</v>
      </c>
    </row>
    <row r="179" spans="1:9" x14ac:dyDescent="0.3">
      <c r="A179" s="100" t="s">
        <v>39</v>
      </c>
      <c r="B179" s="56">
        <v>15</v>
      </c>
      <c r="C179" s="57">
        <v>535</v>
      </c>
      <c r="D179" s="57">
        <f t="shared" si="2"/>
        <v>8025</v>
      </c>
      <c r="F179" s="101" t="s">
        <v>39</v>
      </c>
      <c r="G179" s="102">
        <v>31</v>
      </c>
      <c r="H179" s="103">
        <v>550</v>
      </c>
      <c r="I179" s="103">
        <f t="shared" si="3"/>
        <v>17050</v>
      </c>
    </row>
    <row r="180" spans="1:9" x14ac:dyDescent="0.3">
      <c r="A180" s="100" t="s">
        <v>40</v>
      </c>
      <c r="B180" s="56">
        <v>25</v>
      </c>
      <c r="C180" s="57">
        <v>538</v>
      </c>
      <c r="D180" s="57">
        <f t="shared" si="2"/>
        <v>13450</v>
      </c>
      <c r="F180" s="101" t="s">
        <v>40</v>
      </c>
      <c r="G180" s="102">
        <v>35</v>
      </c>
      <c r="H180" s="103">
        <v>550</v>
      </c>
      <c r="I180" s="103">
        <f t="shared" si="3"/>
        <v>19250</v>
      </c>
    </row>
    <row r="181" spans="1:9" x14ac:dyDescent="0.3">
      <c r="A181" s="100" t="s">
        <v>41</v>
      </c>
      <c r="B181" s="56">
        <v>33</v>
      </c>
      <c r="C181" s="57">
        <v>550</v>
      </c>
      <c r="D181" s="57">
        <f t="shared" si="2"/>
        <v>18150</v>
      </c>
      <c r="F181" s="101" t="s">
        <v>41</v>
      </c>
      <c r="G181" s="102">
        <v>18</v>
      </c>
      <c r="H181" s="103">
        <v>570</v>
      </c>
      <c r="I181" s="103">
        <f t="shared" si="3"/>
        <v>10260</v>
      </c>
    </row>
    <row r="182" spans="1:9" x14ac:dyDescent="0.3">
      <c r="A182" s="100" t="s">
        <v>42</v>
      </c>
      <c r="B182" s="56">
        <v>38</v>
      </c>
      <c r="C182" s="57">
        <v>550</v>
      </c>
      <c r="D182" s="57">
        <f t="shared" si="2"/>
        <v>20900</v>
      </c>
      <c r="F182" s="101" t="s">
        <v>42</v>
      </c>
      <c r="G182" s="102">
        <v>21</v>
      </c>
      <c r="H182" s="103">
        <v>570</v>
      </c>
      <c r="I182" s="103">
        <f t="shared" si="3"/>
        <v>11970</v>
      </c>
    </row>
    <row r="183" spans="1:9" x14ac:dyDescent="0.3">
      <c r="A183" s="100" t="s">
        <v>43</v>
      </c>
      <c r="B183" s="56">
        <v>10</v>
      </c>
      <c r="C183" s="57">
        <v>550</v>
      </c>
      <c r="D183" s="57">
        <f t="shared" si="2"/>
        <v>5500</v>
      </c>
      <c r="F183" s="101" t="s">
        <v>43</v>
      </c>
      <c r="G183" s="102">
        <v>41</v>
      </c>
      <c r="H183" s="103">
        <v>570</v>
      </c>
      <c r="I183" s="103">
        <f t="shared" si="3"/>
        <v>23370</v>
      </c>
    </row>
    <row r="184" spans="1:9" x14ac:dyDescent="0.3">
      <c r="A184" s="100" t="s">
        <v>44</v>
      </c>
      <c r="B184" s="56">
        <v>46</v>
      </c>
      <c r="C184" s="57">
        <v>555</v>
      </c>
      <c r="D184" s="57">
        <f t="shared" si="2"/>
        <v>25530</v>
      </c>
      <c r="F184" s="101" t="s">
        <v>44</v>
      </c>
      <c r="G184" s="102">
        <v>32</v>
      </c>
      <c r="H184" s="103">
        <v>570</v>
      </c>
      <c r="I184" s="103">
        <f t="shared" si="3"/>
        <v>18240</v>
      </c>
    </row>
    <row r="185" spans="1:9" x14ac:dyDescent="0.3">
      <c r="A185" s="100" t="s">
        <v>45</v>
      </c>
      <c r="B185" s="56">
        <v>25</v>
      </c>
      <c r="C185" s="57">
        <v>552</v>
      </c>
      <c r="D185" s="57">
        <f t="shared" si="2"/>
        <v>13800</v>
      </c>
      <c r="F185" s="101" t="s">
        <v>45</v>
      </c>
      <c r="G185" s="102">
        <v>38</v>
      </c>
      <c r="H185" s="103">
        <v>570</v>
      </c>
      <c r="I185" s="103">
        <f t="shared" si="3"/>
        <v>21660</v>
      </c>
    </row>
    <row r="186" spans="1:9" x14ac:dyDescent="0.3">
      <c r="A186" s="100" t="s">
        <v>46</v>
      </c>
      <c r="B186" s="56">
        <v>34</v>
      </c>
      <c r="C186" s="57">
        <v>570</v>
      </c>
      <c r="D186" s="57">
        <f t="shared" si="2"/>
        <v>19380</v>
      </c>
      <c r="F186" s="101" t="s">
        <v>46</v>
      </c>
      <c r="G186" s="102">
        <v>24</v>
      </c>
      <c r="H186" s="103">
        <v>600</v>
      </c>
      <c r="I186" s="103">
        <f t="shared" si="3"/>
        <v>14400</v>
      </c>
    </row>
    <row r="187" spans="1:9" x14ac:dyDescent="0.3">
      <c r="A187" s="100" t="s">
        <v>47</v>
      </c>
      <c r="B187" s="56">
        <v>27</v>
      </c>
      <c r="C187" s="57">
        <v>600</v>
      </c>
      <c r="D187" s="57">
        <f t="shared" si="2"/>
        <v>16200</v>
      </c>
      <c r="F187" s="101" t="s">
        <v>47</v>
      </c>
      <c r="G187" s="102">
        <v>24</v>
      </c>
      <c r="H187" s="103">
        <v>620</v>
      </c>
      <c r="I187" s="103">
        <f t="shared" si="3"/>
        <v>14880</v>
      </c>
    </row>
    <row r="188" spans="1:9" x14ac:dyDescent="0.3">
      <c r="A188" s="100" t="s">
        <v>48</v>
      </c>
      <c r="B188" s="56">
        <v>27</v>
      </c>
      <c r="C188" s="57">
        <v>600</v>
      </c>
      <c r="D188" s="57">
        <f t="shared" si="2"/>
        <v>16200</v>
      </c>
      <c r="F188" s="101" t="s">
        <v>48</v>
      </c>
      <c r="G188" s="102">
        <v>34</v>
      </c>
      <c r="H188" s="103">
        <v>620</v>
      </c>
      <c r="I188" s="103">
        <f t="shared" si="3"/>
        <v>21080</v>
      </c>
    </row>
    <row r="189" spans="1:9" x14ac:dyDescent="0.3">
      <c r="A189" s="100" t="s">
        <v>49</v>
      </c>
      <c r="B189" s="56">
        <v>29</v>
      </c>
      <c r="C189" s="57">
        <v>600</v>
      </c>
      <c r="D189" s="57">
        <f t="shared" si="2"/>
        <v>17400</v>
      </c>
      <c r="F189" s="101" t="s">
        <v>49</v>
      </c>
      <c r="G189" s="102">
        <v>21</v>
      </c>
      <c r="H189" s="103">
        <v>620</v>
      </c>
      <c r="I189" s="103">
        <f t="shared" si="3"/>
        <v>13020</v>
      </c>
    </row>
    <row r="190" spans="1:9" x14ac:dyDescent="0.3">
      <c r="A190" s="100" t="s">
        <v>50</v>
      </c>
      <c r="B190" s="56">
        <v>30</v>
      </c>
      <c r="C190" s="57">
        <v>600</v>
      </c>
      <c r="D190" s="57">
        <f t="shared" si="2"/>
        <v>18000</v>
      </c>
      <c r="F190" s="101" t="s">
        <v>50</v>
      </c>
      <c r="G190" s="102">
        <v>32</v>
      </c>
      <c r="H190" s="103">
        <v>620</v>
      </c>
      <c r="I190" s="103">
        <f t="shared" si="3"/>
        <v>19840</v>
      </c>
    </row>
    <row r="191" spans="1:9" x14ac:dyDescent="0.3">
      <c r="A191" s="100" t="s">
        <v>51</v>
      </c>
      <c r="B191" s="56">
        <v>20</v>
      </c>
      <c r="C191" s="57">
        <v>600</v>
      </c>
      <c r="D191" s="57">
        <f t="shared" si="2"/>
        <v>12000</v>
      </c>
      <c r="F191" s="101" t="s">
        <v>51</v>
      </c>
      <c r="G191" s="102">
        <v>21</v>
      </c>
      <c r="H191" s="103">
        <v>620</v>
      </c>
      <c r="I191" s="103">
        <f t="shared" si="3"/>
        <v>13020</v>
      </c>
    </row>
    <row r="192" spans="1:9" x14ac:dyDescent="0.3">
      <c r="A192" s="100" t="s">
        <v>52</v>
      </c>
      <c r="B192" s="56">
        <v>17</v>
      </c>
      <c r="C192" s="57">
        <v>600</v>
      </c>
      <c r="D192" s="57">
        <f t="shared" si="2"/>
        <v>10200</v>
      </c>
      <c r="F192" s="101" t="s">
        <v>52</v>
      </c>
      <c r="G192" s="102">
        <v>31</v>
      </c>
      <c r="H192" s="103">
        <v>620</v>
      </c>
      <c r="I192" s="103">
        <f t="shared" si="3"/>
        <v>19220</v>
      </c>
    </row>
    <row r="193" spans="1:9" x14ac:dyDescent="0.3">
      <c r="A193" s="100" t="s">
        <v>53</v>
      </c>
      <c r="B193" s="56">
        <v>88</v>
      </c>
      <c r="C193" s="57">
        <v>600</v>
      </c>
      <c r="D193" s="57">
        <f t="shared" si="2"/>
        <v>52800</v>
      </c>
      <c r="F193" s="101" t="s">
        <v>53</v>
      </c>
      <c r="G193" s="102">
        <v>24</v>
      </c>
      <c r="H193" s="103">
        <v>600</v>
      </c>
      <c r="I193" s="103">
        <f t="shared" si="3"/>
        <v>14400</v>
      </c>
    </row>
    <row r="194" spans="1:9" x14ac:dyDescent="0.3">
      <c r="A194" s="100" t="s">
        <v>54</v>
      </c>
      <c r="B194" s="56">
        <v>10</v>
      </c>
      <c r="C194" s="57">
        <v>600</v>
      </c>
      <c r="D194" s="57">
        <f t="shared" si="2"/>
        <v>6000</v>
      </c>
      <c r="F194" s="101" t="s">
        <v>54</v>
      </c>
      <c r="G194" s="102">
        <v>29</v>
      </c>
      <c r="H194" s="103">
        <v>620</v>
      </c>
      <c r="I194" s="103">
        <f t="shared" si="3"/>
        <v>17980</v>
      </c>
    </row>
    <row r="195" spans="1:9" x14ac:dyDescent="0.3">
      <c r="A195" s="100" t="s">
        <v>55</v>
      </c>
      <c r="B195" s="56">
        <v>23</v>
      </c>
      <c r="C195" s="57">
        <v>600</v>
      </c>
      <c r="D195" s="57">
        <f t="shared" si="2"/>
        <v>13800</v>
      </c>
      <c r="F195" s="101" t="s">
        <v>55</v>
      </c>
      <c r="G195" s="102">
        <v>27</v>
      </c>
      <c r="H195" s="103">
        <v>620</v>
      </c>
      <c r="I195" s="103">
        <f t="shared" si="3"/>
        <v>16740</v>
      </c>
    </row>
    <row r="196" spans="1:9" x14ac:dyDescent="0.3">
      <c r="A196" s="100" t="s">
        <v>56</v>
      </c>
      <c r="B196" s="56">
        <v>6</v>
      </c>
      <c r="C196" s="57">
        <v>600</v>
      </c>
      <c r="D196" s="57">
        <f t="shared" si="2"/>
        <v>3600</v>
      </c>
      <c r="F196" s="101" t="s">
        <v>56</v>
      </c>
      <c r="G196" s="102">
        <v>39</v>
      </c>
      <c r="H196" s="103">
        <v>620</v>
      </c>
      <c r="I196" s="103">
        <f t="shared" si="3"/>
        <v>24180</v>
      </c>
    </row>
    <row r="197" spans="1:9" x14ac:dyDescent="0.3">
      <c r="A197" s="59" t="s">
        <v>119</v>
      </c>
      <c r="B197" s="59">
        <f>SUM(B152:B196)</f>
        <v>1327</v>
      </c>
      <c r="C197" s="60"/>
      <c r="D197" s="60">
        <f>SUM(D152:D196)</f>
        <v>730285</v>
      </c>
      <c r="F197" s="59" t="s">
        <v>119</v>
      </c>
      <c r="G197" s="59">
        <f>SUM(G152:G196)</f>
        <v>1318</v>
      </c>
      <c r="H197" s="60"/>
      <c r="I197" s="60">
        <f>SUM(I152:I196)</f>
        <v>751200</v>
      </c>
    </row>
  </sheetData>
  <mergeCells count="12">
    <mergeCell ref="A1:D1"/>
    <mergeCell ref="F1:I1"/>
    <mergeCell ref="K1:M1"/>
    <mergeCell ref="K8:M8"/>
    <mergeCell ref="A51:D51"/>
    <mergeCell ref="F51:I51"/>
    <mergeCell ref="A101:D101"/>
    <mergeCell ref="F101:I101"/>
    <mergeCell ref="K15:M15"/>
    <mergeCell ref="K22:M22"/>
    <mergeCell ref="A150:D150"/>
    <mergeCell ref="F150:I15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1535-0A8E-4DF8-8F08-72E08AE45C8C}">
  <dimension ref="A1:G181"/>
  <sheetViews>
    <sheetView tabSelected="1" workbookViewId="0">
      <selection activeCell="I1" sqref="I1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7.88671875" bestFit="1" customWidth="1"/>
    <col min="4" max="4" width="18.109375" style="1" bestFit="1" customWidth="1"/>
    <col min="5" max="5" width="10.6640625" style="1" bestFit="1" customWidth="1"/>
    <col min="6" max="6" width="10.44140625" bestFit="1" customWidth="1"/>
    <col min="7" max="7" width="14.88671875" bestFit="1" customWidth="1"/>
  </cols>
  <sheetData>
    <row r="1" spans="1:7" x14ac:dyDescent="0.3">
      <c r="A1" s="36" t="s">
        <v>0</v>
      </c>
      <c r="B1" s="36" t="s">
        <v>59</v>
      </c>
      <c r="C1" s="37" t="s">
        <v>65</v>
      </c>
      <c r="D1" s="43" t="s">
        <v>7</v>
      </c>
      <c r="E1" s="43" t="s">
        <v>66</v>
      </c>
      <c r="F1" s="37" t="s">
        <v>58</v>
      </c>
      <c r="G1" s="44" t="s">
        <v>68</v>
      </c>
    </row>
    <row r="2" spans="1:7" x14ac:dyDescent="0.3">
      <c r="A2" s="38">
        <v>44440</v>
      </c>
      <c r="B2" s="9" t="s">
        <v>1</v>
      </c>
      <c r="C2" s="39">
        <v>70</v>
      </c>
      <c r="D2" s="42">
        <v>70</v>
      </c>
      <c r="E2" s="42">
        <f t="shared" ref="E2:E33" si="0">$C2*$D2</f>
        <v>4900</v>
      </c>
      <c r="F2" s="9" t="str">
        <f t="shared" ref="F2:F33" si="1">TEXT($A2,"dddd")</f>
        <v>Wednesday</v>
      </c>
      <c r="G2" s="42">
        <f>E2+E3+E4+E5</f>
        <v>37300</v>
      </c>
    </row>
    <row r="3" spans="1:7" x14ac:dyDescent="0.3">
      <c r="A3" s="38">
        <v>44440</v>
      </c>
      <c r="B3" s="9" t="s">
        <v>2</v>
      </c>
      <c r="C3" s="39">
        <v>100</v>
      </c>
      <c r="D3" s="42">
        <v>40</v>
      </c>
      <c r="E3" s="42">
        <f t="shared" si="0"/>
        <v>4000</v>
      </c>
      <c r="F3" s="9" t="str">
        <f t="shared" si="1"/>
        <v>Wednesday</v>
      </c>
      <c r="G3" s="39"/>
    </row>
    <row r="4" spans="1:7" x14ac:dyDescent="0.3">
      <c r="A4" s="38">
        <v>44440</v>
      </c>
      <c r="B4" s="9" t="s">
        <v>3</v>
      </c>
      <c r="C4" s="39">
        <v>62</v>
      </c>
      <c r="D4" s="42">
        <v>50</v>
      </c>
      <c r="E4" s="42">
        <f t="shared" si="0"/>
        <v>3100</v>
      </c>
      <c r="F4" s="9" t="str">
        <f t="shared" si="1"/>
        <v>Wednesday</v>
      </c>
      <c r="G4" s="39"/>
    </row>
    <row r="5" spans="1:7" x14ac:dyDescent="0.3">
      <c r="A5" s="38">
        <v>44440</v>
      </c>
      <c r="B5" s="9" t="s">
        <v>60</v>
      </c>
      <c r="C5" s="39">
        <f>46*50</f>
        <v>2300</v>
      </c>
      <c r="D5" s="42">
        <f>550/50</f>
        <v>11</v>
      </c>
      <c r="E5" s="42">
        <f t="shared" si="0"/>
        <v>25300</v>
      </c>
      <c r="F5" s="9" t="str">
        <f t="shared" si="1"/>
        <v>Wednesday</v>
      </c>
      <c r="G5" s="39"/>
    </row>
    <row r="6" spans="1:7" x14ac:dyDescent="0.3">
      <c r="A6" s="38">
        <v>44441</v>
      </c>
      <c r="B6" s="9" t="s">
        <v>1</v>
      </c>
      <c r="C6" s="39">
        <v>20</v>
      </c>
      <c r="D6" s="42">
        <v>65</v>
      </c>
      <c r="E6" s="42">
        <f t="shared" si="0"/>
        <v>1300</v>
      </c>
      <c r="F6" s="9" t="str">
        <f t="shared" si="1"/>
        <v>Thursday</v>
      </c>
      <c r="G6" s="42">
        <f>E6+E7+E8+E9</f>
        <v>16578</v>
      </c>
    </row>
    <row r="7" spans="1:7" x14ac:dyDescent="0.3">
      <c r="A7" s="38">
        <v>44441</v>
      </c>
      <c r="B7" s="9" t="s">
        <v>2</v>
      </c>
      <c r="C7" s="39">
        <v>48</v>
      </c>
      <c r="D7" s="42">
        <v>36</v>
      </c>
      <c r="E7" s="42">
        <f t="shared" si="0"/>
        <v>1728</v>
      </c>
      <c r="F7" s="9" t="str">
        <f t="shared" si="1"/>
        <v>Thursday</v>
      </c>
      <c r="G7" s="39"/>
    </row>
    <row r="8" spans="1:7" x14ac:dyDescent="0.3">
      <c r="A8" s="38">
        <v>44441</v>
      </c>
      <c r="B8" s="9" t="s">
        <v>3</v>
      </c>
      <c r="C8" s="39">
        <v>20</v>
      </c>
      <c r="D8" s="42">
        <v>45</v>
      </c>
      <c r="E8" s="42">
        <f t="shared" si="0"/>
        <v>900</v>
      </c>
      <c r="F8" s="9" t="str">
        <f t="shared" si="1"/>
        <v>Thursday</v>
      </c>
      <c r="G8" s="39"/>
    </row>
    <row r="9" spans="1:7" x14ac:dyDescent="0.3">
      <c r="A9" s="38">
        <v>44441</v>
      </c>
      <c r="B9" s="9" t="s">
        <v>60</v>
      </c>
      <c r="C9" s="39">
        <f>23*50</f>
        <v>1150</v>
      </c>
      <c r="D9" s="42">
        <f>550/50</f>
        <v>11</v>
      </c>
      <c r="E9" s="42">
        <f t="shared" si="0"/>
        <v>12650</v>
      </c>
      <c r="F9" s="9" t="str">
        <f t="shared" si="1"/>
        <v>Thursday</v>
      </c>
      <c r="G9" s="39"/>
    </row>
    <row r="10" spans="1:7" x14ac:dyDescent="0.3">
      <c r="A10" s="38">
        <v>44442</v>
      </c>
      <c r="B10" s="9" t="s">
        <v>1</v>
      </c>
      <c r="C10" s="39">
        <v>16</v>
      </c>
      <c r="D10" s="42">
        <v>60</v>
      </c>
      <c r="E10" s="42">
        <f t="shared" si="0"/>
        <v>960</v>
      </c>
      <c r="F10" s="9" t="str">
        <f t="shared" si="1"/>
        <v>Friday</v>
      </c>
      <c r="G10" s="39">
        <f>E10+E11+E12+E13</f>
        <v>12155</v>
      </c>
    </row>
    <row r="11" spans="1:7" x14ac:dyDescent="0.3">
      <c r="A11" s="38">
        <v>44442</v>
      </c>
      <c r="B11" s="9" t="s">
        <v>2</v>
      </c>
      <c r="C11" s="39">
        <v>50</v>
      </c>
      <c r="D11" s="42">
        <v>36</v>
      </c>
      <c r="E11" s="42">
        <f t="shared" si="0"/>
        <v>1800</v>
      </c>
      <c r="F11" s="9" t="str">
        <f t="shared" si="1"/>
        <v>Friday</v>
      </c>
      <c r="G11" s="39"/>
    </row>
    <row r="12" spans="1:7" x14ac:dyDescent="0.3">
      <c r="A12" s="38">
        <v>44442</v>
      </c>
      <c r="B12" s="9" t="s">
        <v>3</v>
      </c>
      <c r="C12" s="39">
        <v>60</v>
      </c>
      <c r="D12" s="42">
        <v>42</v>
      </c>
      <c r="E12" s="42">
        <f t="shared" si="0"/>
        <v>2520</v>
      </c>
      <c r="F12" s="9" t="str">
        <f t="shared" si="1"/>
        <v>Friday</v>
      </c>
      <c r="G12" s="39"/>
    </row>
    <row r="13" spans="1:7" x14ac:dyDescent="0.3">
      <c r="A13" s="38">
        <v>44442</v>
      </c>
      <c r="B13" s="9" t="s">
        <v>60</v>
      </c>
      <c r="C13" s="39">
        <f>25*25</f>
        <v>625</v>
      </c>
      <c r="D13" s="42">
        <f>550/50</f>
        <v>11</v>
      </c>
      <c r="E13" s="42">
        <f t="shared" si="0"/>
        <v>6875</v>
      </c>
      <c r="F13" s="9" t="str">
        <f t="shared" si="1"/>
        <v>Friday</v>
      </c>
      <c r="G13" s="39"/>
    </row>
    <row r="14" spans="1:7" x14ac:dyDescent="0.3">
      <c r="A14" s="38">
        <v>44443</v>
      </c>
      <c r="B14" s="9" t="s">
        <v>1</v>
      </c>
      <c r="C14" s="39">
        <v>35</v>
      </c>
      <c r="D14" s="42">
        <v>55</v>
      </c>
      <c r="E14" s="42">
        <f t="shared" si="0"/>
        <v>1925</v>
      </c>
      <c r="F14" s="9" t="str">
        <f t="shared" si="1"/>
        <v>Saturday</v>
      </c>
      <c r="G14" s="39">
        <f>E14+E15+E16+E17</f>
        <v>16775</v>
      </c>
    </row>
    <row r="15" spans="1:7" x14ac:dyDescent="0.3">
      <c r="A15" s="38">
        <v>44443</v>
      </c>
      <c r="B15" s="9" t="s">
        <v>2</v>
      </c>
      <c r="C15" s="39">
        <v>20</v>
      </c>
      <c r="D15" s="42">
        <v>35</v>
      </c>
      <c r="E15" s="42">
        <f t="shared" si="0"/>
        <v>700</v>
      </c>
      <c r="F15" s="9" t="str">
        <f t="shared" si="1"/>
        <v>Saturday</v>
      </c>
      <c r="G15" s="39"/>
    </row>
    <row r="16" spans="1:7" x14ac:dyDescent="0.3">
      <c r="A16" s="38">
        <v>44443</v>
      </c>
      <c r="B16" s="9" t="s">
        <v>3</v>
      </c>
      <c r="C16" s="39">
        <v>10</v>
      </c>
      <c r="D16" s="42">
        <v>40</v>
      </c>
      <c r="E16" s="42">
        <f t="shared" si="0"/>
        <v>400</v>
      </c>
      <c r="F16" s="9" t="str">
        <f t="shared" si="1"/>
        <v>Saturday</v>
      </c>
      <c r="G16" s="39"/>
    </row>
    <row r="17" spans="1:7" x14ac:dyDescent="0.3">
      <c r="A17" s="38">
        <v>44443</v>
      </c>
      <c r="B17" s="9" t="s">
        <v>60</v>
      </c>
      <c r="C17" s="39">
        <f>25*50</f>
        <v>1250</v>
      </c>
      <c r="D17" s="42">
        <f>550/50</f>
        <v>11</v>
      </c>
      <c r="E17" s="42">
        <f t="shared" si="0"/>
        <v>13750</v>
      </c>
      <c r="F17" s="9" t="str">
        <f t="shared" si="1"/>
        <v>Saturday</v>
      </c>
      <c r="G17" s="39"/>
    </row>
    <row r="18" spans="1:7" x14ac:dyDescent="0.3">
      <c r="A18" s="38">
        <v>44444</v>
      </c>
      <c r="B18" s="9" t="s">
        <v>1</v>
      </c>
      <c r="C18" s="39">
        <v>30</v>
      </c>
      <c r="D18" s="42">
        <v>55</v>
      </c>
      <c r="E18" s="42">
        <f t="shared" si="0"/>
        <v>1650</v>
      </c>
      <c r="F18" s="9" t="str">
        <f t="shared" si="1"/>
        <v>Sunday</v>
      </c>
      <c r="G18" s="39">
        <f>E18+E19+E20+E21</f>
        <v>23430</v>
      </c>
    </row>
    <row r="19" spans="1:7" x14ac:dyDescent="0.3">
      <c r="A19" s="38">
        <v>44444</v>
      </c>
      <c r="B19" s="9" t="s">
        <v>2</v>
      </c>
      <c r="C19" s="39">
        <v>10</v>
      </c>
      <c r="D19" s="42">
        <v>35</v>
      </c>
      <c r="E19" s="42">
        <f t="shared" si="0"/>
        <v>350</v>
      </c>
      <c r="F19" s="9" t="str">
        <f t="shared" si="1"/>
        <v>Sunday</v>
      </c>
      <c r="G19" s="39"/>
    </row>
    <row r="20" spans="1:7" x14ac:dyDescent="0.3">
      <c r="A20" s="38">
        <v>44444</v>
      </c>
      <c r="B20" s="9" t="s">
        <v>3</v>
      </c>
      <c r="C20" s="39">
        <v>30</v>
      </c>
      <c r="D20" s="42">
        <v>36</v>
      </c>
      <c r="E20" s="42">
        <f t="shared" si="0"/>
        <v>1080</v>
      </c>
      <c r="F20" s="9" t="str">
        <f t="shared" si="1"/>
        <v>Sunday</v>
      </c>
      <c r="G20" s="39"/>
    </row>
    <row r="21" spans="1:7" x14ac:dyDescent="0.3">
      <c r="A21" s="38">
        <v>44444</v>
      </c>
      <c r="B21" s="9" t="s">
        <v>60</v>
      </c>
      <c r="C21" s="39">
        <f>37*50</f>
        <v>1850</v>
      </c>
      <c r="D21" s="42">
        <f>550/50</f>
        <v>11</v>
      </c>
      <c r="E21" s="42">
        <f t="shared" si="0"/>
        <v>20350</v>
      </c>
      <c r="F21" s="9" t="str">
        <f t="shared" si="1"/>
        <v>Sunday</v>
      </c>
      <c r="G21" s="39"/>
    </row>
    <row r="22" spans="1:7" x14ac:dyDescent="0.3">
      <c r="A22" s="38">
        <v>44445</v>
      </c>
      <c r="B22" s="9" t="s">
        <v>1</v>
      </c>
      <c r="C22" s="39">
        <v>25</v>
      </c>
      <c r="D22" s="42">
        <v>50</v>
      </c>
      <c r="E22" s="42">
        <f t="shared" si="0"/>
        <v>1250</v>
      </c>
      <c r="F22" s="9" t="str">
        <f t="shared" si="1"/>
        <v>Monday</v>
      </c>
      <c r="G22" s="39">
        <f>E22+E23+E24+E25</f>
        <v>9425</v>
      </c>
    </row>
    <row r="23" spans="1:7" x14ac:dyDescent="0.3">
      <c r="A23" s="38">
        <v>44445</v>
      </c>
      <c r="B23" s="9" t="s">
        <v>2</v>
      </c>
      <c r="C23" s="39">
        <v>10</v>
      </c>
      <c r="D23" s="42">
        <v>35</v>
      </c>
      <c r="E23" s="42">
        <f t="shared" si="0"/>
        <v>350</v>
      </c>
      <c r="F23" s="9" t="str">
        <f t="shared" si="1"/>
        <v>Monday</v>
      </c>
      <c r="G23" s="39"/>
    </row>
    <row r="24" spans="1:7" x14ac:dyDescent="0.3">
      <c r="A24" s="38">
        <v>44445</v>
      </c>
      <c r="B24" s="9" t="s">
        <v>3</v>
      </c>
      <c r="C24" s="39">
        <v>35</v>
      </c>
      <c r="D24" s="42">
        <v>35</v>
      </c>
      <c r="E24" s="42">
        <f t="shared" si="0"/>
        <v>1225</v>
      </c>
      <c r="F24" s="9" t="str">
        <f t="shared" si="1"/>
        <v>Monday</v>
      </c>
      <c r="G24" s="39"/>
    </row>
    <row r="25" spans="1:7" x14ac:dyDescent="0.3">
      <c r="A25" s="38">
        <v>44445</v>
      </c>
      <c r="B25" s="9" t="s">
        <v>60</v>
      </c>
      <c r="C25" s="39">
        <f>12*50</f>
        <v>600</v>
      </c>
      <c r="D25" s="42">
        <f>550/50</f>
        <v>11</v>
      </c>
      <c r="E25" s="42">
        <f t="shared" si="0"/>
        <v>6600</v>
      </c>
      <c r="F25" s="9" t="str">
        <f t="shared" si="1"/>
        <v>Monday</v>
      </c>
      <c r="G25" s="39"/>
    </row>
    <row r="26" spans="1:7" x14ac:dyDescent="0.3">
      <c r="A26" s="38">
        <v>44446</v>
      </c>
      <c r="B26" s="9" t="s">
        <v>1</v>
      </c>
      <c r="C26" s="39">
        <v>20</v>
      </c>
      <c r="D26" s="42">
        <v>48</v>
      </c>
      <c r="E26" s="42">
        <f t="shared" si="0"/>
        <v>960</v>
      </c>
      <c r="F26" s="9" t="str">
        <f t="shared" si="1"/>
        <v>Tuesday</v>
      </c>
      <c r="G26" s="39">
        <f>E26+E27+E28+E29</f>
        <v>14960</v>
      </c>
    </row>
    <row r="27" spans="1:7" x14ac:dyDescent="0.3">
      <c r="A27" s="38">
        <v>44446</v>
      </c>
      <c r="B27" s="9" t="s">
        <v>2</v>
      </c>
      <c r="C27" s="39">
        <v>50</v>
      </c>
      <c r="D27" s="42">
        <v>32</v>
      </c>
      <c r="E27" s="42">
        <f t="shared" si="0"/>
        <v>1600</v>
      </c>
      <c r="F27" s="9" t="str">
        <f t="shared" si="1"/>
        <v>Tuesday</v>
      </c>
      <c r="G27" s="39"/>
    </row>
    <row r="28" spans="1:7" x14ac:dyDescent="0.3">
      <c r="A28" s="38">
        <v>44446</v>
      </c>
      <c r="B28" s="9" t="s">
        <v>3</v>
      </c>
      <c r="C28" s="39">
        <v>40</v>
      </c>
      <c r="D28" s="42">
        <v>35</v>
      </c>
      <c r="E28" s="42">
        <f t="shared" si="0"/>
        <v>1400</v>
      </c>
      <c r="F28" s="9" t="str">
        <f t="shared" si="1"/>
        <v>Tuesday</v>
      </c>
      <c r="G28" s="39"/>
    </row>
    <row r="29" spans="1:7" x14ac:dyDescent="0.3">
      <c r="A29" s="38">
        <v>44446</v>
      </c>
      <c r="B29" s="9" t="s">
        <v>60</v>
      </c>
      <c r="C29" s="39">
        <f>20*50</f>
        <v>1000</v>
      </c>
      <c r="D29" s="42">
        <f>550/50</f>
        <v>11</v>
      </c>
      <c r="E29" s="42">
        <f t="shared" si="0"/>
        <v>11000</v>
      </c>
      <c r="F29" s="9" t="str">
        <f t="shared" si="1"/>
        <v>Tuesday</v>
      </c>
      <c r="G29" s="39"/>
    </row>
    <row r="30" spans="1:7" x14ac:dyDescent="0.3">
      <c r="A30" s="38">
        <v>44447</v>
      </c>
      <c r="B30" s="9" t="s">
        <v>1</v>
      </c>
      <c r="C30" s="39">
        <v>22</v>
      </c>
      <c r="D30" s="42">
        <v>45</v>
      </c>
      <c r="E30" s="42">
        <f t="shared" si="0"/>
        <v>990</v>
      </c>
      <c r="F30" s="9" t="str">
        <f t="shared" si="1"/>
        <v>Wednesday</v>
      </c>
      <c r="G30" s="39">
        <f>E30+E31+E32+E33</f>
        <v>20410</v>
      </c>
    </row>
    <row r="31" spans="1:7" x14ac:dyDescent="0.3">
      <c r="A31" s="38">
        <v>44447</v>
      </c>
      <c r="B31" s="9" t="s">
        <v>2</v>
      </c>
      <c r="C31" s="39">
        <v>50</v>
      </c>
      <c r="D31" s="42">
        <v>30</v>
      </c>
      <c r="E31" s="42">
        <f t="shared" si="0"/>
        <v>1500</v>
      </c>
      <c r="F31" s="9" t="str">
        <f t="shared" si="1"/>
        <v>Wednesday</v>
      </c>
      <c r="G31" s="39"/>
    </row>
    <row r="32" spans="1:7" x14ac:dyDescent="0.3">
      <c r="A32" s="38">
        <v>44447</v>
      </c>
      <c r="B32" s="9" t="s">
        <v>3</v>
      </c>
      <c r="C32" s="39">
        <v>10</v>
      </c>
      <c r="D32" s="42">
        <v>32</v>
      </c>
      <c r="E32" s="42">
        <f t="shared" si="0"/>
        <v>320</v>
      </c>
      <c r="F32" s="9" t="str">
        <f t="shared" si="1"/>
        <v>Wednesday</v>
      </c>
      <c r="G32" s="39"/>
    </row>
    <row r="33" spans="1:7" x14ac:dyDescent="0.3">
      <c r="A33" s="38">
        <v>44447</v>
      </c>
      <c r="B33" s="9" t="s">
        <v>60</v>
      </c>
      <c r="C33" s="39">
        <f>32*50</f>
        <v>1600</v>
      </c>
      <c r="D33" s="42">
        <f>550/50</f>
        <v>11</v>
      </c>
      <c r="E33" s="42">
        <f t="shared" si="0"/>
        <v>17600</v>
      </c>
      <c r="F33" s="9" t="str">
        <f t="shared" si="1"/>
        <v>Wednesday</v>
      </c>
      <c r="G33" s="39"/>
    </row>
    <row r="34" spans="1:7" x14ac:dyDescent="0.3">
      <c r="A34" s="38">
        <v>44448</v>
      </c>
      <c r="B34" s="9" t="s">
        <v>1</v>
      </c>
      <c r="C34" s="39">
        <v>20</v>
      </c>
      <c r="D34" s="42">
        <v>45</v>
      </c>
      <c r="E34" s="42">
        <f t="shared" ref="E34:E65" si="2">$C34*$D34</f>
        <v>900</v>
      </c>
      <c r="F34" s="9" t="str">
        <f t="shared" ref="F34:F65" si="3">TEXT($A34,"dddd")</f>
        <v>Thursday</v>
      </c>
      <c r="G34" s="39">
        <f>E34+E35+E36+E37</f>
        <v>19950</v>
      </c>
    </row>
    <row r="35" spans="1:7" x14ac:dyDescent="0.3">
      <c r="A35" s="38">
        <v>44448</v>
      </c>
      <c r="B35" s="9" t="s">
        <v>2</v>
      </c>
      <c r="C35" s="39">
        <v>50</v>
      </c>
      <c r="D35" s="42">
        <v>30</v>
      </c>
      <c r="E35" s="42">
        <f t="shared" si="2"/>
        <v>1500</v>
      </c>
      <c r="F35" s="9" t="str">
        <f t="shared" si="3"/>
        <v>Thursday</v>
      </c>
      <c r="G35" s="39"/>
    </row>
    <row r="36" spans="1:7" x14ac:dyDescent="0.3">
      <c r="A36" s="38">
        <v>44448</v>
      </c>
      <c r="B36" s="9" t="s">
        <v>3</v>
      </c>
      <c r="C36" s="39">
        <v>30</v>
      </c>
      <c r="D36" s="42">
        <v>35</v>
      </c>
      <c r="E36" s="42">
        <f t="shared" si="2"/>
        <v>1050</v>
      </c>
      <c r="F36" s="9" t="str">
        <f t="shared" si="3"/>
        <v>Thursday</v>
      </c>
      <c r="G36" s="39"/>
    </row>
    <row r="37" spans="1:7" x14ac:dyDescent="0.3">
      <c r="A37" s="38">
        <v>44448</v>
      </c>
      <c r="B37" s="9" t="s">
        <v>60</v>
      </c>
      <c r="C37" s="39">
        <f>30*50</f>
        <v>1500</v>
      </c>
      <c r="D37" s="42">
        <f>550/50</f>
        <v>11</v>
      </c>
      <c r="E37" s="42">
        <f t="shared" si="2"/>
        <v>16500</v>
      </c>
      <c r="F37" s="9" t="str">
        <f t="shared" si="3"/>
        <v>Thursday</v>
      </c>
      <c r="G37" s="39"/>
    </row>
    <row r="38" spans="1:7" x14ac:dyDescent="0.3">
      <c r="A38" s="38">
        <v>44449</v>
      </c>
      <c r="B38" s="9" t="s">
        <v>1</v>
      </c>
      <c r="C38" s="39">
        <v>15</v>
      </c>
      <c r="D38" s="42">
        <v>42</v>
      </c>
      <c r="E38" s="42">
        <f t="shared" si="2"/>
        <v>630</v>
      </c>
      <c r="F38" s="9" t="str">
        <f t="shared" si="3"/>
        <v>Friday</v>
      </c>
      <c r="G38" s="39">
        <f>E38+E39+E40+E41</f>
        <v>21862</v>
      </c>
    </row>
    <row r="39" spans="1:7" x14ac:dyDescent="0.3">
      <c r="A39" s="38">
        <v>44449</v>
      </c>
      <c r="B39" s="9" t="s">
        <v>2</v>
      </c>
      <c r="C39" s="39">
        <v>40</v>
      </c>
      <c r="D39" s="42">
        <v>35</v>
      </c>
      <c r="E39" s="42">
        <f t="shared" si="2"/>
        <v>1400</v>
      </c>
      <c r="F39" s="9" t="str">
        <f t="shared" si="3"/>
        <v>Friday</v>
      </c>
      <c r="G39" s="39"/>
    </row>
    <row r="40" spans="1:7" x14ac:dyDescent="0.3">
      <c r="A40" s="38">
        <v>44449</v>
      </c>
      <c r="B40" s="9" t="s">
        <v>3</v>
      </c>
      <c r="C40" s="39">
        <v>62</v>
      </c>
      <c r="D40" s="42">
        <v>36</v>
      </c>
      <c r="E40" s="42">
        <f t="shared" si="2"/>
        <v>2232</v>
      </c>
      <c r="F40" s="9" t="str">
        <f t="shared" si="3"/>
        <v>Friday</v>
      </c>
      <c r="G40" s="39"/>
    </row>
    <row r="41" spans="1:7" x14ac:dyDescent="0.3">
      <c r="A41" s="38">
        <v>44449</v>
      </c>
      <c r="B41" s="9" t="s">
        <v>60</v>
      </c>
      <c r="C41" s="39">
        <f>32*50</f>
        <v>1600</v>
      </c>
      <c r="D41" s="42">
        <f>550/50</f>
        <v>11</v>
      </c>
      <c r="E41" s="42">
        <f t="shared" si="2"/>
        <v>17600</v>
      </c>
      <c r="F41" s="9" t="str">
        <f t="shared" si="3"/>
        <v>Friday</v>
      </c>
      <c r="G41" s="39"/>
    </row>
    <row r="42" spans="1:7" x14ac:dyDescent="0.3">
      <c r="A42" s="38">
        <v>44450</v>
      </c>
      <c r="B42" s="9" t="s">
        <v>1</v>
      </c>
      <c r="C42" s="39">
        <v>25</v>
      </c>
      <c r="D42" s="42">
        <v>40</v>
      </c>
      <c r="E42" s="42">
        <f t="shared" si="2"/>
        <v>1000</v>
      </c>
      <c r="F42" s="9" t="str">
        <f t="shared" si="3"/>
        <v>Saturday</v>
      </c>
      <c r="G42" s="39">
        <f>E42+E43+E44+E45</f>
        <v>20784</v>
      </c>
    </row>
    <row r="43" spans="1:7" x14ac:dyDescent="0.3">
      <c r="A43" s="38">
        <v>44450</v>
      </c>
      <c r="B43" s="9" t="s">
        <v>2</v>
      </c>
      <c r="C43" s="39">
        <v>52</v>
      </c>
      <c r="D43" s="42">
        <v>32</v>
      </c>
      <c r="E43" s="42">
        <f t="shared" si="2"/>
        <v>1664</v>
      </c>
      <c r="F43" s="9" t="str">
        <f t="shared" si="3"/>
        <v>Saturday</v>
      </c>
      <c r="G43" s="39"/>
    </row>
    <row r="44" spans="1:7" x14ac:dyDescent="0.3">
      <c r="A44" s="38">
        <v>44450</v>
      </c>
      <c r="B44" s="9" t="s">
        <v>3</v>
      </c>
      <c r="C44" s="39">
        <v>60</v>
      </c>
      <c r="D44" s="42">
        <v>32</v>
      </c>
      <c r="E44" s="42">
        <f t="shared" si="2"/>
        <v>1920</v>
      </c>
      <c r="F44" s="9" t="str">
        <f t="shared" si="3"/>
        <v>Saturday</v>
      </c>
      <c r="G44" s="39"/>
    </row>
    <row r="45" spans="1:7" x14ac:dyDescent="0.3">
      <c r="A45" s="38">
        <v>44450</v>
      </c>
      <c r="B45" s="9" t="s">
        <v>60</v>
      </c>
      <c r="C45" s="39">
        <f>30*50</f>
        <v>1500</v>
      </c>
      <c r="D45" s="42">
        <f>540/50</f>
        <v>10.8</v>
      </c>
      <c r="E45" s="42">
        <f t="shared" si="2"/>
        <v>16200.000000000002</v>
      </c>
      <c r="F45" s="9" t="str">
        <f t="shared" si="3"/>
        <v>Saturday</v>
      </c>
      <c r="G45" s="39"/>
    </row>
    <row r="46" spans="1:7" x14ac:dyDescent="0.3">
      <c r="A46" s="38">
        <v>44451</v>
      </c>
      <c r="B46" s="9" t="s">
        <v>1</v>
      </c>
      <c r="C46" s="39">
        <v>20</v>
      </c>
      <c r="D46" s="42">
        <v>38</v>
      </c>
      <c r="E46" s="42">
        <f t="shared" si="2"/>
        <v>760</v>
      </c>
      <c r="F46" s="9" t="str">
        <f t="shared" si="3"/>
        <v>Sunday</v>
      </c>
      <c r="G46" s="39">
        <f>E46+E47+E48+E49</f>
        <v>24085</v>
      </c>
    </row>
    <row r="47" spans="1:7" x14ac:dyDescent="0.3">
      <c r="A47" s="38">
        <v>44451</v>
      </c>
      <c r="B47" s="9" t="s">
        <v>2</v>
      </c>
      <c r="C47" s="39">
        <v>53</v>
      </c>
      <c r="D47" s="42">
        <v>30</v>
      </c>
      <c r="E47" s="42">
        <f t="shared" si="2"/>
        <v>1590</v>
      </c>
      <c r="F47" s="9" t="str">
        <f t="shared" si="3"/>
        <v>Sunday</v>
      </c>
      <c r="G47" s="39"/>
    </row>
    <row r="48" spans="1:7" x14ac:dyDescent="0.3">
      <c r="A48" s="38">
        <v>44451</v>
      </c>
      <c r="B48" s="9" t="s">
        <v>3</v>
      </c>
      <c r="C48" s="39">
        <v>15</v>
      </c>
      <c r="D48" s="42">
        <v>45</v>
      </c>
      <c r="E48" s="42">
        <f t="shared" si="2"/>
        <v>675</v>
      </c>
      <c r="F48" s="9" t="str">
        <f t="shared" si="3"/>
        <v>Sunday</v>
      </c>
      <c r="G48" s="39"/>
    </row>
    <row r="49" spans="1:7" x14ac:dyDescent="0.3">
      <c r="A49" s="38">
        <v>44451</v>
      </c>
      <c r="B49" s="9" t="s">
        <v>60</v>
      </c>
      <c r="C49" s="39">
        <f>39*50</f>
        <v>1950</v>
      </c>
      <c r="D49" s="42">
        <f>540/50</f>
        <v>10.8</v>
      </c>
      <c r="E49" s="42">
        <f t="shared" si="2"/>
        <v>21060</v>
      </c>
      <c r="F49" s="9" t="str">
        <f t="shared" si="3"/>
        <v>Sunday</v>
      </c>
      <c r="G49" s="39"/>
    </row>
    <row r="50" spans="1:7" x14ac:dyDescent="0.3">
      <c r="A50" s="38">
        <v>44452</v>
      </c>
      <c r="B50" s="9" t="s">
        <v>1</v>
      </c>
      <c r="C50" s="39">
        <v>55</v>
      </c>
      <c r="D50" s="42">
        <v>40</v>
      </c>
      <c r="E50" s="42">
        <f t="shared" si="2"/>
        <v>2200</v>
      </c>
      <c r="F50" s="9" t="str">
        <f t="shared" si="3"/>
        <v>Monday</v>
      </c>
      <c r="G50" s="39">
        <f>E50+E51+E52+E53</f>
        <v>19840</v>
      </c>
    </row>
    <row r="51" spans="1:7" x14ac:dyDescent="0.3">
      <c r="A51" s="38">
        <v>44452</v>
      </c>
      <c r="B51" s="9" t="s">
        <v>2</v>
      </c>
      <c r="C51" s="39">
        <v>20</v>
      </c>
      <c r="D51" s="42">
        <v>35</v>
      </c>
      <c r="E51" s="42">
        <f t="shared" si="2"/>
        <v>700</v>
      </c>
      <c r="F51" s="9" t="str">
        <f t="shared" si="3"/>
        <v>Monday</v>
      </c>
      <c r="G51" s="39"/>
    </row>
    <row r="52" spans="1:7" x14ac:dyDescent="0.3">
      <c r="A52" s="38">
        <v>44452</v>
      </c>
      <c r="B52" s="9" t="s">
        <v>3</v>
      </c>
      <c r="C52" s="39">
        <v>58</v>
      </c>
      <c r="D52" s="42">
        <v>50</v>
      </c>
      <c r="E52" s="42">
        <f t="shared" si="2"/>
        <v>2900</v>
      </c>
      <c r="F52" s="9" t="str">
        <f t="shared" si="3"/>
        <v>Monday</v>
      </c>
      <c r="G52" s="39"/>
    </row>
    <row r="53" spans="1:7" x14ac:dyDescent="0.3">
      <c r="A53" s="38">
        <v>44452</v>
      </c>
      <c r="B53" s="9" t="s">
        <v>60</v>
      </c>
      <c r="C53" s="39">
        <f>26*50</f>
        <v>1300</v>
      </c>
      <c r="D53" s="42">
        <f>540/50</f>
        <v>10.8</v>
      </c>
      <c r="E53" s="42">
        <f t="shared" si="2"/>
        <v>14040.000000000002</v>
      </c>
      <c r="F53" s="9" t="str">
        <f t="shared" si="3"/>
        <v>Monday</v>
      </c>
      <c r="G53" s="39"/>
    </row>
    <row r="54" spans="1:7" x14ac:dyDescent="0.3">
      <c r="A54" s="38">
        <v>44453</v>
      </c>
      <c r="B54" s="9" t="s">
        <v>1</v>
      </c>
      <c r="C54" s="39">
        <v>22</v>
      </c>
      <c r="D54" s="42">
        <v>57</v>
      </c>
      <c r="E54" s="42">
        <f t="shared" si="2"/>
        <v>1254</v>
      </c>
      <c r="F54" s="9" t="str">
        <f t="shared" si="3"/>
        <v>Tuesday</v>
      </c>
      <c r="G54" s="39">
        <f>E54+E55+E56+E57</f>
        <v>19404</v>
      </c>
    </row>
    <row r="55" spans="1:7" x14ac:dyDescent="0.3">
      <c r="A55" s="38">
        <v>44453</v>
      </c>
      <c r="B55" s="9" t="s">
        <v>2</v>
      </c>
      <c r="C55" s="39">
        <v>50</v>
      </c>
      <c r="D55" s="42">
        <v>37</v>
      </c>
      <c r="E55" s="42">
        <f t="shared" si="2"/>
        <v>1850</v>
      </c>
      <c r="F55" s="9" t="str">
        <f t="shared" si="3"/>
        <v>Tuesday</v>
      </c>
      <c r="G55" s="39"/>
    </row>
    <row r="56" spans="1:7" x14ac:dyDescent="0.3">
      <c r="A56" s="38">
        <v>44453</v>
      </c>
      <c r="B56" s="9" t="s">
        <v>3</v>
      </c>
      <c r="C56" s="39">
        <v>56</v>
      </c>
      <c r="D56" s="42">
        <v>50</v>
      </c>
      <c r="E56" s="42">
        <f t="shared" si="2"/>
        <v>2800</v>
      </c>
      <c r="F56" s="9" t="str">
        <f t="shared" si="3"/>
        <v>Tuesday</v>
      </c>
      <c r="G56" s="39"/>
    </row>
    <row r="57" spans="1:7" x14ac:dyDescent="0.3">
      <c r="A57" s="38">
        <v>44453</v>
      </c>
      <c r="B57" s="9" t="s">
        <v>60</v>
      </c>
      <c r="C57" s="39">
        <f>25*50</f>
        <v>1250</v>
      </c>
      <c r="D57" s="42">
        <f>540/50</f>
        <v>10.8</v>
      </c>
      <c r="E57" s="42">
        <f t="shared" si="2"/>
        <v>13500</v>
      </c>
      <c r="F57" s="9" t="str">
        <f t="shared" si="3"/>
        <v>Tuesday</v>
      </c>
      <c r="G57" s="39"/>
    </row>
    <row r="58" spans="1:7" x14ac:dyDescent="0.3">
      <c r="A58" s="38">
        <v>44454</v>
      </c>
      <c r="B58" s="9" t="s">
        <v>1</v>
      </c>
      <c r="C58" s="39">
        <v>20</v>
      </c>
      <c r="D58" s="42">
        <v>55</v>
      </c>
      <c r="E58" s="42">
        <f t="shared" si="2"/>
        <v>1100</v>
      </c>
      <c r="F58" s="9" t="str">
        <f t="shared" si="3"/>
        <v>Wednesday</v>
      </c>
      <c r="G58" s="39">
        <f>E58+E59+E60+E61</f>
        <v>24860</v>
      </c>
    </row>
    <row r="59" spans="1:7" x14ac:dyDescent="0.3">
      <c r="A59" s="38">
        <v>44454</v>
      </c>
      <c r="B59" s="9" t="s">
        <v>2</v>
      </c>
      <c r="C59" s="39">
        <v>52</v>
      </c>
      <c r="D59" s="42">
        <v>40</v>
      </c>
      <c r="E59" s="42">
        <f t="shared" si="2"/>
        <v>2080</v>
      </c>
      <c r="F59" s="9" t="str">
        <f t="shared" si="3"/>
        <v>Wednesday</v>
      </c>
      <c r="G59" s="39"/>
    </row>
    <row r="60" spans="1:7" x14ac:dyDescent="0.3">
      <c r="A60" s="38">
        <v>44454</v>
      </c>
      <c r="B60" s="9" t="s">
        <v>3</v>
      </c>
      <c r="C60" s="39">
        <v>20</v>
      </c>
      <c r="D60" s="42">
        <v>52</v>
      </c>
      <c r="E60" s="42">
        <f t="shared" si="2"/>
        <v>1040</v>
      </c>
      <c r="F60" s="9" t="str">
        <f t="shared" si="3"/>
        <v>Wednesday</v>
      </c>
      <c r="G60" s="39"/>
    </row>
    <row r="61" spans="1:7" x14ac:dyDescent="0.3">
      <c r="A61" s="38">
        <v>44454</v>
      </c>
      <c r="B61" s="9" t="s">
        <v>60</v>
      </c>
      <c r="C61" s="39">
        <f>43*50</f>
        <v>2150</v>
      </c>
      <c r="D61" s="42">
        <f>480/50</f>
        <v>9.6</v>
      </c>
      <c r="E61" s="42">
        <f t="shared" si="2"/>
        <v>20640</v>
      </c>
      <c r="F61" s="9" t="str">
        <f t="shared" si="3"/>
        <v>Wednesday</v>
      </c>
      <c r="G61" s="39"/>
    </row>
    <row r="62" spans="1:7" x14ac:dyDescent="0.3">
      <c r="A62" s="38">
        <v>44455</v>
      </c>
      <c r="B62" s="9" t="s">
        <v>1</v>
      </c>
      <c r="C62" s="39">
        <v>48</v>
      </c>
      <c r="D62" s="42">
        <v>52</v>
      </c>
      <c r="E62" s="42">
        <f t="shared" si="2"/>
        <v>2496</v>
      </c>
      <c r="F62" s="9" t="str">
        <f t="shared" si="3"/>
        <v>Thursday</v>
      </c>
      <c r="G62" s="39">
        <f>E62+E63+E64+E65</f>
        <v>29676</v>
      </c>
    </row>
    <row r="63" spans="1:7" x14ac:dyDescent="0.3">
      <c r="A63" s="38">
        <v>44455</v>
      </c>
      <c r="B63" s="9" t="s">
        <v>2</v>
      </c>
      <c r="C63" s="39">
        <v>100</v>
      </c>
      <c r="D63" s="42">
        <v>42</v>
      </c>
      <c r="E63" s="42">
        <f t="shared" si="2"/>
        <v>4200</v>
      </c>
      <c r="F63" s="9" t="str">
        <f t="shared" si="3"/>
        <v>Thursday</v>
      </c>
      <c r="G63" s="39"/>
    </row>
    <row r="64" spans="1:7" x14ac:dyDescent="0.3">
      <c r="A64" s="38">
        <v>44455</v>
      </c>
      <c r="B64" s="9" t="s">
        <v>3</v>
      </c>
      <c r="C64" s="39">
        <v>35</v>
      </c>
      <c r="D64" s="42">
        <v>60</v>
      </c>
      <c r="E64" s="42">
        <f t="shared" si="2"/>
        <v>2100</v>
      </c>
      <c r="F64" s="9" t="str">
        <f t="shared" si="3"/>
        <v>Thursday</v>
      </c>
      <c r="G64" s="39"/>
    </row>
    <row r="65" spans="1:7" x14ac:dyDescent="0.3">
      <c r="A65" s="38">
        <v>44455</v>
      </c>
      <c r="B65" s="9" t="s">
        <v>60</v>
      </c>
      <c r="C65" s="39">
        <f>48*50</f>
        <v>2400</v>
      </c>
      <c r="D65" s="42">
        <f>435/50</f>
        <v>8.6999999999999993</v>
      </c>
      <c r="E65" s="42">
        <f t="shared" si="2"/>
        <v>20880</v>
      </c>
      <c r="F65" s="9" t="str">
        <f t="shared" si="3"/>
        <v>Thursday</v>
      </c>
      <c r="G65" s="39"/>
    </row>
    <row r="66" spans="1:7" x14ac:dyDescent="0.3">
      <c r="A66" s="38">
        <v>44456</v>
      </c>
      <c r="B66" s="9" t="s">
        <v>1</v>
      </c>
      <c r="C66" s="39">
        <v>22</v>
      </c>
      <c r="D66" s="42">
        <v>60</v>
      </c>
      <c r="E66" s="42">
        <f t="shared" ref="E66:E97" si="4">$C66*$D66</f>
        <v>1320</v>
      </c>
      <c r="F66" s="9" t="str">
        <f t="shared" ref="F66:F97" si="5">TEXT($A66,"dddd")</f>
        <v>Friday</v>
      </c>
      <c r="G66" s="39">
        <f>E66+E67+E68+E69</f>
        <v>29170</v>
      </c>
    </row>
    <row r="67" spans="1:7" x14ac:dyDescent="0.3">
      <c r="A67" s="38">
        <v>44456</v>
      </c>
      <c r="B67" s="9" t="s">
        <v>2</v>
      </c>
      <c r="C67" s="39">
        <v>15</v>
      </c>
      <c r="D67" s="42">
        <v>40</v>
      </c>
      <c r="E67" s="42">
        <f t="shared" si="4"/>
        <v>600</v>
      </c>
      <c r="F67" s="9" t="str">
        <f t="shared" si="5"/>
        <v>Friday</v>
      </c>
      <c r="G67" s="39"/>
    </row>
    <row r="68" spans="1:7" x14ac:dyDescent="0.3">
      <c r="A68" s="38">
        <v>44456</v>
      </c>
      <c r="B68" s="9" t="s">
        <v>3</v>
      </c>
      <c r="C68" s="39">
        <v>62</v>
      </c>
      <c r="D68" s="42">
        <v>65</v>
      </c>
      <c r="E68" s="42">
        <f t="shared" si="4"/>
        <v>4030</v>
      </c>
      <c r="F68" s="9" t="str">
        <f t="shared" si="5"/>
        <v>Friday</v>
      </c>
      <c r="G68" s="39"/>
    </row>
    <row r="69" spans="1:7" x14ac:dyDescent="0.3">
      <c r="A69" s="38">
        <v>44456</v>
      </c>
      <c r="B69" s="9" t="s">
        <v>60</v>
      </c>
      <c r="C69" s="39">
        <f>43*50</f>
        <v>2150</v>
      </c>
      <c r="D69" s="42">
        <f>540/50</f>
        <v>10.8</v>
      </c>
      <c r="E69" s="42">
        <f t="shared" si="4"/>
        <v>23220</v>
      </c>
      <c r="F69" s="9" t="str">
        <f t="shared" si="5"/>
        <v>Friday</v>
      </c>
      <c r="G69" s="39"/>
    </row>
    <row r="70" spans="1:7" x14ac:dyDescent="0.3">
      <c r="A70" s="38">
        <v>44457</v>
      </c>
      <c r="B70" s="9" t="s">
        <v>1</v>
      </c>
      <c r="C70" s="39">
        <v>30</v>
      </c>
      <c r="D70" s="42">
        <v>62</v>
      </c>
      <c r="E70" s="42">
        <f t="shared" si="4"/>
        <v>1860</v>
      </c>
      <c r="F70" s="9" t="str">
        <f t="shared" si="5"/>
        <v>Saturday</v>
      </c>
      <c r="G70" s="39">
        <f>E70+E71+E72+E73</f>
        <v>13590</v>
      </c>
    </row>
    <row r="71" spans="1:7" x14ac:dyDescent="0.3">
      <c r="A71" s="38">
        <v>44457</v>
      </c>
      <c r="B71" s="9" t="s">
        <v>2</v>
      </c>
      <c r="C71" s="39">
        <v>25</v>
      </c>
      <c r="D71" s="42">
        <v>38</v>
      </c>
      <c r="E71" s="42">
        <f t="shared" si="4"/>
        <v>950</v>
      </c>
      <c r="F71" s="9" t="str">
        <f t="shared" si="5"/>
        <v>Saturday</v>
      </c>
      <c r="G71" s="39"/>
    </row>
    <row r="72" spans="1:7" x14ac:dyDescent="0.3">
      <c r="A72" s="38">
        <v>44457</v>
      </c>
      <c r="B72" s="9" t="s">
        <v>3</v>
      </c>
      <c r="C72" s="39">
        <v>40</v>
      </c>
      <c r="D72" s="42">
        <v>67</v>
      </c>
      <c r="E72" s="42">
        <f t="shared" si="4"/>
        <v>2680</v>
      </c>
      <c r="F72" s="9" t="str">
        <f t="shared" si="5"/>
        <v>Saturday</v>
      </c>
      <c r="G72" s="39"/>
    </row>
    <row r="73" spans="1:7" x14ac:dyDescent="0.3">
      <c r="A73" s="38">
        <v>44457</v>
      </c>
      <c r="B73" s="9" t="s">
        <v>60</v>
      </c>
      <c r="C73" s="39">
        <f>15*50</f>
        <v>750</v>
      </c>
      <c r="D73" s="42">
        <f>540/50</f>
        <v>10.8</v>
      </c>
      <c r="E73" s="42">
        <f t="shared" si="4"/>
        <v>8100.0000000000009</v>
      </c>
      <c r="F73" s="9" t="str">
        <f t="shared" si="5"/>
        <v>Saturday</v>
      </c>
      <c r="G73" s="39"/>
    </row>
    <row r="74" spans="1:7" x14ac:dyDescent="0.3">
      <c r="A74" s="38">
        <v>44458</v>
      </c>
      <c r="B74" s="9" t="s">
        <v>1</v>
      </c>
      <c r="C74" s="39">
        <v>55</v>
      </c>
      <c r="D74" s="42">
        <v>55</v>
      </c>
      <c r="E74" s="42">
        <f t="shared" si="4"/>
        <v>3025</v>
      </c>
      <c r="F74" s="9" t="str">
        <f t="shared" si="5"/>
        <v>Sunday</v>
      </c>
      <c r="G74" s="39">
        <f>E74+E75+E76+E77</f>
        <v>18505</v>
      </c>
    </row>
    <row r="75" spans="1:7" x14ac:dyDescent="0.3">
      <c r="A75" s="38">
        <v>44458</v>
      </c>
      <c r="B75" s="9" t="s">
        <v>2</v>
      </c>
      <c r="C75" s="39">
        <v>30</v>
      </c>
      <c r="D75" s="42">
        <v>32</v>
      </c>
      <c r="E75" s="42">
        <f t="shared" si="4"/>
        <v>960</v>
      </c>
      <c r="F75" s="9" t="str">
        <f t="shared" si="5"/>
        <v>Sunday</v>
      </c>
      <c r="G75" s="39"/>
    </row>
    <row r="76" spans="1:7" x14ac:dyDescent="0.3">
      <c r="A76" s="38">
        <v>44458</v>
      </c>
      <c r="B76" s="9" t="s">
        <v>3</v>
      </c>
      <c r="C76" s="39">
        <v>60</v>
      </c>
      <c r="D76" s="42">
        <v>62</v>
      </c>
      <c r="E76" s="42">
        <f t="shared" si="4"/>
        <v>3720</v>
      </c>
      <c r="F76" s="9" t="str">
        <f t="shared" si="5"/>
        <v>Sunday</v>
      </c>
      <c r="G76" s="39"/>
    </row>
    <row r="77" spans="1:7" x14ac:dyDescent="0.3">
      <c r="A77" s="38">
        <v>44458</v>
      </c>
      <c r="B77" s="9" t="s">
        <v>60</v>
      </c>
      <c r="C77" s="39">
        <f>20*50</f>
        <v>1000</v>
      </c>
      <c r="D77" s="42">
        <f>540/50</f>
        <v>10.8</v>
      </c>
      <c r="E77" s="42">
        <f t="shared" si="4"/>
        <v>10800</v>
      </c>
      <c r="F77" s="9" t="str">
        <f t="shared" si="5"/>
        <v>Sunday</v>
      </c>
      <c r="G77" s="39"/>
    </row>
    <row r="78" spans="1:7" x14ac:dyDescent="0.3">
      <c r="A78" s="38">
        <v>44459</v>
      </c>
      <c r="B78" s="9" t="s">
        <v>1</v>
      </c>
      <c r="C78" s="39">
        <v>10</v>
      </c>
      <c r="D78" s="42">
        <v>52</v>
      </c>
      <c r="E78" s="42">
        <f t="shared" si="4"/>
        <v>520</v>
      </c>
      <c r="F78" s="9" t="str">
        <f t="shared" si="5"/>
        <v>Monday</v>
      </c>
      <c r="G78" s="42">
        <f>E78+E79+E80+E81</f>
        <v>19540</v>
      </c>
    </row>
    <row r="79" spans="1:7" x14ac:dyDescent="0.3">
      <c r="A79" s="38">
        <v>44459</v>
      </c>
      <c r="B79" s="9" t="s">
        <v>2</v>
      </c>
      <c r="C79" s="39">
        <v>50</v>
      </c>
      <c r="D79" s="42">
        <v>30</v>
      </c>
      <c r="E79" s="42">
        <f t="shared" si="4"/>
        <v>1500</v>
      </c>
      <c r="F79" s="9" t="str">
        <f t="shared" si="5"/>
        <v>Monday</v>
      </c>
      <c r="G79" s="39"/>
    </row>
    <row r="80" spans="1:7" x14ac:dyDescent="0.3">
      <c r="A80" s="38">
        <v>44459</v>
      </c>
      <c r="B80" s="9" t="s">
        <v>3</v>
      </c>
      <c r="C80" s="39">
        <v>22</v>
      </c>
      <c r="D80" s="42">
        <v>60</v>
      </c>
      <c r="E80" s="42">
        <f t="shared" si="4"/>
        <v>1320</v>
      </c>
      <c r="F80" s="9" t="str">
        <f t="shared" si="5"/>
        <v>Monday</v>
      </c>
      <c r="G80" s="39"/>
    </row>
    <row r="81" spans="1:7" x14ac:dyDescent="0.3">
      <c r="A81" s="38">
        <v>44459</v>
      </c>
      <c r="B81" s="9" t="s">
        <v>60</v>
      </c>
      <c r="C81" s="39">
        <f>30*50</f>
        <v>1500</v>
      </c>
      <c r="D81" s="42">
        <f>540/50</f>
        <v>10.8</v>
      </c>
      <c r="E81" s="42">
        <f t="shared" si="4"/>
        <v>16200.000000000002</v>
      </c>
      <c r="F81" s="9" t="str">
        <f t="shared" si="5"/>
        <v>Monday</v>
      </c>
      <c r="G81" s="39"/>
    </row>
    <row r="82" spans="1:7" x14ac:dyDescent="0.3">
      <c r="A82" s="38">
        <v>44460</v>
      </c>
      <c r="B82" s="9" t="s">
        <v>1</v>
      </c>
      <c r="C82" s="39">
        <v>34</v>
      </c>
      <c r="D82" s="42">
        <v>50</v>
      </c>
      <c r="E82" s="42">
        <f t="shared" si="4"/>
        <v>1700</v>
      </c>
      <c r="F82" s="9" t="str">
        <f t="shared" si="5"/>
        <v>Tuesday</v>
      </c>
      <c r="G82" s="42">
        <f>E82+E83+E84+E85</f>
        <v>25445</v>
      </c>
    </row>
    <row r="83" spans="1:7" x14ac:dyDescent="0.3">
      <c r="A83" s="38">
        <v>44460</v>
      </c>
      <c r="B83" s="9" t="s">
        <v>2</v>
      </c>
      <c r="C83" s="39">
        <v>50</v>
      </c>
      <c r="D83" s="42">
        <v>32</v>
      </c>
      <c r="E83" s="42">
        <f t="shared" si="4"/>
        <v>1600</v>
      </c>
      <c r="F83" s="9" t="str">
        <f t="shared" si="5"/>
        <v>Tuesday</v>
      </c>
      <c r="G83" s="39"/>
    </row>
    <row r="84" spans="1:7" x14ac:dyDescent="0.3">
      <c r="A84" s="38">
        <v>44460</v>
      </c>
      <c r="B84" s="9" t="s">
        <v>3</v>
      </c>
      <c r="C84" s="39">
        <v>55</v>
      </c>
      <c r="D84" s="42">
        <v>59</v>
      </c>
      <c r="E84" s="42">
        <f t="shared" si="4"/>
        <v>3245</v>
      </c>
      <c r="F84" s="9" t="str">
        <f t="shared" si="5"/>
        <v>Tuesday</v>
      </c>
      <c r="G84" s="39"/>
    </row>
    <row r="85" spans="1:7" x14ac:dyDescent="0.3">
      <c r="A85" s="38">
        <v>44460</v>
      </c>
      <c r="B85" s="9" t="s">
        <v>60</v>
      </c>
      <c r="C85" s="39">
        <f>35*50</f>
        <v>1750</v>
      </c>
      <c r="D85" s="42">
        <f>540/50</f>
        <v>10.8</v>
      </c>
      <c r="E85" s="42">
        <f t="shared" si="4"/>
        <v>18900</v>
      </c>
      <c r="F85" s="9" t="str">
        <f t="shared" si="5"/>
        <v>Tuesday</v>
      </c>
      <c r="G85" s="39"/>
    </row>
    <row r="86" spans="1:7" x14ac:dyDescent="0.3">
      <c r="A86" s="38">
        <v>44461</v>
      </c>
      <c r="B86" s="9" t="s">
        <v>1</v>
      </c>
      <c r="C86" s="39">
        <v>40</v>
      </c>
      <c r="D86" s="42">
        <v>45</v>
      </c>
      <c r="E86" s="42">
        <f t="shared" si="4"/>
        <v>1800</v>
      </c>
      <c r="F86" s="9" t="str">
        <f t="shared" si="5"/>
        <v>Wednesday</v>
      </c>
      <c r="G86" s="42">
        <f>E86+E87+E88+E89</f>
        <v>17990</v>
      </c>
    </row>
    <row r="87" spans="1:7" x14ac:dyDescent="0.3">
      <c r="A87" s="38">
        <v>44461</v>
      </c>
      <c r="B87" s="9" t="s">
        <v>2</v>
      </c>
      <c r="C87" s="39">
        <v>35</v>
      </c>
      <c r="D87" s="42">
        <v>30</v>
      </c>
      <c r="E87" s="42">
        <f t="shared" si="4"/>
        <v>1050</v>
      </c>
      <c r="F87" s="9" t="str">
        <f t="shared" si="5"/>
        <v>Wednesday</v>
      </c>
      <c r="G87" s="39"/>
    </row>
    <row r="88" spans="1:7" x14ac:dyDescent="0.3">
      <c r="A88" s="38">
        <v>44461</v>
      </c>
      <c r="B88" s="9" t="s">
        <v>3</v>
      </c>
      <c r="C88" s="39">
        <v>20</v>
      </c>
      <c r="D88" s="42">
        <v>55</v>
      </c>
      <c r="E88" s="42">
        <f t="shared" si="4"/>
        <v>1100</v>
      </c>
      <c r="F88" s="9" t="str">
        <f t="shared" si="5"/>
        <v>Wednesday</v>
      </c>
      <c r="G88" s="39"/>
    </row>
    <row r="89" spans="1:7" x14ac:dyDescent="0.3">
      <c r="A89" s="38">
        <v>44461</v>
      </c>
      <c r="B89" s="9" t="s">
        <v>60</v>
      </c>
      <c r="C89" s="39">
        <f>26*50</f>
        <v>1300</v>
      </c>
      <c r="D89" s="42">
        <f>540/50</f>
        <v>10.8</v>
      </c>
      <c r="E89" s="42">
        <f t="shared" si="4"/>
        <v>14040.000000000002</v>
      </c>
      <c r="F89" s="9" t="str">
        <f t="shared" si="5"/>
        <v>Wednesday</v>
      </c>
      <c r="G89" s="39"/>
    </row>
    <row r="90" spans="1:7" x14ac:dyDescent="0.3">
      <c r="A90" s="38">
        <v>44462</v>
      </c>
      <c r="B90" s="9" t="s">
        <v>1</v>
      </c>
      <c r="C90" s="39">
        <v>20</v>
      </c>
      <c r="D90" s="42">
        <v>45</v>
      </c>
      <c r="E90" s="42">
        <f t="shared" si="4"/>
        <v>900</v>
      </c>
      <c r="F90" s="9" t="str">
        <f t="shared" si="5"/>
        <v>Thursday</v>
      </c>
      <c r="G90" s="42">
        <f>E90+E91+E92+E93</f>
        <v>26395</v>
      </c>
    </row>
    <row r="91" spans="1:7" x14ac:dyDescent="0.3">
      <c r="A91" s="38">
        <v>44462</v>
      </c>
      <c r="B91" s="9" t="s">
        <v>2</v>
      </c>
      <c r="C91" s="39">
        <v>45</v>
      </c>
      <c r="D91" s="42">
        <v>33</v>
      </c>
      <c r="E91" s="42">
        <f t="shared" si="4"/>
        <v>1485</v>
      </c>
      <c r="F91" s="9" t="str">
        <f t="shared" si="5"/>
        <v>Thursday</v>
      </c>
      <c r="G91" s="39"/>
    </row>
    <row r="92" spans="1:7" x14ac:dyDescent="0.3">
      <c r="A92" s="38">
        <v>44462</v>
      </c>
      <c r="B92" s="9" t="s">
        <v>3</v>
      </c>
      <c r="C92" s="39">
        <v>62</v>
      </c>
      <c r="D92" s="42">
        <v>65</v>
      </c>
      <c r="E92" s="42">
        <f t="shared" si="4"/>
        <v>4030</v>
      </c>
      <c r="F92" s="9" t="str">
        <f t="shared" si="5"/>
        <v>Thursday</v>
      </c>
      <c r="G92" s="39"/>
    </row>
    <row r="93" spans="1:7" x14ac:dyDescent="0.3">
      <c r="A93" s="38">
        <v>44462</v>
      </c>
      <c r="B93" s="9" t="s">
        <v>60</v>
      </c>
      <c r="C93" s="39">
        <f>37*50</f>
        <v>1850</v>
      </c>
      <c r="D93" s="42">
        <f>540/50</f>
        <v>10.8</v>
      </c>
      <c r="E93" s="42">
        <f t="shared" si="4"/>
        <v>19980</v>
      </c>
      <c r="F93" s="9" t="str">
        <f t="shared" si="5"/>
        <v>Thursday</v>
      </c>
      <c r="G93" s="39"/>
    </row>
    <row r="94" spans="1:7" x14ac:dyDescent="0.3">
      <c r="A94" s="38">
        <v>44463</v>
      </c>
      <c r="B94" s="9" t="s">
        <v>1</v>
      </c>
      <c r="C94" s="39">
        <v>18</v>
      </c>
      <c r="D94" s="42">
        <v>50</v>
      </c>
      <c r="E94" s="42">
        <f t="shared" si="4"/>
        <v>900</v>
      </c>
      <c r="F94" s="9" t="str">
        <f t="shared" si="5"/>
        <v>Friday</v>
      </c>
      <c r="G94" s="42">
        <f>E94+E95+E96+E97</f>
        <v>15602</v>
      </c>
    </row>
    <row r="95" spans="1:7" x14ac:dyDescent="0.3">
      <c r="A95" s="38">
        <v>44463</v>
      </c>
      <c r="B95" s="9" t="s">
        <v>2</v>
      </c>
      <c r="C95" s="39">
        <v>50</v>
      </c>
      <c r="D95" s="42">
        <v>35</v>
      </c>
      <c r="E95" s="42">
        <f t="shared" si="4"/>
        <v>1750</v>
      </c>
      <c r="F95" s="9" t="str">
        <f t="shared" si="5"/>
        <v>Friday</v>
      </c>
      <c r="G95" s="39"/>
    </row>
    <row r="96" spans="1:7" x14ac:dyDescent="0.3">
      <c r="A96" s="38">
        <v>44463</v>
      </c>
      <c r="B96" s="9" t="s">
        <v>3</v>
      </c>
      <c r="C96" s="39">
        <v>26</v>
      </c>
      <c r="D96" s="42">
        <v>62</v>
      </c>
      <c r="E96" s="42">
        <f t="shared" si="4"/>
        <v>1612</v>
      </c>
      <c r="F96" s="9" t="str">
        <f t="shared" si="5"/>
        <v>Friday</v>
      </c>
      <c r="G96" s="39"/>
    </row>
    <row r="97" spans="1:7" x14ac:dyDescent="0.3">
      <c r="A97" s="38">
        <v>44463</v>
      </c>
      <c r="B97" s="9" t="s">
        <v>60</v>
      </c>
      <c r="C97" s="39">
        <f>21*50</f>
        <v>1050</v>
      </c>
      <c r="D97" s="42">
        <f>540/50</f>
        <v>10.8</v>
      </c>
      <c r="E97" s="42">
        <f t="shared" si="4"/>
        <v>11340</v>
      </c>
      <c r="F97" s="9" t="str">
        <f t="shared" si="5"/>
        <v>Friday</v>
      </c>
      <c r="G97" s="39"/>
    </row>
    <row r="98" spans="1:7" x14ac:dyDescent="0.3">
      <c r="A98" s="38">
        <v>44464</v>
      </c>
      <c r="B98" s="9" t="s">
        <v>1</v>
      </c>
      <c r="C98" s="39">
        <v>40</v>
      </c>
      <c r="D98" s="42">
        <v>48</v>
      </c>
      <c r="E98" s="42">
        <f t="shared" ref="E98:E129" si="6">$C98*$D98</f>
        <v>1920</v>
      </c>
      <c r="F98" s="9" t="str">
        <f t="shared" ref="F98:F129" si="7">TEXT($A98,"dddd")</f>
        <v>Saturday</v>
      </c>
      <c r="G98" s="42">
        <f>E98+E99+E100+E101</f>
        <v>28964</v>
      </c>
    </row>
    <row r="99" spans="1:7" x14ac:dyDescent="0.3">
      <c r="A99" s="38">
        <v>44464</v>
      </c>
      <c r="B99" s="9" t="s">
        <v>2</v>
      </c>
      <c r="C99" s="39">
        <v>52</v>
      </c>
      <c r="D99" s="42">
        <v>37</v>
      </c>
      <c r="E99" s="42">
        <f t="shared" si="6"/>
        <v>1924</v>
      </c>
      <c r="F99" s="9" t="str">
        <f t="shared" si="7"/>
        <v>Saturday</v>
      </c>
      <c r="G99" s="39"/>
    </row>
    <row r="100" spans="1:7" x14ac:dyDescent="0.3">
      <c r="A100" s="38">
        <v>44464</v>
      </c>
      <c r="B100" s="9" t="s">
        <v>3</v>
      </c>
      <c r="C100" s="39">
        <v>60</v>
      </c>
      <c r="D100" s="42">
        <v>62</v>
      </c>
      <c r="E100" s="42">
        <f t="shared" si="6"/>
        <v>3720</v>
      </c>
      <c r="F100" s="9" t="str">
        <f t="shared" si="7"/>
        <v>Saturday</v>
      </c>
      <c r="G100" s="39"/>
    </row>
    <row r="101" spans="1:7" x14ac:dyDescent="0.3">
      <c r="A101" s="38">
        <v>44464</v>
      </c>
      <c r="B101" s="9" t="s">
        <v>60</v>
      </c>
      <c r="C101" s="39">
        <f>40*50</f>
        <v>2000</v>
      </c>
      <c r="D101" s="42">
        <f>535/50</f>
        <v>10.7</v>
      </c>
      <c r="E101" s="42">
        <f t="shared" si="6"/>
        <v>21400</v>
      </c>
      <c r="F101" s="9" t="str">
        <f t="shared" si="7"/>
        <v>Saturday</v>
      </c>
      <c r="G101" s="39"/>
    </row>
    <row r="102" spans="1:7" x14ac:dyDescent="0.3">
      <c r="A102" s="38">
        <v>44465</v>
      </c>
      <c r="B102" s="9" t="s">
        <v>1</v>
      </c>
      <c r="C102" s="39">
        <v>20</v>
      </c>
      <c r="D102" s="42">
        <v>35</v>
      </c>
      <c r="E102" s="42">
        <f t="shared" si="6"/>
        <v>700</v>
      </c>
      <c r="F102" s="9" t="str">
        <f t="shared" si="7"/>
        <v>Sunday</v>
      </c>
      <c r="G102" s="42">
        <f>E102+E103+E104+E105</f>
        <v>19845</v>
      </c>
    </row>
    <row r="103" spans="1:7" x14ac:dyDescent="0.3">
      <c r="A103" s="38">
        <v>44465</v>
      </c>
      <c r="B103" s="9" t="s">
        <v>2</v>
      </c>
      <c r="C103" s="39">
        <v>90</v>
      </c>
      <c r="D103" s="42">
        <v>35</v>
      </c>
      <c r="E103" s="42">
        <f t="shared" si="6"/>
        <v>3150</v>
      </c>
      <c r="F103" s="9" t="str">
        <f t="shared" si="7"/>
        <v>Sunday</v>
      </c>
      <c r="G103" s="39"/>
    </row>
    <row r="104" spans="1:7" x14ac:dyDescent="0.3">
      <c r="A104" s="38">
        <v>44465</v>
      </c>
      <c r="B104" s="9" t="s">
        <v>3</v>
      </c>
      <c r="C104" s="39">
        <v>25</v>
      </c>
      <c r="D104" s="42">
        <v>62</v>
      </c>
      <c r="E104" s="42">
        <f t="shared" si="6"/>
        <v>1550</v>
      </c>
      <c r="F104" s="9" t="str">
        <f t="shared" si="7"/>
        <v>Sunday</v>
      </c>
      <c r="G104" s="39"/>
    </row>
    <row r="105" spans="1:7" x14ac:dyDescent="0.3">
      <c r="A105" s="38">
        <v>44465</v>
      </c>
      <c r="B105" s="9" t="s">
        <v>60</v>
      </c>
      <c r="C105" s="39">
        <f>27*50</f>
        <v>1350</v>
      </c>
      <c r="D105" s="42">
        <f>535/50</f>
        <v>10.7</v>
      </c>
      <c r="E105" s="42">
        <f t="shared" si="6"/>
        <v>14444.999999999998</v>
      </c>
      <c r="F105" s="9" t="str">
        <f t="shared" si="7"/>
        <v>Sunday</v>
      </c>
      <c r="G105" s="39"/>
    </row>
    <row r="106" spans="1:7" x14ac:dyDescent="0.3">
      <c r="A106" s="38">
        <v>44466</v>
      </c>
      <c r="B106" s="9" t="s">
        <v>1</v>
      </c>
      <c r="C106" s="39">
        <v>20</v>
      </c>
      <c r="D106" s="42">
        <v>40</v>
      </c>
      <c r="E106" s="42">
        <f t="shared" si="6"/>
        <v>800</v>
      </c>
      <c r="F106" s="9" t="str">
        <f t="shared" si="7"/>
        <v>Monday</v>
      </c>
      <c r="G106" s="42">
        <f>E106+E107+E108+E109</f>
        <v>22215</v>
      </c>
    </row>
    <row r="107" spans="1:7" x14ac:dyDescent="0.3">
      <c r="A107" s="38">
        <v>44466</v>
      </c>
      <c r="B107" s="9" t="s">
        <v>2</v>
      </c>
      <c r="C107" s="39">
        <v>10</v>
      </c>
      <c r="D107" s="42">
        <v>32</v>
      </c>
      <c r="E107" s="42">
        <f t="shared" si="6"/>
        <v>320</v>
      </c>
      <c r="F107" s="9" t="str">
        <f t="shared" si="7"/>
        <v>Monday</v>
      </c>
      <c r="G107" s="39"/>
    </row>
    <row r="108" spans="1:7" x14ac:dyDescent="0.3">
      <c r="A108" s="38">
        <v>44466</v>
      </c>
      <c r="B108" s="9" t="s">
        <v>3</v>
      </c>
      <c r="C108" s="39">
        <v>20</v>
      </c>
      <c r="D108" s="42">
        <v>65</v>
      </c>
      <c r="E108" s="42">
        <f t="shared" si="6"/>
        <v>1300</v>
      </c>
      <c r="F108" s="9" t="str">
        <f t="shared" si="7"/>
        <v>Monday</v>
      </c>
      <c r="G108" s="39"/>
    </row>
    <row r="109" spans="1:7" x14ac:dyDescent="0.3">
      <c r="A109" s="38">
        <v>44466</v>
      </c>
      <c r="B109" s="9" t="s">
        <v>60</v>
      </c>
      <c r="C109" s="39">
        <f>37*50</f>
        <v>1850</v>
      </c>
      <c r="D109" s="42">
        <f>535/50</f>
        <v>10.7</v>
      </c>
      <c r="E109" s="42">
        <f t="shared" si="6"/>
        <v>19795</v>
      </c>
      <c r="F109" s="9" t="str">
        <f t="shared" si="7"/>
        <v>Monday</v>
      </c>
      <c r="G109" s="39"/>
    </row>
    <row r="110" spans="1:7" x14ac:dyDescent="0.3">
      <c r="A110" s="38">
        <v>44467</v>
      </c>
      <c r="B110" s="9" t="s">
        <v>1</v>
      </c>
      <c r="C110" s="39">
        <v>27</v>
      </c>
      <c r="D110" s="42">
        <v>50</v>
      </c>
      <c r="E110" s="42">
        <f t="shared" si="6"/>
        <v>1350</v>
      </c>
      <c r="F110" s="9" t="str">
        <f t="shared" si="7"/>
        <v>Tuesday</v>
      </c>
      <c r="G110" s="42">
        <f>E110+E111+E112+E113</f>
        <v>12955</v>
      </c>
    </row>
    <row r="111" spans="1:7" x14ac:dyDescent="0.3">
      <c r="A111" s="38">
        <v>44467</v>
      </c>
      <c r="B111" s="9" t="s">
        <v>2</v>
      </c>
      <c r="C111" s="39">
        <v>50</v>
      </c>
      <c r="D111" s="42">
        <v>30</v>
      </c>
      <c r="E111" s="42">
        <f t="shared" si="6"/>
        <v>1500</v>
      </c>
      <c r="F111" s="9" t="str">
        <f t="shared" si="7"/>
        <v>Tuesday</v>
      </c>
      <c r="G111" s="39"/>
    </row>
    <row r="112" spans="1:7" x14ac:dyDescent="0.3">
      <c r="A112" s="38">
        <v>44467</v>
      </c>
      <c r="B112" s="9" t="s">
        <v>3</v>
      </c>
      <c r="C112" s="39">
        <v>32</v>
      </c>
      <c r="D112" s="42">
        <v>65</v>
      </c>
      <c r="E112" s="42">
        <f t="shared" si="6"/>
        <v>2080</v>
      </c>
      <c r="F112" s="9" t="str">
        <f t="shared" si="7"/>
        <v>Tuesday</v>
      </c>
      <c r="G112" s="39"/>
    </row>
    <row r="113" spans="1:7" x14ac:dyDescent="0.3">
      <c r="A113" s="38">
        <v>44467</v>
      </c>
      <c r="B113" s="9" t="s">
        <v>60</v>
      </c>
      <c r="C113" s="39">
        <f>15*50</f>
        <v>750</v>
      </c>
      <c r="D113" s="42">
        <f>535/50</f>
        <v>10.7</v>
      </c>
      <c r="E113" s="42">
        <f t="shared" si="6"/>
        <v>8024.9999999999991</v>
      </c>
      <c r="F113" s="9" t="str">
        <f t="shared" si="7"/>
        <v>Tuesday</v>
      </c>
      <c r="G113" s="39"/>
    </row>
    <row r="114" spans="1:7" x14ac:dyDescent="0.3">
      <c r="A114" s="38">
        <v>44468</v>
      </c>
      <c r="B114" s="9" t="s">
        <v>1</v>
      </c>
      <c r="C114" s="39">
        <v>40</v>
      </c>
      <c r="D114" s="42">
        <v>52</v>
      </c>
      <c r="E114" s="42">
        <f t="shared" si="6"/>
        <v>2080</v>
      </c>
      <c r="F114" s="9" t="str">
        <f t="shared" si="7"/>
        <v>Wednesday</v>
      </c>
      <c r="G114" s="42">
        <f>E114+E115+E116+E117</f>
        <v>21285</v>
      </c>
    </row>
    <row r="115" spans="1:7" x14ac:dyDescent="0.3">
      <c r="A115" s="38">
        <v>44468</v>
      </c>
      <c r="B115" s="9" t="s">
        <v>2</v>
      </c>
      <c r="C115" s="39">
        <v>53</v>
      </c>
      <c r="D115" s="42">
        <v>35</v>
      </c>
      <c r="E115" s="42">
        <f t="shared" si="6"/>
        <v>1855</v>
      </c>
      <c r="F115" s="9" t="str">
        <f t="shared" si="7"/>
        <v>Wednesday</v>
      </c>
      <c r="G115" s="39"/>
    </row>
    <row r="116" spans="1:7" x14ac:dyDescent="0.3">
      <c r="A116" s="38">
        <v>44468</v>
      </c>
      <c r="B116" s="9" t="s">
        <v>3</v>
      </c>
      <c r="C116" s="39">
        <v>60</v>
      </c>
      <c r="D116" s="42">
        <v>65</v>
      </c>
      <c r="E116" s="42">
        <f t="shared" si="6"/>
        <v>3900</v>
      </c>
      <c r="F116" s="9" t="str">
        <f t="shared" si="7"/>
        <v>Wednesday</v>
      </c>
      <c r="G116" s="39"/>
    </row>
    <row r="117" spans="1:7" x14ac:dyDescent="0.3">
      <c r="A117" s="38">
        <v>44468</v>
      </c>
      <c r="B117" s="9" t="s">
        <v>60</v>
      </c>
      <c r="C117" s="39">
        <f>25*50</f>
        <v>1250</v>
      </c>
      <c r="D117" s="42">
        <f>538/50</f>
        <v>10.76</v>
      </c>
      <c r="E117" s="42">
        <f t="shared" si="6"/>
        <v>13450</v>
      </c>
      <c r="F117" s="9" t="str">
        <f t="shared" si="7"/>
        <v>Wednesday</v>
      </c>
      <c r="G117" s="39"/>
    </row>
    <row r="118" spans="1:7" x14ac:dyDescent="0.3">
      <c r="A118" s="38">
        <v>44469</v>
      </c>
      <c r="B118" s="9" t="s">
        <v>1</v>
      </c>
      <c r="C118" s="39">
        <v>33</v>
      </c>
      <c r="D118" s="42">
        <v>55</v>
      </c>
      <c r="E118" s="42">
        <f t="shared" si="6"/>
        <v>1815</v>
      </c>
      <c r="F118" s="9" t="str">
        <f t="shared" si="7"/>
        <v>Thursday</v>
      </c>
      <c r="G118" s="42">
        <f>E118+E119+E120+E121</f>
        <v>21300</v>
      </c>
    </row>
    <row r="119" spans="1:7" x14ac:dyDescent="0.3">
      <c r="A119" s="38">
        <v>44469</v>
      </c>
      <c r="B119" s="9" t="s">
        <v>2</v>
      </c>
      <c r="C119" s="39">
        <v>10</v>
      </c>
      <c r="D119" s="42">
        <v>36</v>
      </c>
      <c r="E119" s="42">
        <f t="shared" si="6"/>
        <v>360</v>
      </c>
      <c r="F119" s="9" t="str">
        <f t="shared" si="7"/>
        <v>Thursday</v>
      </c>
      <c r="G119" s="39"/>
    </row>
    <row r="120" spans="1:7" x14ac:dyDescent="0.3">
      <c r="A120" s="38">
        <v>44469</v>
      </c>
      <c r="B120" s="9" t="s">
        <v>3</v>
      </c>
      <c r="C120" s="39">
        <v>15</v>
      </c>
      <c r="D120" s="42">
        <v>65</v>
      </c>
      <c r="E120" s="42">
        <f t="shared" si="6"/>
        <v>975</v>
      </c>
      <c r="F120" s="9" t="str">
        <f t="shared" si="7"/>
        <v>Thursday</v>
      </c>
      <c r="G120" s="39"/>
    </row>
    <row r="121" spans="1:7" x14ac:dyDescent="0.3">
      <c r="A121" s="38">
        <v>44469</v>
      </c>
      <c r="B121" s="9" t="s">
        <v>60</v>
      </c>
      <c r="C121" s="39">
        <f>33*50</f>
        <v>1650</v>
      </c>
      <c r="D121" s="42">
        <f>550/50</f>
        <v>11</v>
      </c>
      <c r="E121" s="42">
        <f t="shared" si="6"/>
        <v>18150</v>
      </c>
      <c r="F121" s="9" t="str">
        <f t="shared" si="7"/>
        <v>Thursday</v>
      </c>
      <c r="G121" s="39"/>
    </row>
    <row r="122" spans="1:7" x14ac:dyDescent="0.3">
      <c r="A122" s="38">
        <v>44470</v>
      </c>
      <c r="B122" s="9" t="s">
        <v>1</v>
      </c>
      <c r="C122" s="39">
        <v>25</v>
      </c>
      <c r="D122" s="42">
        <v>50</v>
      </c>
      <c r="E122" s="42">
        <f t="shared" si="6"/>
        <v>1250</v>
      </c>
      <c r="F122" s="9" t="str">
        <f t="shared" si="7"/>
        <v>Friday</v>
      </c>
      <c r="G122" s="42">
        <f>E122+E123+E124+E125</f>
        <v>24682</v>
      </c>
    </row>
    <row r="123" spans="1:7" x14ac:dyDescent="0.3">
      <c r="A123" s="38">
        <v>44470</v>
      </c>
      <c r="B123" s="9" t="s">
        <v>2</v>
      </c>
      <c r="C123" s="39">
        <v>52</v>
      </c>
      <c r="D123" s="42">
        <v>36</v>
      </c>
      <c r="E123" s="42">
        <f t="shared" si="6"/>
        <v>1872</v>
      </c>
      <c r="F123" s="9" t="str">
        <f t="shared" si="7"/>
        <v>Friday</v>
      </c>
      <c r="G123" s="39"/>
    </row>
    <row r="124" spans="1:7" x14ac:dyDescent="0.3">
      <c r="A124" s="38">
        <v>44470</v>
      </c>
      <c r="B124" s="9" t="s">
        <v>3</v>
      </c>
      <c r="C124" s="39">
        <v>10</v>
      </c>
      <c r="D124" s="42">
        <v>66</v>
      </c>
      <c r="E124" s="42">
        <f t="shared" si="6"/>
        <v>660</v>
      </c>
      <c r="F124" s="9" t="str">
        <f t="shared" si="7"/>
        <v>Friday</v>
      </c>
      <c r="G124" s="39"/>
    </row>
    <row r="125" spans="1:7" x14ac:dyDescent="0.3">
      <c r="A125" s="38">
        <v>44470</v>
      </c>
      <c r="B125" s="9" t="s">
        <v>60</v>
      </c>
      <c r="C125" s="39">
        <f>38*50</f>
        <v>1900</v>
      </c>
      <c r="D125" s="42">
        <f>550/50</f>
        <v>11</v>
      </c>
      <c r="E125" s="42">
        <f t="shared" si="6"/>
        <v>20900</v>
      </c>
      <c r="F125" s="9" t="str">
        <f t="shared" si="7"/>
        <v>Friday</v>
      </c>
      <c r="G125" s="39"/>
    </row>
    <row r="126" spans="1:7" x14ac:dyDescent="0.3">
      <c r="A126" s="38">
        <v>44471</v>
      </c>
      <c r="B126" s="9" t="s">
        <v>1</v>
      </c>
      <c r="C126" s="39">
        <v>65</v>
      </c>
      <c r="D126" s="42">
        <v>52</v>
      </c>
      <c r="E126" s="42">
        <f t="shared" si="6"/>
        <v>3380</v>
      </c>
      <c r="F126" s="9" t="str">
        <f t="shared" si="7"/>
        <v>Saturday</v>
      </c>
      <c r="G126" s="42">
        <f>E126+E127+E128+E129</f>
        <v>11590</v>
      </c>
    </row>
    <row r="127" spans="1:7" x14ac:dyDescent="0.3">
      <c r="A127" s="38">
        <v>44471</v>
      </c>
      <c r="B127" s="9" t="s">
        <v>2</v>
      </c>
      <c r="C127" s="39">
        <v>25</v>
      </c>
      <c r="D127" s="42">
        <v>34</v>
      </c>
      <c r="E127" s="42">
        <f t="shared" si="6"/>
        <v>850</v>
      </c>
      <c r="F127" s="9" t="str">
        <f t="shared" si="7"/>
        <v>Saturday</v>
      </c>
      <c r="G127" s="39"/>
    </row>
    <row r="128" spans="1:7" x14ac:dyDescent="0.3">
      <c r="A128" s="38">
        <v>44471</v>
      </c>
      <c r="B128" s="9" t="s">
        <v>3</v>
      </c>
      <c r="C128" s="39">
        <v>30</v>
      </c>
      <c r="D128" s="42">
        <v>62</v>
      </c>
      <c r="E128" s="42">
        <f t="shared" si="6"/>
        <v>1860</v>
      </c>
      <c r="F128" s="9" t="str">
        <f t="shared" si="7"/>
        <v>Saturday</v>
      </c>
      <c r="G128" s="39"/>
    </row>
    <row r="129" spans="1:7" x14ac:dyDescent="0.3">
      <c r="A129" s="38">
        <v>44471</v>
      </c>
      <c r="B129" s="9" t="s">
        <v>60</v>
      </c>
      <c r="C129" s="39">
        <f>10*50</f>
        <v>500</v>
      </c>
      <c r="D129" s="42">
        <f>550/50</f>
        <v>11</v>
      </c>
      <c r="E129" s="42">
        <f t="shared" si="6"/>
        <v>5500</v>
      </c>
      <c r="F129" s="9" t="str">
        <f t="shared" si="7"/>
        <v>Saturday</v>
      </c>
      <c r="G129" s="39"/>
    </row>
    <row r="130" spans="1:7" x14ac:dyDescent="0.3">
      <c r="A130" s="38">
        <v>44472</v>
      </c>
      <c r="B130" s="9" t="s">
        <v>1</v>
      </c>
      <c r="C130" s="39">
        <v>5</v>
      </c>
      <c r="D130" s="42">
        <v>55</v>
      </c>
      <c r="E130" s="42">
        <f t="shared" ref="E130:E161" si="8">$C130*$D130</f>
        <v>275</v>
      </c>
      <c r="F130" s="9" t="str">
        <f t="shared" ref="F130:F161" si="9">TEXT($A130,"dddd")</f>
        <v>Sunday</v>
      </c>
      <c r="G130" s="42">
        <f>E130+E131+E132+E133</f>
        <v>28637</v>
      </c>
    </row>
    <row r="131" spans="1:7" x14ac:dyDescent="0.3">
      <c r="A131" s="38">
        <v>44472</v>
      </c>
      <c r="B131" s="9" t="s">
        <v>2</v>
      </c>
      <c r="C131" s="39">
        <v>48</v>
      </c>
      <c r="D131" s="42">
        <v>34</v>
      </c>
      <c r="E131" s="42">
        <f t="shared" si="8"/>
        <v>1632</v>
      </c>
      <c r="F131" s="9" t="str">
        <f t="shared" si="9"/>
        <v>Sunday</v>
      </c>
      <c r="G131" s="39"/>
    </row>
    <row r="132" spans="1:7" x14ac:dyDescent="0.3">
      <c r="A132" s="38">
        <v>44472</v>
      </c>
      <c r="B132" s="9" t="s">
        <v>3</v>
      </c>
      <c r="C132" s="39">
        <v>20</v>
      </c>
      <c r="D132" s="42">
        <v>60</v>
      </c>
      <c r="E132" s="42">
        <f t="shared" si="8"/>
        <v>1200</v>
      </c>
      <c r="F132" s="9" t="str">
        <f t="shared" si="9"/>
        <v>Sunday</v>
      </c>
      <c r="G132" s="39"/>
    </row>
    <row r="133" spans="1:7" x14ac:dyDescent="0.3">
      <c r="A133" s="38">
        <v>44472</v>
      </c>
      <c r="B133" s="9" t="s">
        <v>60</v>
      </c>
      <c r="C133" s="39">
        <f>46*50</f>
        <v>2300</v>
      </c>
      <c r="D133" s="42">
        <f>555/50</f>
        <v>11.1</v>
      </c>
      <c r="E133" s="42">
        <f t="shared" si="8"/>
        <v>25530</v>
      </c>
      <c r="F133" s="9" t="str">
        <f t="shared" si="9"/>
        <v>Sunday</v>
      </c>
      <c r="G133" s="39"/>
    </row>
    <row r="134" spans="1:7" x14ac:dyDescent="0.3">
      <c r="A134" s="38">
        <v>44473</v>
      </c>
      <c r="B134" s="9" t="s">
        <v>1</v>
      </c>
      <c r="C134" s="39">
        <v>40</v>
      </c>
      <c r="D134" s="42">
        <v>50</v>
      </c>
      <c r="E134" s="42">
        <f t="shared" si="8"/>
        <v>2000</v>
      </c>
      <c r="F134" s="9" t="str">
        <f t="shared" si="9"/>
        <v>Monday</v>
      </c>
      <c r="G134" s="42">
        <f>E134+E135+E136+E137</f>
        <v>21375</v>
      </c>
    </row>
    <row r="135" spans="1:7" x14ac:dyDescent="0.3">
      <c r="A135" s="38">
        <v>44473</v>
      </c>
      <c r="B135" s="9" t="s">
        <v>2</v>
      </c>
      <c r="C135" s="39">
        <v>53</v>
      </c>
      <c r="D135" s="42">
        <v>35</v>
      </c>
      <c r="E135" s="42">
        <f t="shared" si="8"/>
        <v>1855</v>
      </c>
      <c r="F135" s="9" t="str">
        <f t="shared" si="9"/>
        <v>Monday</v>
      </c>
      <c r="G135" s="39"/>
    </row>
    <row r="136" spans="1:7" x14ac:dyDescent="0.3">
      <c r="A136" s="38">
        <v>44473</v>
      </c>
      <c r="B136" s="9" t="s">
        <v>3</v>
      </c>
      <c r="C136" s="39">
        <v>60</v>
      </c>
      <c r="D136" s="42">
        <v>62</v>
      </c>
      <c r="E136" s="42">
        <f t="shared" si="8"/>
        <v>3720</v>
      </c>
      <c r="F136" s="9" t="str">
        <f t="shared" si="9"/>
        <v>Monday</v>
      </c>
      <c r="G136" s="39"/>
    </row>
    <row r="137" spans="1:7" x14ac:dyDescent="0.3">
      <c r="A137" s="38">
        <v>44473</v>
      </c>
      <c r="B137" s="9" t="s">
        <v>60</v>
      </c>
      <c r="C137" s="39">
        <f>25*50</f>
        <v>1250</v>
      </c>
      <c r="D137" s="42">
        <f>552/50</f>
        <v>11.04</v>
      </c>
      <c r="E137" s="42">
        <f t="shared" si="8"/>
        <v>13799.999999999998</v>
      </c>
      <c r="F137" s="9" t="str">
        <f t="shared" si="9"/>
        <v>Monday</v>
      </c>
      <c r="G137" s="39"/>
    </row>
    <row r="138" spans="1:7" x14ac:dyDescent="0.3">
      <c r="A138" s="38">
        <v>44474</v>
      </c>
      <c r="B138" s="9" t="s">
        <v>1</v>
      </c>
      <c r="C138" s="39">
        <v>22</v>
      </c>
      <c r="D138" s="42">
        <v>45</v>
      </c>
      <c r="E138" s="42">
        <f t="shared" si="8"/>
        <v>990</v>
      </c>
      <c r="F138" s="9" t="str">
        <f t="shared" si="9"/>
        <v>Tuesday</v>
      </c>
      <c r="G138" s="42">
        <f>E138+E139+E140+E141</f>
        <v>21795</v>
      </c>
    </row>
    <row r="139" spans="1:7" x14ac:dyDescent="0.3">
      <c r="A139" s="38">
        <v>44474</v>
      </c>
      <c r="B139" s="9" t="s">
        <v>2</v>
      </c>
      <c r="C139" s="39">
        <v>20</v>
      </c>
      <c r="D139" s="42">
        <v>30</v>
      </c>
      <c r="E139" s="42">
        <f t="shared" si="8"/>
        <v>600</v>
      </c>
      <c r="F139" s="9" t="str">
        <f t="shared" si="9"/>
        <v>Tuesday</v>
      </c>
      <c r="G139" s="39"/>
    </row>
    <row r="140" spans="1:7" x14ac:dyDescent="0.3">
      <c r="A140" s="38">
        <v>44474</v>
      </c>
      <c r="B140" s="9" t="s">
        <v>3</v>
      </c>
      <c r="C140" s="39">
        <v>15</v>
      </c>
      <c r="D140" s="42">
        <v>55</v>
      </c>
      <c r="E140" s="42">
        <f t="shared" si="8"/>
        <v>825</v>
      </c>
      <c r="F140" s="9" t="str">
        <f t="shared" si="9"/>
        <v>Tuesday</v>
      </c>
      <c r="G140" s="39"/>
    </row>
    <row r="141" spans="1:7" x14ac:dyDescent="0.3">
      <c r="A141" s="38">
        <v>44474</v>
      </c>
      <c r="B141" s="9" t="s">
        <v>60</v>
      </c>
      <c r="C141" s="39">
        <f>34*50</f>
        <v>1700</v>
      </c>
      <c r="D141" s="42">
        <f>570/50</f>
        <v>11.4</v>
      </c>
      <c r="E141" s="42">
        <f t="shared" si="8"/>
        <v>19380</v>
      </c>
      <c r="F141" s="9" t="str">
        <f t="shared" si="9"/>
        <v>Tuesday</v>
      </c>
      <c r="G141" s="39"/>
    </row>
    <row r="142" spans="1:7" x14ac:dyDescent="0.3">
      <c r="A142" s="38">
        <v>44475</v>
      </c>
      <c r="B142" s="9" t="s">
        <v>1</v>
      </c>
      <c r="C142" s="39">
        <v>25</v>
      </c>
      <c r="D142" s="42">
        <v>40</v>
      </c>
      <c r="E142" s="42">
        <f t="shared" si="8"/>
        <v>1000</v>
      </c>
      <c r="F142" s="9" t="str">
        <f t="shared" si="9"/>
        <v>Wednesday</v>
      </c>
      <c r="G142" s="42">
        <f>E142+E143+E144+E145</f>
        <v>20670</v>
      </c>
    </row>
    <row r="143" spans="1:7" x14ac:dyDescent="0.3">
      <c r="A143" s="38">
        <v>44475</v>
      </c>
      <c r="B143" s="9" t="s">
        <v>2</v>
      </c>
      <c r="C143" s="39">
        <v>89</v>
      </c>
      <c r="D143" s="42">
        <v>30</v>
      </c>
      <c r="E143" s="42">
        <f t="shared" si="8"/>
        <v>2670</v>
      </c>
      <c r="F143" s="9" t="str">
        <f t="shared" si="9"/>
        <v>Wednesday</v>
      </c>
      <c r="G143" s="39"/>
    </row>
    <row r="144" spans="1:7" x14ac:dyDescent="0.3">
      <c r="A144" s="38">
        <v>44475</v>
      </c>
      <c r="B144" s="9" t="s">
        <v>3</v>
      </c>
      <c r="C144" s="39">
        <v>20</v>
      </c>
      <c r="D144" s="42">
        <v>40</v>
      </c>
      <c r="E144" s="42">
        <f t="shared" si="8"/>
        <v>800</v>
      </c>
      <c r="F144" s="9" t="str">
        <f t="shared" si="9"/>
        <v>Wednesday</v>
      </c>
      <c r="G144" s="39"/>
    </row>
    <row r="145" spans="1:7" x14ac:dyDescent="0.3">
      <c r="A145" s="38">
        <v>44475</v>
      </c>
      <c r="B145" s="9" t="s">
        <v>60</v>
      </c>
      <c r="C145" s="39">
        <f>27*50</f>
        <v>1350</v>
      </c>
      <c r="D145" s="42">
        <f>600/50</f>
        <v>12</v>
      </c>
      <c r="E145" s="42">
        <f t="shared" si="8"/>
        <v>16200</v>
      </c>
      <c r="F145" s="9" t="str">
        <f t="shared" si="9"/>
        <v>Wednesday</v>
      </c>
      <c r="G145" s="39"/>
    </row>
    <row r="146" spans="1:7" x14ac:dyDescent="0.3">
      <c r="A146" s="38">
        <v>44476</v>
      </c>
      <c r="B146" s="9" t="s">
        <v>1</v>
      </c>
      <c r="C146" s="39">
        <v>30</v>
      </c>
      <c r="D146" s="42">
        <v>40</v>
      </c>
      <c r="E146" s="42">
        <f t="shared" si="8"/>
        <v>1200</v>
      </c>
      <c r="F146" s="9" t="str">
        <f t="shared" si="9"/>
        <v>Thursday</v>
      </c>
      <c r="G146" s="42">
        <f>E146+E147+E148+E149</f>
        <v>18875</v>
      </c>
    </row>
    <row r="147" spans="1:7" x14ac:dyDescent="0.3">
      <c r="A147" s="38">
        <v>44476</v>
      </c>
      <c r="B147" s="9" t="s">
        <v>2</v>
      </c>
      <c r="C147" s="39">
        <v>20</v>
      </c>
      <c r="D147" s="42">
        <v>30</v>
      </c>
      <c r="E147" s="42">
        <f t="shared" si="8"/>
        <v>600</v>
      </c>
      <c r="F147" s="9" t="str">
        <f t="shared" si="9"/>
        <v>Thursday</v>
      </c>
      <c r="G147" s="39"/>
    </row>
    <row r="148" spans="1:7" x14ac:dyDescent="0.3">
      <c r="A148" s="38">
        <v>44476</v>
      </c>
      <c r="B148" s="9" t="s">
        <v>3</v>
      </c>
      <c r="C148" s="39">
        <v>25</v>
      </c>
      <c r="D148" s="42">
        <v>35</v>
      </c>
      <c r="E148" s="42">
        <f t="shared" si="8"/>
        <v>875</v>
      </c>
      <c r="F148" s="9" t="str">
        <f t="shared" si="9"/>
        <v>Thursday</v>
      </c>
      <c r="G148" s="39"/>
    </row>
    <row r="149" spans="1:7" x14ac:dyDescent="0.3">
      <c r="A149" s="38">
        <v>44476</v>
      </c>
      <c r="B149" s="9" t="s">
        <v>60</v>
      </c>
      <c r="C149" s="39">
        <f>27*50</f>
        <v>1350</v>
      </c>
      <c r="D149" s="42">
        <f>600/50</f>
        <v>12</v>
      </c>
      <c r="E149" s="42">
        <f t="shared" si="8"/>
        <v>16200</v>
      </c>
      <c r="F149" s="9" t="str">
        <f t="shared" si="9"/>
        <v>Thursday</v>
      </c>
      <c r="G149" s="39"/>
    </row>
    <row r="150" spans="1:7" x14ac:dyDescent="0.3">
      <c r="A150" s="38">
        <v>44477</v>
      </c>
      <c r="B150" s="9" t="s">
        <v>1</v>
      </c>
      <c r="C150" s="39">
        <v>25</v>
      </c>
      <c r="D150" s="42">
        <v>41</v>
      </c>
      <c r="E150" s="42">
        <f t="shared" si="8"/>
        <v>1025</v>
      </c>
      <c r="F150" s="9" t="str">
        <f t="shared" si="9"/>
        <v>Friday</v>
      </c>
      <c r="G150" s="42">
        <f>E150+E151+E152+E153</f>
        <v>21209</v>
      </c>
    </row>
    <row r="151" spans="1:7" x14ac:dyDescent="0.3">
      <c r="A151" s="38">
        <v>44477</v>
      </c>
      <c r="B151" s="9" t="s">
        <v>2</v>
      </c>
      <c r="C151" s="39">
        <v>48</v>
      </c>
      <c r="D151" s="42">
        <v>33</v>
      </c>
      <c r="E151" s="42">
        <f t="shared" si="8"/>
        <v>1584</v>
      </c>
      <c r="F151" s="9" t="str">
        <f t="shared" si="9"/>
        <v>Friday</v>
      </c>
      <c r="G151" s="39"/>
    </row>
    <row r="152" spans="1:7" x14ac:dyDescent="0.3">
      <c r="A152" s="38">
        <v>44477</v>
      </c>
      <c r="B152" s="9" t="s">
        <v>3</v>
      </c>
      <c r="C152" s="39">
        <v>30</v>
      </c>
      <c r="D152" s="42">
        <v>40</v>
      </c>
      <c r="E152" s="42">
        <f t="shared" si="8"/>
        <v>1200</v>
      </c>
      <c r="F152" s="9" t="str">
        <f t="shared" si="9"/>
        <v>Friday</v>
      </c>
      <c r="G152" s="39"/>
    </row>
    <row r="153" spans="1:7" x14ac:dyDescent="0.3">
      <c r="A153" s="38">
        <v>44477</v>
      </c>
      <c r="B153" s="9" t="s">
        <v>60</v>
      </c>
      <c r="C153" s="39">
        <f>29*50</f>
        <v>1450</v>
      </c>
      <c r="D153" s="42">
        <f>600/50</f>
        <v>12</v>
      </c>
      <c r="E153" s="42">
        <f t="shared" si="8"/>
        <v>17400</v>
      </c>
      <c r="F153" s="9" t="str">
        <f t="shared" si="9"/>
        <v>Friday</v>
      </c>
      <c r="G153" s="39"/>
    </row>
    <row r="154" spans="1:7" x14ac:dyDescent="0.3">
      <c r="A154" s="38">
        <v>44478</v>
      </c>
      <c r="B154" s="9" t="s">
        <v>1</v>
      </c>
      <c r="C154" s="39">
        <v>45</v>
      </c>
      <c r="D154" s="42">
        <v>38</v>
      </c>
      <c r="E154" s="42">
        <f t="shared" si="8"/>
        <v>1710</v>
      </c>
      <c r="F154" s="9" t="str">
        <f t="shared" si="9"/>
        <v>Saturday</v>
      </c>
      <c r="G154" s="42">
        <f>E154+E155+E156+E157</f>
        <v>21770</v>
      </c>
    </row>
    <row r="155" spans="1:7" x14ac:dyDescent="0.3">
      <c r="A155" s="38">
        <v>44478</v>
      </c>
      <c r="B155" s="9" t="s">
        <v>2</v>
      </c>
      <c r="C155" s="39">
        <v>36</v>
      </c>
      <c r="D155" s="42">
        <v>35</v>
      </c>
      <c r="E155" s="42">
        <f t="shared" si="8"/>
        <v>1260</v>
      </c>
      <c r="F155" s="9" t="str">
        <f t="shared" si="9"/>
        <v>Saturday</v>
      </c>
      <c r="G155" s="39"/>
    </row>
    <row r="156" spans="1:7" x14ac:dyDescent="0.3">
      <c r="A156" s="38">
        <v>44478</v>
      </c>
      <c r="B156" s="9" t="s">
        <v>3</v>
      </c>
      <c r="C156" s="39">
        <v>20</v>
      </c>
      <c r="D156" s="42">
        <v>40</v>
      </c>
      <c r="E156" s="42">
        <f t="shared" si="8"/>
        <v>800</v>
      </c>
      <c r="F156" s="9" t="str">
        <f t="shared" si="9"/>
        <v>Saturday</v>
      </c>
      <c r="G156" s="39"/>
    </row>
    <row r="157" spans="1:7" x14ac:dyDescent="0.3">
      <c r="A157" s="38">
        <v>44478</v>
      </c>
      <c r="B157" s="9" t="s">
        <v>60</v>
      </c>
      <c r="C157" s="39">
        <f>30*50</f>
        <v>1500</v>
      </c>
      <c r="D157" s="42">
        <f>600/50</f>
        <v>12</v>
      </c>
      <c r="E157" s="42">
        <f t="shared" si="8"/>
        <v>18000</v>
      </c>
      <c r="F157" s="9" t="str">
        <f t="shared" si="9"/>
        <v>Saturday</v>
      </c>
      <c r="G157" s="39"/>
    </row>
    <row r="158" spans="1:7" x14ac:dyDescent="0.3">
      <c r="A158" s="38">
        <v>44479</v>
      </c>
      <c r="B158" s="9" t="s">
        <v>1</v>
      </c>
      <c r="C158" s="39">
        <v>18</v>
      </c>
      <c r="D158" s="42">
        <v>40</v>
      </c>
      <c r="E158" s="42">
        <f t="shared" si="8"/>
        <v>720</v>
      </c>
      <c r="F158" s="9" t="str">
        <f t="shared" si="9"/>
        <v>Sunday</v>
      </c>
      <c r="G158" s="42">
        <f>E158+E159+E160+E161</f>
        <v>16790</v>
      </c>
    </row>
    <row r="159" spans="1:7" x14ac:dyDescent="0.3">
      <c r="A159" s="38">
        <v>44479</v>
      </c>
      <c r="B159" s="9" t="s">
        <v>2</v>
      </c>
      <c r="C159" s="39">
        <v>50</v>
      </c>
      <c r="D159" s="42">
        <v>35</v>
      </c>
      <c r="E159" s="42">
        <f t="shared" si="8"/>
        <v>1750</v>
      </c>
      <c r="F159" s="9" t="str">
        <f t="shared" si="9"/>
        <v>Sunday</v>
      </c>
      <c r="G159" s="39"/>
    </row>
    <row r="160" spans="1:7" x14ac:dyDescent="0.3">
      <c r="A160" s="38">
        <v>44479</v>
      </c>
      <c r="B160" s="9" t="s">
        <v>3</v>
      </c>
      <c r="C160" s="39">
        <v>58</v>
      </c>
      <c r="D160" s="42">
        <v>40</v>
      </c>
      <c r="E160" s="42">
        <f t="shared" si="8"/>
        <v>2320</v>
      </c>
      <c r="F160" s="9" t="str">
        <f t="shared" si="9"/>
        <v>Sunday</v>
      </c>
      <c r="G160" s="39"/>
    </row>
    <row r="161" spans="1:7" x14ac:dyDescent="0.3">
      <c r="A161" s="38">
        <v>44479</v>
      </c>
      <c r="B161" s="9" t="s">
        <v>60</v>
      </c>
      <c r="C161" s="39">
        <f>20*50</f>
        <v>1000</v>
      </c>
      <c r="D161" s="42">
        <f>600/50</f>
        <v>12</v>
      </c>
      <c r="E161" s="42">
        <f t="shared" si="8"/>
        <v>12000</v>
      </c>
      <c r="F161" s="9" t="str">
        <f t="shared" si="9"/>
        <v>Sunday</v>
      </c>
      <c r="G161" s="39"/>
    </row>
    <row r="162" spans="1:7" x14ac:dyDescent="0.3">
      <c r="A162" s="38">
        <v>44480</v>
      </c>
      <c r="B162" s="9" t="s">
        <v>1</v>
      </c>
      <c r="C162" s="39">
        <v>32</v>
      </c>
      <c r="D162" s="42">
        <v>40</v>
      </c>
      <c r="E162" s="42">
        <f t="shared" ref="E162:E181" si="10">$C162*$D162</f>
        <v>1280</v>
      </c>
      <c r="F162" s="9" t="str">
        <f t="shared" ref="F162:F181" si="11">TEXT($A162,"dddd")</f>
        <v>Monday</v>
      </c>
      <c r="G162" s="42">
        <f>E162+E163+E164+E165</f>
        <v>13748</v>
      </c>
    </row>
    <row r="163" spans="1:7" x14ac:dyDescent="0.3">
      <c r="A163" s="38">
        <v>44480</v>
      </c>
      <c r="B163" s="9" t="s">
        <v>2</v>
      </c>
      <c r="C163" s="39">
        <v>28</v>
      </c>
      <c r="D163" s="42">
        <v>36</v>
      </c>
      <c r="E163" s="42">
        <f t="shared" si="10"/>
        <v>1008</v>
      </c>
      <c r="F163" s="9" t="str">
        <f t="shared" si="11"/>
        <v>Monday</v>
      </c>
      <c r="G163" s="39"/>
    </row>
    <row r="164" spans="1:7" x14ac:dyDescent="0.3">
      <c r="A164" s="38">
        <v>44480</v>
      </c>
      <c r="B164" s="9" t="s">
        <v>3</v>
      </c>
      <c r="C164" s="39">
        <v>35</v>
      </c>
      <c r="D164" s="42">
        <v>36</v>
      </c>
      <c r="E164" s="42">
        <f t="shared" si="10"/>
        <v>1260</v>
      </c>
      <c r="F164" s="9" t="str">
        <f t="shared" si="11"/>
        <v>Monday</v>
      </c>
      <c r="G164" s="39"/>
    </row>
    <row r="165" spans="1:7" x14ac:dyDescent="0.3">
      <c r="A165" s="38">
        <v>44480</v>
      </c>
      <c r="B165" s="9" t="s">
        <v>60</v>
      </c>
      <c r="C165" s="39">
        <f>17*50</f>
        <v>850</v>
      </c>
      <c r="D165" s="42">
        <f>600/50</f>
        <v>12</v>
      </c>
      <c r="E165" s="42">
        <f t="shared" si="10"/>
        <v>10200</v>
      </c>
      <c r="F165" s="9" t="str">
        <f t="shared" si="11"/>
        <v>Monday</v>
      </c>
      <c r="G165" s="39"/>
    </row>
    <row r="166" spans="1:7" x14ac:dyDescent="0.3">
      <c r="A166" s="38">
        <v>44481</v>
      </c>
      <c r="B166" s="9" t="s">
        <v>1</v>
      </c>
      <c r="C166" s="39">
        <v>51</v>
      </c>
      <c r="D166" s="42">
        <v>34</v>
      </c>
      <c r="E166" s="42">
        <f t="shared" si="10"/>
        <v>1734</v>
      </c>
      <c r="F166" s="9" t="str">
        <f t="shared" si="11"/>
        <v>Tuesday</v>
      </c>
      <c r="G166" s="42">
        <f>E166+E167+E168+E169</f>
        <v>57604</v>
      </c>
    </row>
    <row r="167" spans="1:7" x14ac:dyDescent="0.3">
      <c r="A167" s="38">
        <v>44481</v>
      </c>
      <c r="B167" s="9" t="s">
        <v>2</v>
      </c>
      <c r="C167" s="39">
        <v>30</v>
      </c>
      <c r="D167" s="42">
        <v>30</v>
      </c>
      <c r="E167" s="42">
        <f t="shared" si="10"/>
        <v>900</v>
      </c>
      <c r="F167" s="9" t="str">
        <f t="shared" si="11"/>
        <v>Tuesday</v>
      </c>
      <c r="G167" s="39"/>
    </row>
    <row r="168" spans="1:7" x14ac:dyDescent="0.3">
      <c r="A168" s="38">
        <v>44481</v>
      </c>
      <c r="B168" s="9" t="s">
        <v>3</v>
      </c>
      <c r="C168" s="39">
        <v>62</v>
      </c>
      <c r="D168" s="42">
        <v>35</v>
      </c>
      <c r="E168" s="42">
        <f t="shared" si="10"/>
        <v>2170</v>
      </c>
      <c r="F168" s="9" t="str">
        <f t="shared" si="11"/>
        <v>Tuesday</v>
      </c>
      <c r="G168" s="39"/>
    </row>
    <row r="169" spans="1:7" x14ac:dyDescent="0.3">
      <c r="A169" s="38">
        <v>44481</v>
      </c>
      <c r="B169" s="9" t="s">
        <v>60</v>
      </c>
      <c r="C169" s="39">
        <f>88*50</f>
        <v>4400</v>
      </c>
      <c r="D169" s="42">
        <f>600/50</f>
        <v>12</v>
      </c>
      <c r="E169" s="42">
        <f t="shared" si="10"/>
        <v>52800</v>
      </c>
      <c r="F169" s="9" t="str">
        <f t="shared" si="11"/>
        <v>Tuesday</v>
      </c>
      <c r="G169" s="39"/>
    </row>
    <row r="170" spans="1:7" x14ac:dyDescent="0.3">
      <c r="A170" s="38">
        <v>44482</v>
      </c>
      <c r="B170" s="9" t="s">
        <v>1</v>
      </c>
      <c r="C170" s="39">
        <v>20</v>
      </c>
      <c r="D170" s="42">
        <v>35</v>
      </c>
      <c r="E170" s="42">
        <f t="shared" si="10"/>
        <v>700</v>
      </c>
      <c r="F170" s="9" t="str">
        <f t="shared" si="11"/>
        <v>Wednesday</v>
      </c>
      <c r="G170" s="42">
        <f>E170+E171+E172+E173</f>
        <v>9000</v>
      </c>
    </row>
    <row r="171" spans="1:7" x14ac:dyDescent="0.3">
      <c r="A171" s="38">
        <v>44482</v>
      </c>
      <c r="B171" s="9" t="s">
        <v>2</v>
      </c>
      <c r="C171" s="39">
        <v>50</v>
      </c>
      <c r="D171" s="42">
        <v>32</v>
      </c>
      <c r="E171" s="42">
        <f t="shared" si="10"/>
        <v>1600</v>
      </c>
      <c r="F171" s="9" t="str">
        <f t="shared" si="11"/>
        <v>Wednesday</v>
      </c>
      <c r="G171" s="39"/>
    </row>
    <row r="172" spans="1:7" x14ac:dyDescent="0.3">
      <c r="A172" s="38">
        <v>44482</v>
      </c>
      <c r="B172" s="9" t="s">
        <v>3</v>
      </c>
      <c r="C172" s="39">
        <v>20</v>
      </c>
      <c r="D172" s="42">
        <v>35</v>
      </c>
      <c r="E172" s="42">
        <f t="shared" si="10"/>
        <v>700</v>
      </c>
      <c r="F172" s="9" t="str">
        <f t="shared" si="11"/>
        <v>Wednesday</v>
      </c>
      <c r="G172" s="39"/>
    </row>
    <row r="173" spans="1:7" x14ac:dyDescent="0.3">
      <c r="A173" s="38">
        <v>44482</v>
      </c>
      <c r="B173" s="9" t="s">
        <v>60</v>
      </c>
      <c r="C173" s="39">
        <f>10*50</f>
        <v>500</v>
      </c>
      <c r="D173" s="42">
        <f>600/50</f>
        <v>12</v>
      </c>
      <c r="E173" s="42">
        <f t="shared" si="10"/>
        <v>6000</v>
      </c>
      <c r="F173" s="9" t="str">
        <f t="shared" si="11"/>
        <v>Wednesday</v>
      </c>
      <c r="G173" s="39"/>
    </row>
    <row r="174" spans="1:7" x14ac:dyDescent="0.3">
      <c r="A174" s="38">
        <v>44483</v>
      </c>
      <c r="B174" s="9" t="s">
        <v>1</v>
      </c>
      <c r="C174" s="39">
        <v>40</v>
      </c>
      <c r="D174" s="42">
        <v>38</v>
      </c>
      <c r="E174" s="42">
        <f t="shared" si="10"/>
        <v>1520</v>
      </c>
      <c r="F174" s="9" t="str">
        <f t="shared" si="11"/>
        <v>Thursday</v>
      </c>
      <c r="G174" s="42">
        <f>E174+E175+E176+E177</f>
        <v>19006</v>
      </c>
    </row>
    <row r="175" spans="1:7" x14ac:dyDescent="0.3">
      <c r="A175" s="38">
        <v>44483</v>
      </c>
      <c r="B175" s="9" t="s">
        <v>2</v>
      </c>
      <c r="C175" s="39">
        <v>38</v>
      </c>
      <c r="D175" s="42">
        <v>35</v>
      </c>
      <c r="E175" s="42">
        <f t="shared" si="10"/>
        <v>1330</v>
      </c>
      <c r="F175" s="9" t="str">
        <f t="shared" si="11"/>
        <v>Thursday</v>
      </c>
      <c r="G175" s="39"/>
    </row>
    <row r="176" spans="1:7" x14ac:dyDescent="0.3">
      <c r="A176" s="38">
        <v>44483</v>
      </c>
      <c r="B176" s="9" t="s">
        <v>3</v>
      </c>
      <c r="C176" s="39">
        <v>62</v>
      </c>
      <c r="D176" s="42">
        <v>38</v>
      </c>
      <c r="E176" s="42">
        <f t="shared" si="10"/>
        <v>2356</v>
      </c>
      <c r="F176" s="9" t="str">
        <f t="shared" si="11"/>
        <v>Thursday</v>
      </c>
      <c r="G176" s="39"/>
    </row>
    <row r="177" spans="1:7" x14ac:dyDescent="0.3">
      <c r="A177" s="38">
        <v>44483</v>
      </c>
      <c r="B177" s="9" t="s">
        <v>60</v>
      </c>
      <c r="C177" s="39">
        <f>23*50</f>
        <v>1150</v>
      </c>
      <c r="D177" s="42">
        <f>600/50</f>
        <v>12</v>
      </c>
      <c r="E177" s="42">
        <f t="shared" si="10"/>
        <v>13800</v>
      </c>
      <c r="F177" s="9" t="str">
        <f t="shared" si="11"/>
        <v>Thursday</v>
      </c>
      <c r="G177" s="39"/>
    </row>
    <row r="178" spans="1:7" x14ac:dyDescent="0.3">
      <c r="A178" s="38">
        <v>44484</v>
      </c>
      <c r="B178" s="9" t="s">
        <v>1</v>
      </c>
      <c r="C178" s="39">
        <v>18</v>
      </c>
      <c r="D178" s="42">
        <v>42</v>
      </c>
      <c r="E178" s="42">
        <f t="shared" si="10"/>
        <v>756</v>
      </c>
      <c r="F178" s="9" t="str">
        <f t="shared" si="11"/>
        <v>Friday</v>
      </c>
      <c r="G178" s="42">
        <f>E178+E179+E180+E181</f>
        <v>6304</v>
      </c>
    </row>
    <row r="179" spans="1:7" x14ac:dyDescent="0.3">
      <c r="A179" s="38">
        <v>44484</v>
      </c>
      <c r="B179" s="9" t="s">
        <v>2</v>
      </c>
      <c r="C179" s="39">
        <v>46</v>
      </c>
      <c r="D179" s="42">
        <v>34</v>
      </c>
      <c r="E179" s="42">
        <f t="shared" si="10"/>
        <v>1564</v>
      </c>
      <c r="F179" s="9" t="str">
        <f t="shared" si="11"/>
        <v>Friday</v>
      </c>
      <c r="G179" s="39"/>
    </row>
    <row r="180" spans="1:7" x14ac:dyDescent="0.3">
      <c r="A180" s="38">
        <v>44484</v>
      </c>
      <c r="B180" s="9" t="s">
        <v>3</v>
      </c>
      <c r="C180" s="39">
        <v>12</v>
      </c>
      <c r="D180" s="42">
        <v>32</v>
      </c>
      <c r="E180" s="42">
        <f t="shared" si="10"/>
        <v>384</v>
      </c>
      <c r="F180" s="9" t="str">
        <f t="shared" si="11"/>
        <v>Friday</v>
      </c>
      <c r="G180" s="39"/>
    </row>
    <row r="181" spans="1:7" x14ac:dyDescent="0.3">
      <c r="A181" s="38">
        <v>44484</v>
      </c>
      <c r="B181" s="9" t="s">
        <v>60</v>
      </c>
      <c r="C181" s="39">
        <f>6*50</f>
        <v>300</v>
      </c>
      <c r="D181" s="42">
        <f>600/50</f>
        <v>12</v>
      </c>
      <c r="E181" s="42">
        <f t="shared" si="10"/>
        <v>3600</v>
      </c>
      <c r="F181" s="9" t="str">
        <f t="shared" si="11"/>
        <v>Friday</v>
      </c>
      <c r="G181" s="39"/>
    </row>
  </sheetData>
  <conditionalFormatting sqref="G2:G18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{818639F4-6C5D-440E-BC07-DBC78268E863}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8639F4-6C5D-440E-BC07-DBC78268E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770D-A498-4D47-BDC1-32FE8FCDEC29}">
  <dimension ref="A1:E47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3" width="22" bestFit="1" customWidth="1"/>
    <col min="4" max="4" width="10.21875" bestFit="1" customWidth="1"/>
    <col min="5" max="5" width="21.109375" style="47" bestFit="1" customWidth="1"/>
  </cols>
  <sheetData>
    <row r="1" spans="1:5" x14ac:dyDescent="0.3">
      <c r="A1" s="45" t="s">
        <v>69</v>
      </c>
      <c r="B1" t="s">
        <v>145</v>
      </c>
      <c r="D1" t="s">
        <v>0</v>
      </c>
      <c r="E1" s="47" t="s">
        <v>145</v>
      </c>
    </row>
    <row r="2" spans="1:5" x14ac:dyDescent="0.3">
      <c r="A2" s="46" t="s">
        <v>71</v>
      </c>
      <c r="B2" s="2">
        <v>20220</v>
      </c>
      <c r="D2" s="123" t="s">
        <v>9</v>
      </c>
      <c r="E2" s="47">
        <v>20220</v>
      </c>
    </row>
    <row r="3" spans="1:5" x14ac:dyDescent="0.3">
      <c r="A3" s="46" t="s">
        <v>72</v>
      </c>
      <c r="B3" s="2">
        <v>23980</v>
      </c>
      <c r="D3" s="123" t="s">
        <v>10</v>
      </c>
      <c r="E3" s="47">
        <v>23980</v>
      </c>
    </row>
    <row r="4" spans="1:5" x14ac:dyDescent="0.3">
      <c r="A4" s="46" t="s">
        <v>73</v>
      </c>
      <c r="B4" s="2">
        <v>25270</v>
      </c>
      <c r="D4" s="123" t="s">
        <v>11</v>
      </c>
      <c r="E4" s="47">
        <v>25270</v>
      </c>
    </row>
    <row r="5" spans="1:5" x14ac:dyDescent="0.3">
      <c r="A5" s="46" t="s">
        <v>74</v>
      </c>
      <c r="B5" s="2">
        <v>13270</v>
      </c>
      <c r="D5" s="123" t="s">
        <v>12</v>
      </c>
      <c r="E5" s="47">
        <v>13270</v>
      </c>
    </row>
    <row r="6" spans="1:5" x14ac:dyDescent="0.3">
      <c r="A6" s="46" t="s">
        <v>75</v>
      </c>
      <c r="B6" s="2">
        <v>17220</v>
      </c>
      <c r="D6" s="123" t="s">
        <v>13</v>
      </c>
      <c r="E6" s="47">
        <v>17220</v>
      </c>
    </row>
    <row r="7" spans="1:5" x14ac:dyDescent="0.3">
      <c r="A7" s="46" t="s">
        <v>76</v>
      </c>
      <c r="B7" s="2">
        <v>19840</v>
      </c>
      <c r="D7" s="123" t="s">
        <v>19</v>
      </c>
      <c r="E7" s="47">
        <v>19840</v>
      </c>
    </row>
    <row r="8" spans="1:5" x14ac:dyDescent="0.3">
      <c r="A8" s="46" t="s">
        <v>77</v>
      </c>
      <c r="B8" s="2">
        <v>19660</v>
      </c>
      <c r="D8" s="123" t="s">
        <v>20</v>
      </c>
      <c r="E8" s="47">
        <v>19660</v>
      </c>
    </row>
    <row r="9" spans="1:5" x14ac:dyDescent="0.3">
      <c r="A9" s="46" t="s">
        <v>78</v>
      </c>
      <c r="B9" s="2">
        <v>21780</v>
      </c>
      <c r="D9" s="123" t="s">
        <v>21</v>
      </c>
      <c r="E9" s="47">
        <v>21780</v>
      </c>
    </row>
    <row r="10" spans="1:5" x14ac:dyDescent="0.3">
      <c r="A10" s="46" t="s">
        <v>79</v>
      </c>
      <c r="B10" s="2">
        <v>16920</v>
      </c>
      <c r="D10" s="123" t="s">
        <v>22</v>
      </c>
      <c r="E10" s="47">
        <v>16920</v>
      </c>
    </row>
    <row r="11" spans="1:5" x14ac:dyDescent="0.3">
      <c r="A11" s="46" t="s">
        <v>80</v>
      </c>
      <c r="B11" s="2">
        <v>21596</v>
      </c>
      <c r="D11" s="123" t="s">
        <v>23</v>
      </c>
      <c r="E11" s="47">
        <v>21596</v>
      </c>
    </row>
    <row r="12" spans="1:5" x14ac:dyDescent="0.3">
      <c r="A12" s="46" t="s">
        <v>81</v>
      </c>
      <c r="B12" s="2">
        <v>21811</v>
      </c>
      <c r="D12" s="123" t="s">
        <v>24</v>
      </c>
      <c r="E12" s="47">
        <v>21811</v>
      </c>
    </row>
    <row r="13" spans="1:5" x14ac:dyDescent="0.3">
      <c r="A13" s="46" t="s">
        <v>82</v>
      </c>
      <c r="B13" s="2">
        <v>19920</v>
      </c>
      <c r="D13" s="123" t="s">
        <v>25</v>
      </c>
      <c r="E13" s="47">
        <v>19920</v>
      </c>
    </row>
    <row r="14" spans="1:5" x14ac:dyDescent="0.3">
      <c r="A14" s="46" t="s">
        <v>83</v>
      </c>
      <c r="B14" s="2">
        <v>27140</v>
      </c>
      <c r="D14" s="123" t="s">
        <v>26</v>
      </c>
      <c r="E14" s="47">
        <v>27140</v>
      </c>
    </row>
    <row r="15" spans="1:5" x14ac:dyDescent="0.3">
      <c r="A15" s="46" t="s">
        <v>84</v>
      </c>
      <c r="B15" s="2">
        <v>23865</v>
      </c>
      <c r="D15" s="123" t="s">
        <v>27</v>
      </c>
      <c r="E15" s="47">
        <v>23865</v>
      </c>
    </row>
    <row r="16" spans="1:5" x14ac:dyDescent="0.3">
      <c r="A16" s="46" t="s">
        <v>85</v>
      </c>
      <c r="B16" s="2">
        <v>22405</v>
      </c>
      <c r="D16" s="123" t="s">
        <v>28</v>
      </c>
      <c r="E16" s="47">
        <v>22405</v>
      </c>
    </row>
    <row r="17" spans="1:5" x14ac:dyDescent="0.3">
      <c r="A17" s="46" t="s">
        <v>86</v>
      </c>
      <c r="B17" s="2">
        <v>31775</v>
      </c>
      <c r="D17" s="123" t="s">
        <v>29</v>
      </c>
      <c r="E17" s="47">
        <v>31775</v>
      </c>
    </row>
    <row r="18" spans="1:5" x14ac:dyDescent="0.3">
      <c r="A18" s="46" t="s">
        <v>87</v>
      </c>
      <c r="B18" s="2">
        <v>17070</v>
      </c>
      <c r="D18" s="123" t="s">
        <v>30</v>
      </c>
      <c r="E18" s="47">
        <v>17070</v>
      </c>
    </row>
    <row r="19" spans="1:5" x14ac:dyDescent="0.3">
      <c r="A19" s="46" t="s">
        <v>88</v>
      </c>
      <c r="B19" s="2">
        <v>23275</v>
      </c>
      <c r="D19" s="123" t="s">
        <v>31</v>
      </c>
      <c r="E19" s="47">
        <v>23275</v>
      </c>
    </row>
    <row r="20" spans="1:5" x14ac:dyDescent="0.3">
      <c r="A20" s="46" t="s">
        <v>89</v>
      </c>
      <c r="B20" s="2">
        <v>25380</v>
      </c>
      <c r="D20" s="123" t="s">
        <v>32</v>
      </c>
      <c r="E20" s="47">
        <v>25380</v>
      </c>
    </row>
    <row r="21" spans="1:5" x14ac:dyDescent="0.3">
      <c r="A21" s="46" t="s">
        <v>90</v>
      </c>
      <c r="B21" s="2">
        <v>22117</v>
      </c>
      <c r="D21" s="123" t="s">
        <v>33</v>
      </c>
      <c r="E21" s="47">
        <v>22117</v>
      </c>
    </row>
    <row r="22" spans="1:5" x14ac:dyDescent="0.3">
      <c r="A22" s="46" t="s">
        <v>91</v>
      </c>
      <c r="B22" s="2">
        <v>28120</v>
      </c>
      <c r="D22" s="123" t="s">
        <v>34</v>
      </c>
      <c r="E22" s="47">
        <v>28120</v>
      </c>
    </row>
    <row r="23" spans="1:5" x14ac:dyDescent="0.3">
      <c r="A23" s="46" t="s">
        <v>92</v>
      </c>
      <c r="B23" s="2">
        <v>23400</v>
      </c>
      <c r="D23" s="123" t="s">
        <v>62</v>
      </c>
      <c r="E23" s="47">
        <v>23400</v>
      </c>
    </row>
    <row r="24" spans="1:5" x14ac:dyDescent="0.3">
      <c r="A24" s="46" t="s">
        <v>93</v>
      </c>
      <c r="B24" s="2">
        <v>7890</v>
      </c>
      <c r="D24" s="123" t="s">
        <v>63</v>
      </c>
      <c r="E24" s="47">
        <v>7890</v>
      </c>
    </row>
    <row r="25" spans="1:5" x14ac:dyDescent="0.3">
      <c r="A25" s="46" t="s">
        <v>94</v>
      </c>
      <c r="B25" s="2">
        <v>19665</v>
      </c>
      <c r="D25" s="123" t="s">
        <v>35</v>
      </c>
      <c r="E25" s="47">
        <v>19665</v>
      </c>
    </row>
    <row r="26" spans="1:5" x14ac:dyDescent="0.3">
      <c r="A26" s="46" t="s">
        <v>95</v>
      </c>
      <c r="B26" s="2">
        <v>25980</v>
      </c>
      <c r="D26" s="123" t="s">
        <v>36</v>
      </c>
      <c r="E26" s="47">
        <v>25980</v>
      </c>
    </row>
    <row r="27" spans="1:5" x14ac:dyDescent="0.3">
      <c r="A27" s="46" t="s">
        <v>96</v>
      </c>
      <c r="B27" s="2">
        <v>21300</v>
      </c>
      <c r="D27" s="123" t="s">
        <v>37</v>
      </c>
      <c r="E27" s="47">
        <v>21300</v>
      </c>
    </row>
    <row r="28" spans="1:5" x14ac:dyDescent="0.3">
      <c r="A28" s="46" t="s">
        <v>97</v>
      </c>
      <c r="B28" s="2">
        <v>13930</v>
      </c>
      <c r="D28" s="123" t="s">
        <v>38</v>
      </c>
      <c r="E28" s="47">
        <v>13930</v>
      </c>
    </row>
    <row r="29" spans="1:5" x14ac:dyDescent="0.3">
      <c r="A29" s="46" t="s">
        <v>98</v>
      </c>
      <c r="B29" s="2">
        <v>22215</v>
      </c>
      <c r="D29" s="123" t="s">
        <v>39</v>
      </c>
      <c r="E29" s="47">
        <v>22215</v>
      </c>
    </row>
    <row r="30" spans="1:5" x14ac:dyDescent="0.3">
      <c r="A30" s="46" t="s">
        <v>99</v>
      </c>
      <c r="B30" s="2">
        <v>25060</v>
      </c>
      <c r="D30" s="123" t="s">
        <v>40</v>
      </c>
      <c r="E30" s="47">
        <v>25060</v>
      </c>
    </row>
    <row r="31" spans="1:5" x14ac:dyDescent="0.3">
      <c r="A31" s="46" t="s">
        <v>100</v>
      </c>
      <c r="B31" s="2">
        <v>15700</v>
      </c>
      <c r="D31" s="123" t="s">
        <v>41</v>
      </c>
      <c r="E31" s="47">
        <v>15700</v>
      </c>
    </row>
    <row r="32" spans="1:5" x14ac:dyDescent="0.3">
      <c r="A32" s="46" t="s">
        <v>101</v>
      </c>
      <c r="B32" s="2">
        <v>17040</v>
      </c>
      <c r="D32" s="123" t="s">
        <v>42</v>
      </c>
      <c r="E32" s="47">
        <v>17040</v>
      </c>
    </row>
    <row r="33" spans="1:5" x14ac:dyDescent="0.3">
      <c r="A33" s="46" t="s">
        <v>102</v>
      </c>
      <c r="B33" s="2">
        <v>29050</v>
      </c>
      <c r="D33" s="123" t="s">
        <v>43</v>
      </c>
      <c r="E33" s="47">
        <v>29050</v>
      </c>
    </row>
    <row r="34" spans="1:5" x14ac:dyDescent="0.3">
      <c r="A34" s="46" t="s">
        <v>103</v>
      </c>
      <c r="B34" s="2">
        <v>24030</v>
      </c>
      <c r="D34" s="123" t="s">
        <v>44</v>
      </c>
      <c r="E34" s="47">
        <v>24030</v>
      </c>
    </row>
    <row r="35" spans="1:5" x14ac:dyDescent="0.3">
      <c r="A35" s="46" t="s">
        <v>104</v>
      </c>
      <c r="B35" s="2">
        <v>28970</v>
      </c>
      <c r="D35" s="123" t="s">
        <v>45</v>
      </c>
      <c r="E35" s="47">
        <v>28970</v>
      </c>
    </row>
    <row r="36" spans="1:5" x14ac:dyDescent="0.3">
      <c r="A36" s="46" t="s">
        <v>105</v>
      </c>
      <c r="B36" s="2">
        <v>18650</v>
      </c>
      <c r="D36" s="123" t="s">
        <v>46</v>
      </c>
      <c r="E36" s="47">
        <v>18650</v>
      </c>
    </row>
    <row r="37" spans="1:5" x14ac:dyDescent="0.3">
      <c r="A37" s="46" t="s">
        <v>106</v>
      </c>
      <c r="B37" s="2">
        <v>18945</v>
      </c>
      <c r="D37" s="123" t="s">
        <v>47</v>
      </c>
      <c r="E37" s="47">
        <v>18945</v>
      </c>
    </row>
    <row r="38" spans="1:5" x14ac:dyDescent="0.3">
      <c r="A38" s="46" t="s">
        <v>107</v>
      </c>
      <c r="B38" s="2">
        <v>25775</v>
      </c>
      <c r="D38" s="123" t="s">
        <v>48</v>
      </c>
      <c r="E38" s="47">
        <v>25775</v>
      </c>
    </row>
    <row r="39" spans="1:5" x14ac:dyDescent="0.3">
      <c r="A39" s="46" t="s">
        <v>108</v>
      </c>
      <c r="B39" s="2">
        <v>16825</v>
      </c>
      <c r="D39" s="123" t="s">
        <v>49</v>
      </c>
      <c r="E39" s="47">
        <v>16825</v>
      </c>
    </row>
    <row r="40" spans="1:5" x14ac:dyDescent="0.3">
      <c r="A40" s="46" t="s">
        <v>109</v>
      </c>
      <c r="B40" s="2">
        <v>24275</v>
      </c>
      <c r="D40" s="123" t="s">
        <v>50</v>
      </c>
      <c r="E40" s="47">
        <v>24275</v>
      </c>
    </row>
    <row r="41" spans="1:5" x14ac:dyDescent="0.3">
      <c r="A41" s="46" t="s">
        <v>110</v>
      </c>
      <c r="B41" s="2">
        <v>17745</v>
      </c>
      <c r="D41" s="123" t="s">
        <v>51</v>
      </c>
      <c r="E41" s="47">
        <v>17745</v>
      </c>
    </row>
    <row r="42" spans="1:5" x14ac:dyDescent="0.3">
      <c r="A42" s="46" t="s">
        <v>111</v>
      </c>
      <c r="B42" s="2">
        <v>23500</v>
      </c>
      <c r="D42" s="123" t="s">
        <v>52</v>
      </c>
      <c r="E42" s="47">
        <v>23500</v>
      </c>
    </row>
    <row r="43" spans="1:5" x14ac:dyDescent="0.3">
      <c r="A43" s="46" t="s">
        <v>112</v>
      </c>
      <c r="B43" s="2">
        <v>18965</v>
      </c>
      <c r="D43" s="123" t="s">
        <v>53</v>
      </c>
      <c r="E43" s="47">
        <v>18965</v>
      </c>
    </row>
    <row r="44" spans="1:5" x14ac:dyDescent="0.3">
      <c r="A44" s="46" t="s">
        <v>113</v>
      </c>
      <c r="B44" s="2">
        <v>22250</v>
      </c>
      <c r="D44" s="123" t="s">
        <v>54</v>
      </c>
      <c r="E44" s="47">
        <v>22250</v>
      </c>
    </row>
    <row r="45" spans="1:5" x14ac:dyDescent="0.3">
      <c r="A45" s="46" t="s">
        <v>114</v>
      </c>
      <c r="B45" s="2">
        <v>21460</v>
      </c>
      <c r="D45" s="123" t="s">
        <v>55</v>
      </c>
      <c r="E45" s="47">
        <v>21460</v>
      </c>
    </row>
    <row r="46" spans="1:5" x14ac:dyDescent="0.3">
      <c r="A46" s="46" t="s">
        <v>115</v>
      </c>
      <c r="B46" s="2">
        <v>28630</v>
      </c>
      <c r="D46" s="123" t="s">
        <v>56</v>
      </c>
      <c r="E46" s="47">
        <v>28630</v>
      </c>
    </row>
    <row r="47" spans="1:5" x14ac:dyDescent="0.3">
      <c r="A47" s="46" t="s">
        <v>70</v>
      </c>
      <c r="B47" s="2">
        <v>973884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5964-8350-415B-8F44-9F536F0B9AF0}">
  <dimension ref="A3:E11"/>
  <sheetViews>
    <sheetView workbookViewId="0">
      <selection activeCell="E22" sqref="E22"/>
    </sheetView>
  </sheetViews>
  <sheetFormatPr defaultRowHeight="14.4" x14ac:dyDescent="0.3"/>
  <cols>
    <col min="1" max="1" width="12.5546875" bestFit="1" customWidth="1"/>
    <col min="2" max="2" width="14.88671875" bestFit="1" customWidth="1"/>
    <col min="4" max="4" width="10.44140625" bestFit="1" customWidth="1"/>
    <col min="5" max="5" width="14.21875" style="1" bestFit="1" customWidth="1"/>
  </cols>
  <sheetData>
    <row r="3" spans="1:5" x14ac:dyDescent="0.3">
      <c r="A3" s="45" t="s">
        <v>69</v>
      </c>
      <c r="B3" t="s">
        <v>116</v>
      </c>
      <c r="D3" t="s">
        <v>69</v>
      </c>
      <c r="E3" s="1" t="s">
        <v>116</v>
      </c>
    </row>
    <row r="4" spans="1:5" x14ac:dyDescent="0.3">
      <c r="A4" s="150" t="s">
        <v>120</v>
      </c>
      <c r="B4" s="2">
        <v>135497</v>
      </c>
      <c r="D4" t="s">
        <v>120</v>
      </c>
      <c r="E4" s="1">
        <v>135497</v>
      </c>
    </row>
    <row r="5" spans="1:5" x14ac:dyDescent="0.3">
      <c r="A5" s="150" t="s">
        <v>121</v>
      </c>
      <c r="B5" s="2">
        <v>131475</v>
      </c>
      <c r="D5" t="s">
        <v>121</v>
      </c>
      <c r="E5" s="1">
        <v>131475</v>
      </c>
    </row>
    <row r="6" spans="1:5" x14ac:dyDescent="0.3">
      <c r="A6" s="150" t="s">
        <v>122</v>
      </c>
      <c r="B6" s="2">
        <v>154060</v>
      </c>
      <c r="D6" t="s">
        <v>122</v>
      </c>
      <c r="E6" s="1">
        <v>154060</v>
      </c>
    </row>
    <row r="7" spans="1:5" x14ac:dyDescent="0.3">
      <c r="A7" s="150" t="s">
        <v>123</v>
      </c>
      <c r="B7" s="2">
        <v>143500</v>
      </c>
      <c r="D7" t="s">
        <v>123</v>
      </c>
      <c r="E7" s="1">
        <v>143500</v>
      </c>
    </row>
    <row r="8" spans="1:5" x14ac:dyDescent="0.3">
      <c r="A8" s="150" t="s">
        <v>124</v>
      </c>
      <c r="B8" s="2">
        <v>146096</v>
      </c>
      <c r="D8" t="s">
        <v>124</v>
      </c>
      <c r="E8" s="1">
        <v>146096</v>
      </c>
    </row>
    <row r="9" spans="1:5" x14ac:dyDescent="0.3">
      <c r="A9" s="150" t="s">
        <v>125</v>
      </c>
      <c r="B9" s="2">
        <v>137661</v>
      </c>
      <c r="D9" t="s">
        <v>125</v>
      </c>
      <c r="E9" s="1">
        <v>137661</v>
      </c>
    </row>
    <row r="10" spans="1:5" x14ac:dyDescent="0.3">
      <c r="A10" s="150" t="s">
        <v>126</v>
      </c>
      <c r="B10" s="2">
        <v>125595</v>
      </c>
      <c r="D10" t="s">
        <v>126</v>
      </c>
      <c r="E10" s="1">
        <v>125595</v>
      </c>
    </row>
    <row r="11" spans="1:5" x14ac:dyDescent="0.3">
      <c r="A11" s="150" t="s">
        <v>70</v>
      </c>
      <c r="B11" s="2">
        <v>973884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B287-8512-4815-AD2D-12F0761D06D3}">
  <dimension ref="A1:G181"/>
  <sheetViews>
    <sheetView workbookViewId="0">
      <pane ySplit="1" topLeftCell="A157" activePane="bottomLeft" state="frozen"/>
      <selection pane="bottomLeft" activeCell="M168" sqref="M168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7.5546875" bestFit="1" customWidth="1"/>
    <col min="4" max="4" width="17.77734375" style="1" bestFit="1" customWidth="1"/>
    <col min="5" max="6" width="10.44140625" bestFit="1" customWidth="1"/>
    <col min="7" max="7" width="15.33203125" bestFit="1" customWidth="1"/>
  </cols>
  <sheetData>
    <row r="1" spans="1:7" x14ac:dyDescent="0.3">
      <c r="A1" s="40" t="s">
        <v>0</v>
      </c>
      <c r="B1" s="40" t="s">
        <v>59</v>
      </c>
      <c r="C1" s="40" t="s">
        <v>61</v>
      </c>
      <c r="D1" s="41" t="s">
        <v>6</v>
      </c>
      <c r="E1" s="40" t="s">
        <v>57</v>
      </c>
      <c r="F1" s="40" t="s">
        <v>58</v>
      </c>
      <c r="G1" s="40" t="s">
        <v>67</v>
      </c>
    </row>
    <row r="2" spans="1:7" x14ac:dyDescent="0.3">
      <c r="A2" s="38">
        <v>44440</v>
      </c>
      <c r="B2" s="9" t="s">
        <v>1</v>
      </c>
      <c r="C2" s="9">
        <v>40</v>
      </c>
      <c r="D2" s="8">
        <v>90</v>
      </c>
      <c r="E2" s="8">
        <f>$C2*$D2</f>
        <v>3600</v>
      </c>
      <c r="F2" s="9" t="str">
        <f>TEXT($A2,"dddd")</f>
        <v>Wednesday</v>
      </c>
      <c r="G2" s="42">
        <f>E2+E3+E4+E5</f>
        <v>20220</v>
      </c>
    </row>
    <row r="3" spans="1:7" x14ac:dyDescent="0.3">
      <c r="A3" s="38">
        <v>44440</v>
      </c>
      <c r="B3" s="9" t="s">
        <v>2</v>
      </c>
      <c r="C3" s="9">
        <v>50</v>
      </c>
      <c r="D3" s="8">
        <v>42</v>
      </c>
      <c r="E3" s="8">
        <f t="shared" ref="E3:E4" si="0">$C3*$D3</f>
        <v>2100</v>
      </c>
      <c r="F3" s="9" t="str">
        <f t="shared" ref="F3:F71" si="1">TEXT($A3,"dddd")</f>
        <v>Wednesday</v>
      </c>
      <c r="G3" s="39"/>
    </row>
    <row r="4" spans="1:7" x14ac:dyDescent="0.3">
      <c r="A4" s="38">
        <v>44440</v>
      </c>
      <c r="B4" s="9" t="s">
        <v>3</v>
      </c>
      <c r="C4" s="9">
        <v>40</v>
      </c>
      <c r="D4" s="8">
        <v>55</v>
      </c>
      <c r="E4" s="8">
        <f t="shared" si="0"/>
        <v>2200</v>
      </c>
      <c r="F4" s="9" t="str">
        <f t="shared" si="1"/>
        <v>Wednesday</v>
      </c>
      <c r="G4" s="39"/>
    </row>
    <row r="5" spans="1:7" x14ac:dyDescent="0.3">
      <c r="A5" s="38">
        <v>44440</v>
      </c>
      <c r="B5" s="9" t="s">
        <v>60</v>
      </c>
      <c r="C5" s="9">
        <f>22*50</f>
        <v>1100</v>
      </c>
      <c r="D5" s="8">
        <f>560/50</f>
        <v>11.2</v>
      </c>
      <c r="E5" s="8">
        <f>$C5*$D5</f>
        <v>12320</v>
      </c>
      <c r="F5" s="9" t="str">
        <f t="shared" si="1"/>
        <v>Wednesday</v>
      </c>
      <c r="G5" s="39"/>
    </row>
    <row r="6" spans="1:7" x14ac:dyDescent="0.3">
      <c r="A6" s="38">
        <v>44441</v>
      </c>
      <c r="B6" s="9" t="s">
        <v>1</v>
      </c>
      <c r="C6" s="9">
        <v>35</v>
      </c>
      <c r="D6" s="8">
        <v>80</v>
      </c>
      <c r="E6" s="8">
        <f t="shared" ref="E6:E69" si="2">$C6*$D6</f>
        <v>2800</v>
      </c>
      <c r="F6" s="9" t="str">
        <f t="shared" si="1"/>
        <v>Thursday</v>
      </c>
      <c r="G6" s="42">
        <f>E6+E7+E8+E9</f>
        <v>23980</v>
      </c>
    </row>
    <row r="7" spans="1:7" x14ac:dyDescent="0.3">
      <c r="A7" s="38">
        <v>44441</v>
      </c>
      <c r="B7" s="9" t="s">
        <v>2</v>
      </c>
      <c r="C7" s="9">
        <v>72</v>
      </c>
      <c r="D7" s="8">
        <v>40</v>
      </c>
      <c r="E7" s="8">
        <f t="shared" si="2"/>
        <v>2880</v>
      </c>
      <c r="F7" s="9" t="str">
        <f t="shared" si="1"/>
        <v>Thursday</v>
      </c>
      <c r="G7" s="39"/>
    </row>
    <row r="8" spans="1:7" x14ac:dyDescent="0.3">
      <c r="A8" s="38">
        <v>44441</v>
      </c>
      <c r="B8" s="9" t="s">
        <v>3</v>
      </c>
      <c r="C8" s="9">
        <v>30</v>
      </c>
      <c r="D8" s="8">
        <v>50</v>
      </c>
      <c r="E8" s="8">
        <f t="shared" si="2"/>
        <v>1500</v>
      </c>
      <c r="F8" s="9" t="str">
        <f t="shared" si="1"/>
        <v>Thursday</v>
      </c>
      <c r="G8" s="39"/>
    </row>
    <row r="9" spans="1:7" x14ac:dyDescent="0.3">
      <c r="A9" s="38">
        <v>44441</v>
      </c>
      <c r="B9" s="9" t="s">
        <v>60</v>
      </c>
      <c r="C9" s="9">
        <f>30*50</f>
        <v>1500</v>
      </c>
      <c r="D9" s="8">
        <f>560/50</f>
        <v>11.2</v>
      </c>
      <c r="E9" s="8">
        <f t="shared" si="2"/>
        <v>16800</v>
      </c>
      <c r="F9" s="9" t="str">
        <f t="shared" si="1"/>
        <v>Thursday</v>
      </c>
      <c r="G9" s="39"/>
    </row>
    <row r="10" spans="1:7" x14ac:dyDescent="0.3">
      <c r="A10" s="38">
        <v>44442</v>
      </c>
      <c r="B10" s="9" t="s">
        <v>1</v>
      </c>
      <c r="C10" s="9">
        <v>26</v>
      </c>
      <c r="D10" s="8">
        <v>70</v>
      </c>
      <c r="E10" s="8">
        <f t="shared" si="2"/>
        <v>1820</v>
      </c>
      <c r="F10" s="9" t="str">
        <f t="shared" si="1"/>
        <v>Friday</v>
      </c>
      <c r="G10" s="42">
        <f>E10+E11+E12+E13</f>
        <v>25270</v>
      </c>
    </row>
    <row r="11" spans="1:7" x14ac:dyDescent="0.3">
      <c r="A11" s="38">
        <v>44442</v>
      </c>
      <c r="B11" s="9" t="s">
        <v>2</v>
      </c>
      <c r="C11" s="9">
        <v>40</v>
      </c>
      <c r="D11" s="8">
        <v>40</v>
      </c>
      <c r="E11" s="8">
        <f>$C11*$D11</f>
        <v>1600</v>
      </c>
      <c r="F11" s="9" t="str">
        <f t="shared" si="1"/>
        <v>Friday</v>
      </c>
      <c r="G11" s="39"/>
    </row>
    <row r="12" spans="1:7" x14ac:dyDescent="0.3">
      <c r="A12" s="38">
        <v>44442</v>
      </c>
      <c r="B12" s="9" t="s">
        <v>3</v>
      </c>
      <c r="C12" s="9">
        <v>45</v>
      </c>
      <c r="D12" s="8">
        <v>50</v>
      </c>
      <c r="E12" s="8">
        <f>$C12*$D12</f>
        <v>2250</v>
      </c>
      <c r="F12" s="9" t="str">
        <f t="shared" si="1"/>
        <v>Friday</v>
      </c>
      <c r="G12" s="39"/>
    </row>
    <row r="13" spans="1:7" x14ac:dyDescent="0.3">
      <c r="A13" s="38">
        <v>44442</v>
      </c>
      <c r="B13" s="9" t="s">
        <v>60</v>
      </c>
      <c r="C13" s="9">
        <f>35*50</f>
        <v>1750</v>
      </c>
      <c r="D13" s="8">
        <f>560/50</f>
        <v>11.2</v>
      </c>
      <c r="E13" s="8">
        <f t="shared" si="2"/>
        <v>19600</v>
      </c>
      <c r="F13" s="9" t="str">
        <f t="shared" si="1"/>
        <v>Friday</v>
      </c>
      <c r="G13" s="39"/>
    </row>
    <row r="14" spans="1:7" x14ac:dyDescent="0.3">
      <c r="A14" s="38">
        <v>44443</v>
      </c>
      <c r="B14" s="9" t="s">
        <v>1</v>
      </c>
      <c r="C14" s="9">
        <v>28</v>
      </c>
      <c r="D14" s="8">
        <v>60</v>
      </c>
      <c r="E14" s="8">
        <f t="shared" si="2"/>
        <v>1680</v>
      </c>
      <c r="F14" s="9" t="str">
        <f t="shared" si="1"/>
        <v>Saturday</v>
      </c>
      <c r="G14" s="42">
        <f>E14+E15+E16+E17</f>
        <v>13270</v>
      </c>
    </row>
    <row r="15" spans="1:7" x14ac:dyDescent="0.3">
      <c r="A15" s="38">
        <v>44443</v>
      </c>
      <c r="B15" s="9" t="s">
        <v>2</v>
      </c>
      <c r="C15" s="9">
        <v>32</v>
      </c>
      <c r="D15" s="8">
        <v>40</v>
      </c>
      <c r="E15" s="8">
        <f t="shared" si="2"/>
        <v>1280</v>
      </c>
      <c r="F15" s="9" t="str">
        <f t="shared" si="1"/>
        <v>Saturday</v>
      </c>
      <c r="G15" s="39"/>
    </row>
    <row r="16" spans="1:7" x14ac:dyDescent="0.3">
      <c r="A16" s="38">
        <v>44443</v>
      </c>
      <c r="B16" s="9" t="s">
        <v>3</v>
      </c>
      <c r="C16" s="9">
        <v>30</v>
      </c>
      <c r="D16" s="8">
        <v>45</v>
      </c>
      <c r="E16" s="8">
        <f t="shared" si="2"/>
        <v>1350</v>
      </c>
      <c r="F16" s="9" t="str">
        <f t="shared" si="1"/>
        <v>Saturday</v>
      </c>
      <c r="G16" s="39"/>
    </row>
    <row r="17" spans="1:7" x14ac:dyDescent="0.3">
      <c r="A17" s="38">
        <v>44443</v>
      </c>
      <c r="B17" s="9" t="s">
        <v>60</v>
      </c>
      <c r="C17" s="9">
        <f>16*50</f>
        <v>800</v>
      </c>
      <c r="D17" s="8">
        <f>560/50</f>
        <v>11.2</v>
      </c>
      <c r="E17" s="8">
        <f t="shared" si="2"/>
        <v>8960</v>
      </c>
      <c r="F17" s="9" t="str">
        <f t="shared" si="1"/>
        <v>Saturday</v>
      </c>
      <c r="G17" s="39"/>
    </row>
    <row r="18" spans="1:7" x14ac:dyDescent="0.3">
      <c r="A18" s="38">
        <v>44444</v>
      </c>
      <c r="B18" s="9" t="s">
        <v>1</v>
      </c>
      <c r="C18" s="9">
        <v>35</v>
      </c>
      <c r="D18" s="8">
        <v>60</v>
      </c>
      <c r="E18" s="8">
        <f t="shared" si="2"/>
        <v>2100</v>
      </c>
      <c r="F18" s="9" t="str">
        <f t="shared" si="1"/>
        <v>Sunday</v>
      </c>
      <c r="G18" s="42">
        <f>E18+E19+E20+E21</f>
        <v>17220</v>
      </c>
    </row>
    <row r="19" spans="1:7" x14ac:dyDescent="0.3">
      <c r="A19" s="38">
        <v>44444</v>
      </c>
      <c r="B19" s="9" t="s">
        <v>2</v>
      </c>
      <c r="C19" s="9">
        <v>15</v>
      </c>
      <c r="D19" s="8">
        <v>40</v>
      </c>
      <c r="E19" s="8">
        <f t="shared" si="2"/>
        <v>600</v>
      </c>
      <c r="F19" s="9" t="str">
        <f t="shared" si="1"/>
        <v>Sunday</v>
      </c>
      <c r="G19" s="39"/>
    </row>
    <row r="20" spans="1:7" x14ac:dyDescent="0.3">
      <c r="A20" s="38">
        <v>44444</v>
      </c>
      <c r="B20" s="9" t="s">
        <v>3</v>
      </c>
      <c r="C20" s="9">
        <v>27</v>
      </c>
      <c r="D20" s="8">
        <v>40</v>
      </c>
      <c r="E20" s="8">
        <f t="shared" si="2"/>
        <v>1080</v>
      </c>
      <c r="F20" s="9" t="str">
        <f t="shared" si="1"/>
        <v>Sunday</v>
      </c>
      <c r="G20" s="39"/>
    </row>
    <row r="21" spans="1:7" x14ac:dyDescent="0.3">
      <c r="A21" s="38">
        <v>44444</v>
      </c>
      <c r="B21" s="9" t="s">
        <v>60</v>
      </c>
      <c r="C21" s="9">
        <f>24*50</f>
        <v>1200</v>
      </c>
      <c r="D21" s="8">
        <f>560/50</f>
        <v>11.2</v>
      </c>
      <c r="E21" s="8">
        <f t="shared" si="2"/>
        <v>13440</v>
      </c>
      <c r="F21" s="9" t="str">
        <f t="shared" si="1"/>
        <v>Sunday</v>
      </c>
      <c r="G21" s="39"/>
    </row>
    <row r="22" spans="1:7" x14ac:dyDescent="0.3">
      <c r="A22" s="38">
        <v>44445</v>
      </c>
      <c r="B22" s="9" t="s">
        <v>1</v>
      </c>
      <c r="C22" s="9">
        <v>32</v>
      </c>
      <c r="D22" s="8">
        <v>55</v>
      </c>
      <c r="E22" s="8">
        <f t="shared" si="2"/>
        <v>1760</v>
      </c>
      <c r="F22" s="9" t="str">
        <f t="shared" si="1"/>
        <v>Monday</v>
      </c>
      <c r="G22" s="42">
        <f>E22+E23+E24+E25</f>
        <v>19840</v>
      </c>
    </row>
    <row r="23" spans="1:7" x14ac:dyDescent="0.3">
      <c r="A23" s="38">
        <v>44445</v>
      </c>
      <c r="B23" s="9" t="s">
        <v>2</v>
      </c>
      <c r="C23" s="9">
        <v>20</v>
      </c>
      <c r="D23" s="8">
        <v>40</v>
      </c>
      <c r="E23" s="8">
        <f t="shared" si="2"/>
        <v>800</v>
      </c>
      <c r="F23" s="9" t="str">
        <f t="shared" si="1"/>
        <v>Monday</v>
      </c>
      <c r="G23" s="39"/>
    </row>
    <row r="24" spans="1:7" x14ac:dyDescent="0.3">
      <c r="A24" s="38">
        <v>44445</v>
      </c>
      <c r="B24" s="9" t="s">
        <v>3</v>
      </c>
      <c r="C24" s="9">
        <v>40</v>
      </c>
      <c r="D24" s="8">
        <v>40</v>
      </c>
      <c r="E24" s="8">
        <f t="shared" si="2"/>
        <v>1600</v>
      </c>
      <c r="F24" s="9" t="str">
        <f t="shared" si="1"/>
        <v>Monday</v>
      </c>
      <c r="G24" s="39"/>
    </row>
    <row r="25" spans="1:7" x14ac:dyDescent="0.3">
      <c r="A25" s="38">
        <v>44445</v>
      </c>
      <c r="B25" s="9" t="s">
        <v>60</v>
      </c>
      <c r="C25" s="9">
        <f>28*50</f>
        <v>1400</v>
      </c>
      <c r="D25" s="8">
        <f>560/50</f>
        <v>11.2</v>
      </c>
      <c r="E25" s="8">
        <f t="shared" si="2"/>
        <v>15679.999999999998</v>
      </c>
      <c r="F25" s="9" t="str">
        <f t="shared" si="1"/>
        <v>Monday</v>
      </c>
      <c r="G25" s="39"/>
    </row>
    <row r="26" spans="1:7" x14ac:dyDescent="0.3">
      <c r="A26" s="38">
        <v>44446</v>
      </c>
      <c r="B26" s="9" t="s">
        <v>1</v>
      </c>
      <c r="C26" s="9">
        <v>16</v>
      </c>
      <c r="D26" s="8">
        <v>55</v>
      </c>
      <c r="E26" s="8">
        <f t="shared" si="2"/>
        <v>880</v>
      </c>
      <c r="F26" s="9" t="str">
        <f t="shared" si="1"/>
        <v>Tuesday</v>
      </c>
      <c r="G26" s="42">
        <f>E26+E27+E28+E29</f>
        <v>19660</v>
      </c>
    </row>
    <row r="27" spans="1:7" x14ac:dyDescent="0.3">
      <c r="A27" s="38">
        <v>44446</v>
      </c>
      <c r="B27" s="9" t="s">
        <v>2</v>
      </c>
      <c r="C27" s="9">
        <v>44</v>
      </c>
      <c r="D27" s="8">
        <v>35</v>
      </c>
      <c r="E27" s="8">
        <f t="shared" si="2"/>
        <v>1540</v>
      </c>
      <c r="F27" s="9" t="str">
        <f t="shared" si="1"/>
        <v>Tuesday</v>
      </c>
      <c r="G27" s="39"/>
    </row>
    <row r="28" spans="1:7" x14ac:dyDescent="0.3">
      <c r="A28" s="38">
        <v>44446</v>
      </c>
      <c r="B28" s="9" t="s">
        <v>3</v>
      </c>
      <c r="C28" s="9">
        <v>25</v>
      </c>
      <c r="D28" s="8">
        <v>40</v>
      </c>
      <c r="E28" s="8">
        <f t="shared" si="2"/>
        <v>1000</v>
      </c>
      <c r="F28" s="9" t="str">
        <f t="shared" si="1"/>
        <v>Tuesday</v>
      </c>
      <c r="G28" s="39"/>
    </row>
    <row r="29" spans="1:7" x14ac:dyDescent="0.3">
      <c r="A29" s="38">
        <v>44446</v>
      </c>
      <c r="B29" s="9" t="s">
        <v>60</v>
      </c>
      <c r="C29" s="9">
        <f>29*50</f>
        <v>1450</v>
      </c>
      <c r="D29" s="8">
        <f>560/50</f>
        <v>11.2</v>
      </c>
      <c r="E29" s="8">
        <f t="shared" si="2"/>
        <v>16239.999999999998</v>
      </c>
      <c r="F29" s="9" t="str">
        <f t="shared" si="1"/>
        <v>Tuesday</v>
      </c>
      <c r="G29" s="39"/>
    </row>
    <row r="30" spans="1:7" x14ac:dyDescent="0.3">
      <c r="A30" s="38">
        <v>44447</v>
      </c>
      <c r="B30" s="9" t="s">
        <v>1</v>
      </c>
      <c r="C30" s="9">
        <v>20</v>
      </c>
      <c r="D30" s="8">
        <v>50</v>
      </c>
      <c r="E30" s="8">
        <f t="shared" si="2"/>
        <v>1000</v>
      </c>
      <c r="F30" s="9" t="str">
        <f t="shared" si="1"/>
        <v>Wednesday</v>
      </c>
      <c r="G30" s="42">
        <f>E30+E31+E32+E33</f>
        <v>21780</v>
      </c>
    </row>
    <row r="31" spans="1:7" x14ac:dyDescent="0.3">
      <c r="A31" s="38">
        <v>44447</v>
      </c>
      <c r="B31" s="9" t="s">
        <v>2</v>
      </c>
      <c r="C31" s="9">
        <v>40</v>
      </c>
      <c r="D31" s="8">
        <v>35</v>
      </c>
      <c r="E31" s="8">
        <f t="shared" si="2"/>
        <v>1400</v>
      </c>
      <c r="F31" s="9" t="str">
        <f t="shared" si="1"/>
        <v>Wednesday</v>
      </c>
      <c r="G31" s="39"/>
    </row>
    <row r="32" spans="1:7" x14ac:dyDescent="0.3">
      <c r="A32" s="38">
        <v>44447</v>
      </c>
      <c r="B32" s="9" t="s">
        <v>3</v>
      </c>
      <c r="C32" s="9">
        <v>25</v>
      </c>
      <c r="D32" s="8">
        <v>36</v>
      </c>
      <c r="E32" s="8">
        <f t="shared" si="2"/>
        <v>900</v>
      </c>
      <c r="F32" s="9" t="str">
        <f t="shared" si="1"/>
        <v>Wednesday</v>
      </c>
      <c r="G32" s="39"/>
    </row>
    <row r="33" spans="1:7" x14ac:dyDescent="0.3">
      <c r="A33" s="38">
        <v>44447</v>
      </c>
      <c r="B33" s="9" t="s">
        <v>60</v>
      </c>
      <c r="C33" s="9">
        <f>33*50</f>
        <v>1650</v>
      </c>
      <c r="D33" s="8">
        <f>560/50</f>
        <v>11.2</v>
      </c>
      <c r="E33" s="8">
        <f t="shared" si="2"/>
        <v>18480</v>
      </c>
      <c r="F33" s="9" t="str">
        <f t="shared" si="1"/>
        <v>Wednesday</v>
      </c>
      <c r="G33" s="39"/>
    </row>
    <row r="34" spans="1:7" x14ac:dyDescent="0.3">
      <c r="A34" s="38">
        <v>44448</v>
      </c>
      <c r="B34" s="9" t="s">
        <v>1</v>
      </c>
      <c r="C34" s="9">
        <v>15</v>
      </c>
      <c r="D34" s="8">
        <v>50</v>
      </c>
      <c r="E34" s="8">
        <f t="shared" si="2"/>
        <v>750</v>
      </c>
      <c r="F34" s="9" t="str">
        <f t="shared" si="1"/>
        <v>Thursday</v>
      </c>
      <c r="G34" s="42">
        <f>E34+E35+E36+E37</f>
        <v>16920</v>
      </c>
    </row>
    <row r="35" spans="1:7" x14ac:dyDescent="0.3">
      <c r="A35" s="38">
        <v>44448</v>
      </c>
      <c r="B35" s="9" t="s">
        <v>2</v>
      </c>
      <c r="C35" s="9">
        <v>30</v>
      </c>
      <c r="D35" s="8">
        <v>35</v>
      </c>
      <c r="E35" s="8">
        <f t="shared" si="2"/>
        <v>1050</v>
      </c>
      <c r="F35" s="9" t="str">
        <f t="shared" si="1"/>
        <v>Thursday</v>
      </c>
      <c r="G35" s="39"/>
    </row>
    <row r="36" spans="1:7" x14ac:dyDescent="0.3">
      <c r="A36" s="38">
        <v>44448</v>
      </c>
      <c r="B36" s="9" t="s">
        <v>3</v>
      </c>
      <c r="C36" s="9">
        <v>32</v>
      </c>
      <c r="D36" s="8">
        <v>35</v>
      </c>
      <c r="E36" s="8">
        <f t="shared" si="2"/>
        <v>1120</v>
      </c>
      <c r="F36" s="9" t="str">
        <f t="shared" si="1"/>
        <v>Thursday</v>
      </c>
      <c r="G36" s="39"/>
    </row>
    <row r="37" spans="1:7" x14ac:dyDescent="0.3">
      <c r="A37" s="38">
        <v>44448</v>
      </c>
      <c r="B37" s="9" t="s">
        <v>60</v>
      </c>
      <c r="C37" s="9">
        <f>25*50</f>
        <v>1250</v>
      </c>
      <c r="D37" s="8">
        <f>560/50</f>
        <v>11.2</v>
      </c>
      <c r="E37" s="8">
        <f t="shared" si="2"/>
        <v>14000</v>
      </c>
      <c r="F37" s="9" t="str">
        <f t="shared" si="1"/>
        <v>Thursday</v>
      </c>
      <c r="G37" s="39"/>
    </row>
    <row r="38" spans="1:7" x14ac:dyDescent="0.3">
      <c r="A38" s="38">
        <v>44449</v>
      </c>
      <c r="B38" s="9" t="s">
        <v>1</v>
      </c>
      <c r="C38" s="9">
        <v>22</v>
      </c>
      <c r="D38" s="8">
        <v>48</v>
      </c>
      <c r="E38" s="8">
        <f t="shared" si="2"/>
        <v>1056</v>
      </c>
      <c r="F38" s="9" t="str">
        <f t="shared" si="1"/>
        <v>Friday</v>
      </c>
      <c r="G38" s="42">
        <f>E38+E39+E40+E41</f>
        <v>21596</v>
      </c>
    </row>
    <row r="39" spans="1:7" x14ac:dyDescent="0.3">
      <c r="A39" s="38">
        <v>44449</v>
      </c>
      <c r="B39" s="9" t="s">
        <v>2</v>
      </c>
      <c r="C39" s="9">
        <v>44</v>
      </c>
      <c r="D39" s="8">
        <v>35</v>
      </c>
      <c r="E39" s="8">
        <f t="shared" si="2"/>
        <v>1540</v>
      </c>
      <c r="F39" s="9" t="str">
        <f t="shared" si="1"/>
        <v>Friday</v>
      </c>
      <c r="G39" s="39"/>
    </row>
    <row r="40" spans="1:7" x14ac:dyDescent="0.3">
      <c r="A40" s="38">
        <v>44449</v>
      </c>
      <c r="B40" s="9" t="s">
        <v>3</v>
      </c>
      <c r="C40" s="9">
        <v>55</v>
      </c>
      <c r="D40" s="8">
        <v>40</v>
      </c>
      <c r="E40" s="8">
        <f t="shared" si="2"/>
        <v>2200</v>
      </c>
      <c r="F40" s="9" t="str">
        <f t="shared" si="1"/>
        <v>Friday</v>
      </c>
      <c r="G40" s="39"/>
    </row>
    <row r="41" spans="1:7" x14ac:dyDescent="0.3">
      <c r="A41" s="38">
        <v>44449</v>
      </c>
      <c r="B41" s="9" t="s">
        <v>60</v>
      </c>
      <c r="C41" s="9">
        <f>30*50</f>
        <v>1500</v>
      </c>
      <c r="D41" s="8">
        <f>560/50</f>
        <v>11.2</v>
      </c>
      <c r="E41" s="8">
        <f t="shared" si="2"/>
        <v>16800</v>
      </c>
      <c r="F41" s="9" t="str">
        <f t="shared" si="1"/>
        <v>Friday</v>
      </c>
      <c r="G41" s="39"/>
    </row>
    <row r="42" spans="1:7" x14ac:dyDescent="0.3">
      <c r="A42" s="38">
        <v>44450</v>
      </c>
      <c r="B42" s="9" t="s">
        <v>1</v>
      </c>
      <c r="C42" s="9">
        <v>20</v>
      </c>
      <c r="D42" s="8">
        <v>45</v>
      </c>
      <c r="E42" s="8">
        <f t="shared" si="2"/>
        <v>900</v>
      </c>
      <c r="F42" s="9" t="str">
        <f t="shared" si="1"/>
        <v>Saturday</v>
      </c>
      <c r="G42" s="42">
        <f>E42+E43+E44+E45</f>
        <v>21811</v>
      </c>
    </row>
    <row r="43" spans="1:7" x14ac:dyDescent="0.3">
      <c r="A43" s="38">
        <v>44450</v>
      </c>
      <c r="B43" s="9" t="s">
        <v>2</v>
      </c>
      <c r="C43" s="9">
        <v>61</v>
      </c>
      <c r="D43" s="8">
        <v>36</v>
      </c>
      <c r="E43" s="8">
        <f t="shared" si="2"/>
        <v>2196</v>
      </c>
      <c r="F43" s="9" t="str">
        <f t="shared" si="1"/>
        <v>Saturday</v>
      </c>
      <c r="G43" s="39"/>
    </row>
    <row r="44" spans="1:7" x14ac:dyDescent="0.3">
      <c r="A44" s="38">
        <v>44450</v>
      </c>
      <c r="B44" s="9" t="s">
        <v>3</v>
      </c>
      <c r="C44" s="9">
        <v>45</v>
      </c>
      <c r="D44" s="8">
        <v>37</v>
      </c>
      <c r="E44" s="8">
        <f t="shared" si="2"/>
        <v>1665</v>
      </c>
      <c r="F44" s="9" t="str">
        <f t="shared" si="1"/>
        <v>Saturday</v>
      </c>
      <c r="G44" s="39"/>
    </row>
    <row r="45" spans="1:7" x14ac:dyDescent="0.3">
      <c r="A45" s="38">
        <v>44450</v>
      </c>
      <c r="B45" s="9" t="s">
        <v>60</v>
      </c>
      <c r="C45" s="9">
        <f>31*50</f>
        <v>1550</v>
      </c>
      <c r="D45" s="8">
        <f>550/50</f>
        <v>11</v>
      </c>
      <c r="E45" s="8">
        <f t="shared" si="2"/>
        <v>17050</v>
      </c>
      <c r="F45" s="9" t="str">
        <f t="shared" si="1"/>
        <v>Saturday</v>
      </c>
      <c r="G45" s="39"/>
    </row>
    <row r="46" spans="1:7" x14ac:dyDescent="0.3">
      <c r="A46" s="38">
        <v>44451</v>
      </c>
      <c r="B46" s="9" t="s">
        <v>1</v>
      </c>
      <c r="C46" s="9">
        <v>25</v>
      </c>
      <c r="D46" s="8">
        <v>45</v>
      </c>
      <c r="E46" s="8">
        <f t="shared" si="2"/>
        <v>1125</v>
      </c>
      <c r="F46" s="9" t="str">
        <f t="shared" si="1"/>
        <v>Sunday</v>
      </c>
      <c r="G46" s="42">
        <f>E46+E47+E48+E49</f>
        <v>19920</v>
      </c>
    </row>
    <row r="47" spans="1:7" x14ac:dyDescent="0.3">
      <c r="A47" s="38">
        <v>44451</v>
      </c>
      <c r="B47" s="9" t="s">
        <v>2</v>
      </c>
      <c r="C47" s="9">
        <v>27</v>
      </c>
      <c r="D47" s="8">
        <v>35</v>
      </c>
      <c r="E47" s="8">
        <f t="shared" si="2"/>
        <v>945</v>
      </c>
      <c r="F47" s="9" t="str">
        <f t="shared" si="1"/>
        <v>Sunday</v>
      </c>
      <c r="G47" s="39"/>
    </row>
    <row r="48" spans="1:7" x14ac:dyDescent="0.3">
      <c r="A48" s="38">
        <v>44451</v>
      </c>
      <c r="B48" s="9" t="s">
        <v>3</v>
      </c>
      <c r="C48" s="9">
        <v>38</v>
      </c>
      <c r="D48" s="8">
        <v>50</v>
      </c>
      <c r="E48" s="8">
        <f t="shared" si="2"/>
        <v>1900</v>
      </c>
      <c r="F48" s="9" t="str">
        <f t="shared" si="1"/>
        <v>Sunday</v>
      </c>
      <c r="G48" s="39"/>
    </row>
    <row r="49" spans="1:7" x14ac:dyDescent="0.3">
      <c r="A49" s="38">
        <v>44451</v>
      </c>
      <c r="B49" s="9" t="s">
        <v>60</v>
      </c>
      <c r="C49" s="9">
        <f>29*50</f>
        <v>1450</v>
      </c>
      <c r="D49" s="8">
        <f>550/50</f>
        <v>11</v>
      </c>
      <c r="E49" s="8">
        <f t="shared" si="2"/>
        <v>15950</v>
      </c>
      <c r="F49" s="9" t="str">
        <f t="shared" si="1"/>
        <v>Sunday</v>
      </c>
      <c r="G49" s="39"/>
    </row>
    <row r="50" spans="1:7" x14ac:dyDescent="0.3">
      <c r="A50" s="38">
        <v>44452</v>
      </c>
      <c r="B50" s="9" t="s">
        <v>1</v>
      </c>
      <c r="C50" s="9">
        <v>44</v>
      </c>
      <c r="D50" s="8">
        <v>45</v>
      </c>
      <c r="E50" s="8">
        <f t="shared" si="2"/>
        <v>1980</v>
      </c>
      <c r="F50" s="9" t="str">
        <f t="shared" si="1"/>
        <v>Monday</v>
      </c>
      <c r="G50" s="42">
        <f>E50+E51+E52+E53</f>
        <v>27140</v>
      </c>
    </row>
    <row r="51" spans="1:7" x14ac:dyDescent="0.3">
      <c r="A51" s="38">
        <v>44452</v>
      </c>
      <c r="B51" s="9" t="s">
        <v>2</v>
      </c>
      <c r="C51" s="9">
        <v>35</v>
      </c>
      <c r="D51" s="8">
        <v>40</v>
      </c>
      <c r="E51" s="8">
        <f t="shared" si="2"/>
        <v>1400</v>
      </c>
      <c r="F51" s="9" t="str">
        <f t="shared" si="1"/>
        <v>Monday</v>
      </c>
      <c r="G51" s="39"/>
    </row>
    <row r="52" spans="1:7" x14ac:dyDescent="0.3">
      <c r="A52" s="38">
        <v>44452</v>
      </c>
      <c r="B52" s="9" t="s">
        <v>3</v>
      </c>
      <c r="C52" s="9">
        <v>52</v>
      </c>
      <c r="D52" s="8">
        <v>55</v>
      </c>
      <c r="E52" s="8">
        <f t="shared" si="2"/>
        <v>2860</v>
      </c>
      <c r="F52" s="9" t="str">
        <f t="shared" si="1"/>
        <v>Monday</v>
      </c>
      <c r="G52" s="39"/>
    </row>
    <row r="53" spans="1:7" x14ac:dyDescent="0.3">
      <c r="A53" s="38">
        <v>44452</v>
      </c>
      <c r="B53" s="9" t="s">
        <v>60</v>
      </c>
      <c r="C53" s="9">
        <f>38*50</f>
        <v>1900</v>
      </c>
      <c r="D53" s="8">
        <f>550/50</f>
        <v>11</v>
      </c>
      <c r="E53" s="8">
        <f t="shared" si="2"/>
        <v>20900</v>
      </c>
      <c r="F53" s="9" t="str">
        <f t="shared" si="1"/>
        <v>Monday</v>
      </c>
      <c r="G53" s="39"/>
    </row>
    <row r="54" spans="1:7" x14ac:dyDescent="0.3">
      <c r="A54" s="38">
        <v>44453</v>
      </c>
      <c r="B54" s="9" t="s">
        <v>1</v>
      </c>
      <c r="C54" s="9">
        <v>30</v>
      </c>
      <c r="D54" s="8">
        <v>65</v>
      </c>
      <c r="E54" s="8">
        <f t="shared" si="2"/>
        <v>1950</v>
      </c>
      <c r="F54" s="9" t="str">
        <f t="shared" si="1"/>
        <v>Tuesday</v>
      </c>
      <c r="G54" s="42">
        <f>E54+E55+E56+E57</f>
        <v>23865</v>
      </c>
    </row>
    <row r="55" spans="1:7" x14ac:dyDescent="0.3">
      <c r="A55" s="38">
        <v>44453</v>
      </c>
      <c r="B55" s="9" t="s">
        <v>2</v>
      </c>
      <c r="C55" s="9">
        <v>46</v>
      </c>
      <c r="D55" s="8">
        <v>40</v>
      </c>
      <c r="E55" s="8">
        <f t="shared" si="2"/>
        <v>1840</v>
      </c>
      <c r="F55" s="9" t="str">
        <f t="shared" si="1"/>
        <v>Tuesday</v>
      </c>
      <c r="G55" s="39"/>
    </row>
    <row r="56" spans="1:7" x14ac:dyDescent="0.3">
      <c r="A56" s="38">
        <v>44453</v>
      </c>
      <c r="B56" s="9" t="s">
        <v>3</v>
      </c>
      <c r="C56" s="9">
        <v>45</v>
      </c>
      <c r="D56" s="8">
        <v>55</v>
      </c>
      <c r="E56" s="8">
        <f t="shared" si="2"/>
        <v>2475</v>
      </c>
      <c r="F56" s="9" t="str">
        <f t="shared" si="1"/>
        <v>Tuesday</v>
      </c>
      <c r="G56" s="39"/>
    </row>
    <row r="57" spans="1:7" x14ac:dyDescent="0.3">
      <c r="A57" s="38">
        <v>44453</v>
      </c>
      <c r="B57" s="9" t="s">
        <v>60</v>
      </c>
      <c r="C57" s="9">
        <f>32*50</f>
        <v>1600</v>
      </c>
      <c r="D57" s="8">
        <f>550/50</f>
        <v>11</v>
      </c>
      <c r="E57" s="8">
        <f t="shared" si="2"/>
        <v>17600</v>
      </c>
      <c r="F57" s="9" t="str">
        <f t="shared" si="1"/>
        <v>Tuesday</v>
      </c>
      <c r="G57" s="39"/>
    </row>
    <row r="58" spans="1:7" x14ac:dyDescent="0.3">
      <c r="A58" s="38">
        <v>44454</v>
      </c>
      <c r="B58" s="9" t="s">
        <v>1</v>
      </c>
      <c r="C58" s="9">
        <v>25</v>
      </c>
      <c r="D58" s="8">
        <v>60</v>
      </c>
      <c r="E58" s="8">
        <f t="shared" si="2"/>
        <v>1500</v>
      </c>
      <c r="F58" s="9" t="str">
        <f t="shared" si="1"/>
        <v>Wednesday</v>
      </c>
      <c r="G58" s="42">
        <f>E58+E59+E60+E61</f>
        <v>22405</v>
      </c>
    </row>
    <row r="59" spans="1:7" x14ac:dyDescent="0.3">
      <c r="A59" s="38">
        <v>44454</v>
      </c>
      <c r="B59" s="9" t="s">
        <v>2</v>
      </c>
      <c r="C59" s="9">
        <v>55</v>
      </c>
      <c r="D59" s="8">
        <v>45</v>
      </c>
      <c r="E59" s="8">
        <f t="shared" si="2"/>
        <v>2475</v>
      </c>
      <c r="F59" s="9" t="str">
        <f t="shared" si="1"/>
        <v>Wednesday</v>
      </c>
      <c r="G59" s="39"/>
    </row>
    <row r="60" spans="1:7" x14ac:dyDescent="0.3">
      <c r="A60" s="38">
        <v>44454</v>
      </c>
      <c r="B60" s="9" t="s">
        <v>3</v>
      </c>
      <c r="C60" s="9">
        <v>26</v>
      </c>
      <c r="D60" s="8">
        <v>55</v>
      </c>
      <c r="E60" s="8">
        <f t="shared" si="2"/>
        <v>1430</v>
      </c>
      <c r="F60" s="9" t="str">
        <f t="shared" si="1"/>
        <v>Wednesday</v>
      </c>
      <c r="G60" s="39"/>
    </row>
    <row r="61" spans="1:7" x14ac:dyDescent="0.3">
      <c r="A61" s="38">
        <v>44454</v>
      </c>
      <c r="B61" s="9" t="s">
        <v>60</v>
      </c>
      <c r="C61" s="9">
        <f>34*50</f>
        <v>1700</v>
      </c>
      <c r="D61" s="8">
        <f>500/50</f>
        <v>10</v>
      </c>
      <c r="E61" s="8">
        <f t="shared" si="2"/>
        <v>17000</v>
      </c>
      <c r="F61" s="9" t="str">
        <f t="shared" si="1"/>
        <v>Wednesday</v>
      </c>
      <c r="G61" s="39"/>
    </row>
    <row r="62" spans="1:7" x14ac:dyDescent="0.3">
      <c r="A62" s="38">
        <v>44455</v>
      </c>
      <c r="B62" s="9" t="s">
        <v>1</v>
      </c>
      <c r="C62" s="9">
        <v>36</v>
      </c>
      <c r="D62" s="8">
        <v>55</v>
      </c>
      <c r="E62" s="8">
        <f t="shared" si="2"/>
        <v>1980</v>
      </c>
      <c r="F62" s="9" t="str">
        <f t="shared" si="1"/>
        <v>Thursday</v>
      </c>
      <c r="G62" s="42">
        <f>E62+E63+E64+E65</f>
        <v>31775</v>
      </c>
    </row>
    <row r="63" spans="1:7" x14ac:dyDescent="0.3">
      <c r="A63" s="38">
        <v>44455</v>
      </c>
      <c r="B63" s="9" t="s">
        <v>2</v>
      </c>
      <c r="C63" s="9">
        <v>68</v>
      </c>
      <c r="D63" s="8">
        <v>45</v>
      </c>
      <c r="E63" s="8">
        <f t="shared" si="2"/>
        <v>3060</v>
      </c>
      <c r="F63" s="9" t="str">
        <f t="shared" si="1"/>
        <v>Thursday</v>
      </c>
      <c r="G63" s="39"/>
    </row>
    <row r="64" spans="1:7" x14ac:dyDescent="0.3">
      <c r="A64" s="38">
        <v>44455</v>
      </c>
      <c r="B64" s="9" t="s">
        <v>3</v>
      </c>
      <c r="C64" s="9">
        <v>39</v>
      </c>
      <c r="D64" s="8">
        <v>65</v>
      </c>
      <c r="E64" s="8">
        <f t="shared" si="2"/>
        <v>2535</v>
      </c>
      <c r="F64" s="9" t="str">
        <f t="shared" si="1"/>
        <v>Thursday</v>
      </c>
      <c r="G64" s="39"/>
    </row>
    <row r="65" spans="1:7" x14ac:dyDescent="0.3">
      <c r="A65" s="38">
        <v>44455</v>
      </c>
      <c r="B65" s="9" t="s">
        <v>60</v>
      </c>
      <c r="C65" s="9">
        <f>44*50</f>
        <v>2200</v>
      </c>
      <c r="D65" s="8">
        <f>550/50</f>
        <v>11</v>
      </c>
      <c r="E65" s="8">
        <f t="shared" si="2"/>
        <v>24200</v>
      </c>
      <c r="F65" s="9" t="str">
        <f t="shared" si="1"/>
        <v>Thursday</v>
      </c>
      <c r="G65" s="39"/>
    </row>
    <row r="66" spans="1:7" x14ac:dyDescent="0.3">
      <c r="A66" s="38">
        <v>44456</v>
      </c>
      <c r="B66" s="9" t="s">
        <v>1</v>
      </c>
      <c r="C66" s="9">
        <v>32</v>
      </c>
      <c r="D66" s="8">
        <v>65</v>
      </c>
      <c r="E66" s="8">
        <f t="shared" si="2"/>
        <v>2080</v>
      </c>
      <c r="F66" s="9" t="str">
        <f t="shared" si="1"/>
        <v>Friday</v>
      </c>
      <c r="G66" s="42">
        <f>E66+E67+E68+E69</f>
        <v>17070</v>
      </c>
    </row>
    <row r="67" spans="1:7" x14ac:dyDescent="0.3">
      <c r="A67" s="38">
        <v>44456</v>
      </c>
      <c r="B67" s="9" t="s">
        <v>2</v>
      </c>
      <c r="C67" s="9">
        <v>36</v>
      </c>
      <c r="D67" s="8">
        <v>45</v>
      </c>
      <c r="E67" s="8">
        <f t="shared" si="2"/>
        <v>1620</v>
      </c>
      <c r="F67" s="9" t="str">
        <f t="shared" si="1"/>
        <v>Friday</v>
      </c>
      <c r="G67" s="39"/>
    </row>
    <row r="68" spans="1:7" x14ac:dyDescent="0.3">
      <c r="A68" s="38">
        <v>44456</v>
      </c>
      <c r="B68" s="9" t="s">
        <v>3</v>
      </c>
      <c r="C68" s="9">
        <v>55</v>
      </c>
      <c r="D68" s="8">
        <v>70</v>
      </c>
      <c r="E68" s="8">
        <f t="shared" si="2"/>
        <v>3850</v>
      </c>
      <c r="F68" s="9" t="str">
        <f t="shared" si="1"/>
        <v>Friday</v>
      </c>
      <c r="G68" s="39"/>
    </row>
    <row r="69" spans="1:7" x14ac:dyDescent="0.3">
      <c r="A69" s="38">
        <v>44456</v>
      </c>
      <c r="B69" s="9" t="s">
        <v>60</v>
      </c>
      <c r="C69" s="9">
        <f>17*50</f>
        <v>850</v>
      </c>
      <c r="D69" s="8">
        <f>560/50</f>
        <v>11.2</v>
      </c>
      <c r="E69" s="8">
        <f t="shared" si="2"/>
        <v>9520</v>
      </c>
      <c r="F69" s="9" t="str">
        <f t="shared" si="1"/>
        <v>Friday</v>
      </c>
      <c r="G69" s="39"/>
    </row>
    <row r="70" spans="1:7" x14ac:dyDescent="0.3">
      <c r="A70" s="38">
        <v>44457</v>
      </c>
      <c r="B70" s="9" t="s">
        <v>1</v>
      </c>
      <c r="C70" s="9">
        <v>23</v>
      </c>
      <c r="D70" s="8">
        <v>65</v>
      </c>
      <c r="E70" s="8">
        <f t="shared" ref="E70:E133" si="3">$C70*$D70</f>
        <v>1495</v>
      </c>
      <c r="F70" s="9" t="str">
        <f t="shared" si="1"/>
        <v>Saturday</v>
      </c>
      <c r="G70" s="42">
        <f>E70+E71+E72+E73</f>
        <v>23275</v>
      </c>
    </row>
    <row r="71" spans="1:7" x14ac:dyDescent="0.3">
      <c r="A71" s="38">
        <v>44457</v>
      </c>
      <c r="B71" s="9" t="s">
        <v>2</v>
      </c>
      <c r="C71" s="9">
        <v>51</v>
      </c>
      <c r="D71" s="8">
        <v>40</v>
      </c>
      <c r="E71" s="8">
        <f t="shared" si="3"/>
        <v>2040</v>
      </c>
      <c r="F71" s="9" t="str">
        <f t="shared" si="1"/>
        <v>Saturday</v>
      </c>
      <c r="G71" s="39"/>
    </row>
    <row r="72" spans="1:7" x14ac:dyDescent="0.3">
      <c r="A72" s="38">
        <v>44457</v>
      </c>
      <c r="B72" s="9" t="s">
        <v>3</v>
      </c>
      <c r="C72" s="9">
        <v>50</v>
      </c>
      <c r="D72" s="8">
        <v>70</v>
      </c>
      <c r="E72" s="8">
        <f t="shared" si="3"/>
        <v>3500</v>
      </c>
      <c r="F72" s="9" t="str">
        <f t="shared" ref="F72:F150" si="4">TEXT($A72,"dddd")</f>
        <v>Saturday</v>
      </c>
      <c r="G72" s="39"/>
    </row>
    <row r="73" spans="1:7" x14ac:dyDescent="0.3">
      <c r="A73" s="38">
        <v>44457</v>
      </c>
      <c r="B73" s="9" t="s">
        <v>60</v>
      </c>
      <c r="C73" s="9">
        <f>29*50</f>
        <v>1450</v>
      </c>
      <c r="D73" s="8">
        <f>560/50</f>
        <v>11.2</v>
      </c>
      <c r="E73" s="8">
        <f t="shared" si="3"/>
        <v>16239.999999999998</v>
      </c>
      <c r="F73" s="9" t="str">
        <f t="shared" si="4"/>
        <v>Saturday</v>
      </c>
      <c r="G73" s="39"/>
    </row>
    <row r="74" spans="1:7" x14ac:dyDescent="0.3">
      <c r="A74" s="38">
        <v>44458</v>
      </c>
      <c r="B74" s="9" t="s">
        <v>1</v>
      </c>
      <c r="C74" s="9">
        <v>40</v>
      </c>
      <c r="D74" s="8">
        <v>60</v>
      </c>
      <c r="E74" s="8">
        <f t="shared" si="3"/>
        <v>2400</v>
      </c>
      <c r="F74" s="9" t="str">
        <f t="shared" si="4"/>
        <v>Sunday</v>
      </c>
      <c r="G74" s="42">
        <f>E74+E75+E76+E77</f>
        <v>25380</v>
      </c>
    </row>
    <row r="75" spans="1:7" x14ac:dyDescent="0.3">
      <c r="A75" s="38">
        <v>44458</v>
      </c>
      <c r="B75" s="9" t="s">
        <v>2</v>
      </c>
      <c r="C75" s="9">
        <v>28</v>
      </c>
      <c r="D75" s="8">
        <v>40</v>
      </c>
      <c r="E75" s="8">
        <f t="shared" si="3"/>
        <v>1120</v>
      </c>
      <c r="F75" s="9" t="str">
        <f t="shared" si="4"/>
        <v>Sunday</v>
      </c>
      <c r="G75" s="39"/>
    </row>
    <row r="76" spans="1:7" x14ac:dyDescent="0.3">
      <c r="A76" s="38">
        <v>44458</v>
      </c>
      <c r="B76" s="9" t="s">
        <v>3</v>
      </c>
      <c r="C76" s="9">
        <v>52</v>
      </c>
      <c r="D76" s="8">
        <v>65</v>
      </c>
      <c r="E76" s="8">
        <f t="shared" si="3"/>
        <v>3380</v>
      </c>
      <c r="F76" s="9" t="str">
        <f t="shared" si="4"/>
        <v>Sunday</v>
      </c>
      <c r="G76" s="39"/>
    </row>
    <row r="77" spans="1:7" x14ac:dyDescent="0.3">
      <c r="A77" s="38">
        <v>44458</v>
      </c>
      <c r="B77" s="9" t="s">
        <v>60</v>
      </c>
      <c r="C77" s="9">
        <f>33*50</f>
        <v>1650</v>
      </c>
      <c r="D77" s="8">
        <f>560/50</f>
        <v>11.2</v>
      </c>
      <c r="E77" s="8">
        <f t="shared" si="3"/>
        <v>18480</v>
      </c>
      <c r="F77" s="9" t="str">
        <f t="shared" si="4"/>
        <v>Sunday</v>
      </c>
      <c r="G77" s="39"/>
    </row>
    <row r="78" spans="1:7" x14ac:dyDescent="0.3">
      <c r="A78" s="38">
        <v>44459</v>
      </c>
      <c r="B78" s="9" t="s">
        <v>1</v>
      </c>
      <c r="C78" s="9">
        <v>32</v>
      </c>
      <c r="D78" s="8">
        <v>56</v>
      </c>
      <c r="E78" s="8">
        <f t="shared" si="3"/>
        <v>1792</v>
      </c>
      <c r="F78" s="9" t="str">
        <f t="shared" si="4"/>
        <v>Monday</v>
      </c>
      <c r="G78" s="42">
        <f>E78+E79+E80+E81</f>
        <v>22117</v>
      </c>
    </row>
    <row r="79" spans="1:7" x14ac:dyDescent="0.3">
      <c r="A79" s="38">
        <v>44459</v>
      </c>
      <c r="B79" s="9" t="s">
        <v>2</v>
      </c>
      <c r="C79" s="9">
        <v>42</v>
      </c>
      <c r="D79" s="8">
        <v>35</v>
      </c>
      <c r="E79" s="8">
        <f t="shared" si="3"/>
        <v>1470</v>
      </c>
      <c r="F79" s="9" t="str">
        <f t="shared" si="4"/>
        <v>Monday</v>
      </c>
      <c r="G79" s="39"/>
    </row>
    <row r="80" spans="1:7" x14ac:dyDescent="0.3">
      <c r="A80" s="38">
        <v>44459</v>
      </c>
      <c r="B80" s="9" t="s">
        <v>3</v>
      </c>
      <c r="C80" s="9">
        <v>23</v>
      </c>
      <c r="D80" s="8">
        <v>65</v>
      </c>
      <c r="E80" s="8">
        <f t="shared" si="3"/>
        <v>1495</v>
      </c>
      <c r="F80" s="9" t="str">
        <f t="shared" si="4"/>
        <v>Monday</v>
      </c>
      <c r="G80" s="39"/>
    </row>
    <row r="81" spans="1:7" x14ac:dyDescent="0.3">
      <c r="A81" s="38">
        <v>44459</v>
      </c>
      <c r="B81" s="9" t="s">
        <v>60</v>
      </c>
      <c r="C81" s="9">
        <f>31*50</f>
        <v>1550</v>
      </c>
      <c r="D81" s="8">
        <f>560/50</f>
        <v>11.2</v>
      </c>
      <c r="E81" s="8">
        <f t="shared" si="3"/>
        <v>17360</v>
      </c>
      <c r="F81" s="9" t="str">
        <f t="shared" si="4"/>
        <v>Monday</v>
      </c>
      <c r="G81" s="39"/>
    </row>
    <row r="82" spans="1:7" x14ac:dyDescent="0.3">
      <c r="A82" s="38">
        <v>44460</v>
      </c>
      <c r="B82" s="9" t="s">
        <v>1</v>
      </c>
      <c r="C82" s="9">
        <v>26</v>
      </c>
      <c r="D82" s="8">
        <v>55</v>
      </c>
      <c r="E82" s="8">
        <f t="shared" si="3"/>
        <v>1430</v>
      </c>
      <c r="F82" s="9" t="str">
        <f t="shared" si="4"/>
        <v>Tuesday</v>
      </c>
      <c r="G82" s="42">
        <f>E82+E83+E84+E85</f>
        <v>28120</v>
      </c>
    </row>
    <row r="83" spans="1:7" x14ac:dyDescent="0.3">
      <c r="A83" s="38">
        <v>44460</v>
      </c>
      <c r="B83" s="9" t="s">
        <v>2</v>
      </c>
      <c r="C83" s="9">
        <v>42</v>
      </c>
      <c r="D83" s="8">
        <v>35</v>
      </c>
      <c r="E83" s="8">
        <f t="shared" si="3"/>
        <v>1470</v>
      </c>
      <c r="F83" s="9" t="str">
        <f t="shared" si="4"/>
        <v>Tuesday</v>
      </c>
      <c r="G83" s="39"/>
    </row>
    <row r="84" spans="1:7" x14ac:dyDescent="0.3">
      <c r="A84" s="38">
        <v>44460</v>
      </c>
      <c r="B84" s="9" t="s">
        <v>3</v>
      </c>
      <c r="C84" s="9">
        <v>52</v>
      </c>
      <c r="D84" s="8">
        <v>65</v>
      </c>
      <c r="E84" s="8">
        <f t="shared" si="3"/>
        <v>3380</v>
      </c>
      <c r="F84" s="9" t="str">
        <f t="shared" si="4"/>
        <v>Tuesday</v>
      </c>
      <c r="G84" s="39"/>
    </row>
    <row r="85" spans="1:7" x14ac:dyDescent="0.3">
      <c r="A85" s="38">
        <v>44460</v>
      </c>
      <c r="B85" s="9" t="s">
        <v>60</v>
      </c>
      <c r="C85" s="9">
        <f>39*50</f>
        <v>1950</v>
      </c>
      <c r="D85" s="8">
        <f>560/50</f>
        <v>11.2</v>
      </c>
      <c r="E85" s="8">
        <f t="shared" si="3"/>
        <v>21840</v>
      </c>
      <c r="F85" s="9" t="str">
        <f t="shared" si="4"/>
        <v>Tuesday</v>
      </c>
      <c r="G85" s="39"/>
    </row>
    <row r="86" spans="1:7" x14ac:dyDescent="0.3">
      <c r="A86" s="38">
        <v>44461</v>
      </c>
      <c r="B86" s="9" t="s">
        <v>1</v>
      </c>
      <c r="C86" s="9">
        <v>32</v>
      </c>
      <c r="D86" s="8">
        <v>50</v>
      </c>
      <c r="E86" s="8">
        <f t="shared" si="3"/>
        <v>1600</v>
      </c>
      <c r="F86" s="9" t="str">
        <f t="shared" si="4"/>
        <v>Wednesday</v>
      </c>
      <c r="G86" s="42">
        <f>E86+E87+E88+E89</f>
        <v>23400</v>
      </c>
    </row>
    <row r="87" spans="1:7" x14ac:dyDescent="0.3">
      <c r="A87" s="38">
        <v>44461</v>
      </c>
      <c r="B87" s="9" t="s">
        <v>2</v>
      </c>
      <c r="C87" s="9">
        <v>41</v>
      </c>
      <c r="D87" s="8">
        <v>40</v>
      </c>
      <c r="E87" s="8">
        <f t="shared" si="3"/>
        <v>1640</v>
      </c>
      <c r="F87" s="9" t="str">
        <f t="shared" si="4"/>
        <v>Wednesday</v>
      </c>
      <c r="G87" s="39"/>
    </row>
    <row r="88" spans="1:7" x14ac:dyDescent="0.3">
      <c r="A88" s="38">
        <v>44461</v>
      </c>
      <c r="B88" s="9" t="s">
        <v>3</v>
      </c>
      <c r="C88" s="9">
        <v>28</v>
      </c>
      <c r="D88" s="8">
        <v>60</v>
      </c>
      <c r="E88" s="8">
        <f t="shared" si="3"/>
        <v>1680</v>
      </c>
      <c r="F88" s="9" t="str">
        <f t="shared" si="4"/>
        <v>Wednesday</v>
      </c>
      <c r="G88" s="39"/>
    </row>
    <row r="89" spans="1:7" x14ac:dyDescent="0.3">
      <c r="A89" s="38">
        <v>44461</v>
      </c>
      <c r="B89" s="9" t="s">
        <v>60</v>
      </c>
      <c r="C89" s="9">
        <f>33*50</f>
        <v>1650</v>
      </c>
      <c r="D89" s="8">
        <f>560/50</f>
        <v>11.2</v>
      </c>
      <c r="E89" s="8">
        <f t="shared" si="3"/>
        <v>18480</v>
      </c>
      <c r="F89" s="9" t="str">
        <f t="shared" si="4"/>
        <v>Wednesday</v>
      </c>
      <c r="G89" s="39"/>
    </row>
    <row r="90" spans="1:7" x14ac:dyDescent="0.3">
      <c r="A90" s="38">
        <v>44462</v>
      </c>
      <c r="B90" s="9" t="s">
        <v>1</v>
      </c>
      <c r="C90" s="9">
        <v>35</v>
      </c>
      <c r="D90" s="8">
        <v>50</v>
      </c>
      <c r="E90" s="8">
        <f t="shared" si="3"/>
        <v>1750</v>
      </c>
      <c r="F90" s="9" t="str">
        <f t="shared" si="4"/>
        <v>Thursday</v>
      </c>
      <c r="G90" s="42">
        <f>E90+E91+E92+E93</f>
        <v>7890</v>
      </c>
    </row>
    <row r="91" spans="1:7" x14ac:dyDescent="0.3">
      <c r="A91" s="38">
        <v>44462</v>
      </c>
      <c r="B91" s="9" t="s">
        <v>2</v>
      </c>
      <c r="C91" s="9">
        <v>38</v>
      </c>
      <c r="D91" s="8">
        <v>40</v>
      </c>
      <c r="E91" s="8">
        <f t="shared" si="3"/>
        <v>1520</v>
      </c>
      <c r="F91" s="9" t="str">
        <f t="shared" si="4"/>
        <v>Thursday</v>
      </c>
      <c r="G91" s="39"/>
    </row>
    <row r="92" spans="1:7" x14ac:dyDescent="0.3">
      <c r="A92" s="38">
        <v>44462</v>
      </c>
      <c r="B92" s="9" t="s">
        <v>3</v>
      </c>
      <c r="C92" s="9">
        <v>66</v>
      </c>
      <c r="D92" s="8">
        <v>70</v>
      </c>
      <c r="E92" s="8">
        <f t="shared" si="3"/>
        <v>4620</v>
      </c>
      <c r="F92" s="9" t="str">
        <f t="shared" si="4"/>
        <v>Thursday</v>
      </c>
      <c r="G92" s="39"/>
    </row>
    <row r="93" spans="1:7" x14ac:dyDescent="0.3">
      <c r="A93" s="38">
        <v>44462</v>
      </c>
      <c r="B93" s="9" t="s">
        <v>60</v>
      </c>
      <c r="C93" s="9"/>
      <c r="D93" s="8">
        <f>550/50</f>
        <v>11</v>
      </c>
      <c r="E93" s="8">
        <f t="shared" si="3"/>
        <v>0</v>
      </c>
      <c r="F93" s="9" t="str">
        <f t="shared" si="4"/>
        <v>Thursday</v>
      </c>
      <c r="G93" s="39"/>
    </row>
    <row r="94" spans="1:7" x14ac:dyDescent="0.3">
      <c r="A94" s="38">
        <v>44463</v>
      </c>
      <c r="B94" s="9" t="s">
        <v>1</v>
      </c>
      <c r="C94" s="9">
        <v>19</v>
      </c>
      <c r="D94" s="8">
        <v>55</v>
      </c>
      <c r="E94" s="8">
        <f t="shared" si="3"/>
        <v>1045</v>
      </c>
      <c r="F94" s="9" t="str">
        <f t="shared" si="4"/>
        <v>Friday</v>
      </c>
      <c r="G94" s="42">
        <f>E94+E95+E96+E97</f>
        <v>19665</v>
      </c>
    </row>
    <row r="95" spans="1:7" x14ac:dyDescent="0.3">
      <c r="A95" s="38">
        <v>44463</v>
      </c>
      <c r="B95" s="9" t="s">
        <v>2</v>
      </c>
      <c r="C95" s="9">
        <v>66</v>
      </c>
      <c r="D95" s="8">
        <v>40</v>
      </c>
      <c r="E95" s="8">
        <f t="shared" si="3"/>
        <v>2640</v>
      </c>
      <c r="F95" s="9" t="str">
        <f t="shared" si="4"/>
        <v>Friday</v>
      </c>
      <c r="G95" s="39"/>
    </row>
    <row r="96" spans="1:7" x14ac:dyDescent="0.3">
      <c r="A96" s="38">
        <v>44463</v>
      </c>
      <c r="B96" s="9" t="s">
        <v>3</v>
      </c>
      <c r="C96" s="9">
        <v>24</v>
      </c>
      <c r="D96" s="8">
        <v>70</v>
      </c>
      <c r="E96" s="8">
        <f t="shared" si="3"/>
        <v>1680</v>
      </c>
      <c r="F96" s="9" t="str">
        <f t="shared" si="4"/>
        <v>Friday</v>
      </c>
      <c r="G96" s="39"/>
    </row>
    <row r="97" spans="1:7" x14ac:dyDescent="0.3">
      <c r="A97" s="38">
        <v>44463</v>
      </c>
      <c r="B97" s="9" t="s">
        <v>60</v>
      </c>
      <c r="C97" s="9">
        <f>26*50</f>
        <v>1300</v>
      </c>
      <c r="D97" s="8">
        <f>550/50</f>
        <v>11</v>
      </c>
      <c r="E97" s="8">
        <f t="shared" si="3"/>
        <v>14300</v>
      </c>
      <c r="F97" s="9" t="str">
        <f t="shared" si="4"/>
        <v>Friday</v>
      </c>
      <c r="G97" s="39"/>
    </row>
    <row r="98" spans="1:7" x14ac:dyDescent="0.3">
      <c r="A98" s="38">
        <v>44464</v>
      </c>
      <c r="B98" s="9" t="s">
        <v>1</v>
      </c>
      <c r="C98" s="9">
        <v>32</v>
      </c>
      <c r="D98" s="8">
        <v>55</v>
      </c>
      <c r="E98" s="8">
        <f t="shared" si="3"/>
        <v>1760</v>
      </c>
      <c r="F98" s="9" t="str">
        <f t="shared" si="4"/>
        <v>Saturday</v>
      </c>
      <c r="G98" s="42">
        <f>E98+E99+E100+E101</f>
        <v>25980</v>
      </c>
    </row>
    <row r="99" spans="1:7" x14ac:dyDescent="0.3">
      <c r="A99" s="38">
        <v>44464</v>
      </c>
      <c r="B99" s="9" t="s">
        <v>2</v>
      </c>
      <c r="C99" s="9">
        <v>44</v>
      </c>
      <c r="D99" s="8">
        <v>40</v>
      </c>
      <c r="E99" s="8">
        <f t="shared" si="3"/>
        <v>1760</v>
      </c>
      <c r="F99" s="9" t="str">
        <f t="shared" si="4"/>
        <v>Saturday</v>
      </c>
      <c r="G99" s="39"/>
    </row>
    <row r="100" spans="1:7" x14ac:dyDescent="0.3">
      <c r="A100" s="38">
        <v>44464</v>
      </c>
      <c r="B100" s="9" t="s">
        <v>3</v>
      </c>
      <c r="C100" s="9">
        <v>38</v>
      </c>
      <c r="D100" s="8">
        <v>70</v>
      </c>
      <c r="E100" s="8">
        <f t="shared" si="3"/>
        <v>2660</v>
      </c>
      <c r="F100" s="9" t="str">
        <f t="shared" si="4"/>
        <v>Saturday</v>
      </c>
      <c r="G100" s="39"/>
    </row>
    <row r="101" spans="1:7" x14ac:dyDescent="0.3">
      <c r="A101" s="38">
        <v>44464</v>
      </c>
      <c r="B101" s="9" t="s">
        <v>60</v>
      </c>
      <c r="C101" s="9">
        <f>36*50</f>
        <v>1800</v>
      </c>
      <c r="D101" s="8">
        <f>550/50</f>
        <v>11</v>
      </c>
      <c r="E101" s="8">
        <f t="shared" si="3"/>
        <v>19800</v>
      </c>
      <c r="F101" s="9" t="str">
        <f t="shared" si="4"/>
        <v>Saturday</v>
      </c>
      <c r="G101" s="39"/>
    </row>
    <row r="102" spans="1:7" x14ac:dyDescent="0.3">
      <c r="A102" s="38">
        <v>44465</v>
      </c>
      <c r="B102" s="9" t="s">
        <v>1</v>
      </c>
      <c r="C102" s="9">
        <v>22</v>
      </c>
      <c r="D102" s="8">
        <v>50</v>
      </c>
      <c r="E102" s="8">
        <f t="shared" si="3"/>
        <v>1100</v>
      </c>
      <c r="F102" s="9" t="str">
        <f t="shared" si="4"/>
        <v>Sunday</v>
      </c>
      <c r="G102" s="42">
        <f>E102+E103+E104+E105</f>
        <v>21300</v>
      </c>
    </row>
    <row r="103" spans="1:7" x14ac:dyDescent="0.3">
      <c r="A103" s="38">
        <v>44465</v>
      </c>
      <c r="B103" s="9" t="s">
        <v>2</v>
      </c>
      <c r="C103" s="9">
        <v>74</v>
      </c>
      <c r="D103" s="8">
        <v>40</v>
      </c>
      <c r="E103" s="8">
        <f t="shared" si="3"/>
        <v>2960</v>
      </c>
      <c r="F103" s="9" t="str">
        <f t="shared" si="4"/>
        <v>Sunday</v>
      </c>
      <c r="G103" s="39"/>
    </row>
    <row r="104" spans="1:7" x14ac:dyDescent="0.3">
      <c r="A104" s="38">
        <v>44465</v>
      </c>
      <c r="B104" s="9" t="s">
        <v>3</v>
      </c>
      <c r="C104" s="9">
        <v>42</v>
      </c>
      <c r="D104" s="8">
        <v>70</v>
      </c>
      <c r="E104" s="8">
        <f t="shared" si="3"/>
        <v>2940</v>
      </c>
      <c r="F104" s="9" t="str">
        <f t="shared" si="4"/>
        <v>Sunday</v>
      </c>
      <c r="G104" s="39"/>
    </row>
    <row r="105" spans="1:7" x14ac:dyDescent="0.3">
      <c r="A105" s="38">
        <v>44465</v>
      </c>
      <c r="B105" s="9" t="s">
        <v>60</v>
      </c>
      <c r="C105" s="9">
        <f>26*50</f>
        <v>1300</v>
      </c>
      <c r="D105" s="8">
        <f>550/50</f>
        <v>11</v>
      </c>
      <c r="E105" s="8">
        <f t="shared" si="3"/>
        <v>14300</v>
      </c>
      <c r="F105" s="9" t="str">
        <f t="shared" si="4"/>
        <v>Sunday</v>
      </c>
      <c r="G105" s="39"/>
    </row>
    <row r="106" spans="1:7" x14ac:dyDescent="0.3">
      <c r="A106" s="38">
        <v>44466</v>
      </c>
      <c r="B106" s="9" t="s">
        <v>1</v>
      </c>
      <c r="C106" s="9">
        <v>26</v>
      </c>
      <c r="D106" s="8">
        <v>50</v>
      </c>
      <c r="E106" s="8">
        <f t="shared" si="3"/>
        <v>1300</v>
      </c>
      <c r="F106" s="9" t="str">
        <f t="shared" si="4"/>
        <v>Monday</v>
      </c>
      <c r="G106" s="42">
        <f>E106+E107+E108+E109</f>
        <v>13930</v>
      </c>
    </row>
    <row r="107" spans="1:7" x14ac:dyDescent="0.3">
      <c r="A107" s="38">
        <v>44466</v>
      </c>
      <c r="B107" s="9" t="s">
        <v>2</v>
      </c>
      <c r="C107" s="9">
        <v>33</v>
      </c>
      <c r="D107" s="8">
        <v>40</v>
      </c>
      <c r="E107" s="8">
        <f t="shared" si="3"/>
        <v>1320</v>
      </c>
      <c r="F107" s="9" t="str">
        <f t="shared" si="4"/>
        <v>Monday</v>
      </c>
      <c r="G107" s="39"/>
    </row>
    <row r="108" spans="1:7" x14ac:dyDescent="0.3">
      <c r="A108" s="38">
        <v>44466</v>
      </c>
      <c r="B108" s="9" t="s">
        <v>3</v>
      </c>
      <c r="C108" s="9">
        <v>28</v>
      </c>
      <c r="D108" s="8">
        <v>70</v>
      </c>
      <c r="E108" s="8">
        <f t="shared" si="3"/>
        <v>1960</v>
      </c>
      <c r="F108" s="9" t="str">
        <f t="shared" si="4"/>
        <v>Monday</v>
      </c>
      <c r="G108" s="39"/>
    </row>
    <row r="109" spans="1:7" x14ac:dyDescent="0.3">
      <c r="A109" s="38">
        <v>44466</v>
      </c>
      <c r="B109" s="9" t="s">
        <v>60</v>
      </c>
      <c r="C109" s="9">
        <f>17*50</f>
        <v>850</v>
      </c>
      <c r="D109" s="8">
        <f>550/50</f>
        <v>11</v>
      </c>
      <c r="E109" s="8">
        <f t="shared" si="3"/>
        <v>9350</v>
      </c>
      <c r="F109" s="9" t="str">
        <f t="shared" si="4"/>
        <v>Monday</v>
      </c>
      <c r="G109" s="39"/>
    </row>
    <row r="110" spans="1:7" x14ac:dyDescent="0.3">
      <c r="A110" s="38">
        <v>44467</v>
      </c>
      <c r="B110" s="9" t="s">
        <v>1</v>
      </c>
      <c r="C110" s="9">
        <v>25</v>
      </c>
      <c r="D110" s="8">
        <v>55</v>
      </c>
      <c r="E110" s="8">
        <f t="shared" si="3"/>
        <v>1375</v>
      </c>
      <c r="F110" s="9" t="str">
        <f t="shared" si="4"/>
        <v>Tuesday</v>
      </c>
      <c r="G110" s="42">
        <f>E110+E111+E112+E113</f>
        <v>22215</v>
      </c>
    </row>
    <row r="111" spans="1:7" x14ac:dyDescent="0.3">
      <c r="A111" s="38">
        <v>44467</v>
      </c>
      <c r="B111" s="9" t="s">
        <v>2</v>
      </c>
      <c r="C111" s="9">
        <v>44</v>
      </c>
      <c r="D111" s="8">
        <v>40</v>
      </c>
      <c r="E111" s="8">
        <f t="shared" si="3"/>
        <v>1760</v>
      </c>
      <c r="F111" s="9" t="str">
        <f t="shared" si="4"/>
        <v>Tuesday</v>
      </c>
      <c r="G111" s="39"/>
    </row>
    <row r="112" spans="1:7" x14ac:dyDescent="0.3">
      <c r="A112" s="38">
        <v>44467</v>
      </c>
      <c r="B112" s="9" t="s">
        <v>3</v>
      </c>
      <c r="C112" s="9">
        <v>29</v>
      </c>
      <c r="D112" s="8">
        <v>70</v>
      </c>
      <c r="E112" s="8">
        <f t="shared" si="3"/>
        <v>2030</v>
      </c>
      <c r="F112" s="9" t="str">
        <f t="shared" si="4"/>
        <v>Tuesday</v>
      </c>
      <c r="G112" s="39"/>
    </row>
    <row r="113" spans="1:7" x14ac:dyDescent="0.3">
      <c r="A113" s="38">
        <v>44467</v>
      </c>
      <c r="B113" s="9" t="s">
        <v>60</v>
      </c>
      <c r="C113" s="9">
        <f>31*50</f>
        <v>1550</v>
      </c>
      <c r="D113" s="8">
        <f>550/50</f>
        <v>11</v>
      </c>
      <c r="E113" s="8">
        <f t="shared" si="3"/>
        <v>17050</v>
      </c>
      <c r="F113" s="9" t="str">
        <f t="shared" si="4"/>
        <v>Tuesday</v>
      </c>
      <c r="G113" s="39"/>
    </row>
    <row r="114" spans="1:7" x14ac:dyDescent="0.3">
      <c r="A114" s="38">
        <v>44468</v>
      </c>
      <c r="B114" s="9" t="s">
        <v>1</v>
      </c>
      <c r="C114" s="9">
        <v>32</v>
      </c>
      <c r="D114" s="8">
        <v>55</v>
      </c>
      <c r="E114" s="8">
        <f t="shared" si="3"/>
        <v>1760</v>
      </c>
      <c r="F114" s="9" t="str">
        <f t="shared" si="4"/>
        <v>Wednesday</v>
      </c>
      <c r="G114" s="42">
        <f>E114+E115+E116+E117</f>
        <v>25060</v>
      </c>
    </row>
    <row r="115" spans="1:7" x14ac:dyDescent="0.3">
      <c r="A115" s="38">
        <v>44468</v>
      </c>
      <c r="B115" s="9" t="s">
        <v>2</v>
      </c>
      <c r="C115" s="9">
        <v>40</v>
      </c>
      <c r="D115" s="8">
        <v>40</v>
      </c>
      <c r="E115" s="8">
        <f t="shared" si="3"/>
        <v>1600</v>
      </c>
      <c r="F115" s="9" t="str">
        <f t="shared" si="4"/>
        <v>Wednesday</v>
      </c>
      <c r="G115" s="39"/>
    </row>
    <row r="116" spans="1:7" x14ac:dyDescent="0.3">
      <c r="A116" s="38">
        <v>44468</v>
      </c>
      <c r="B116" s="9" t="s">
        <v>3</v>
      </c>
      <c r="C116" s="9">
        <v>35</v>
      </c>
      <c r="D116" s="8">
        <v>70</v>
      </c>
      <c r="E116" s="8">
        <f t="shared" si="3"/>
        <v>2450</v>
      </c>
      <c r="F116" s="9" t="str">
        <f t="shared" si="4"/>
        <v>Wednesday</v>
      </c>
      <c r="G116" s="39"/>
    </row>
    <row r="117" spans="1:7" x14ac:dyDescent="0.3">
      <c r="A117" s="38">
        <v>44468</v>
      </c>
      <c r="B117" s="9" t="s">
        <v>60</v>
      </c>
      <c r="C117" s="9">
        <f>35*50</f>
        <v>1750</v>
      </c>
      <c r="D117" s="8">
        <f>550/50</f>
        <v>11</v>
      </c>
      <c r="E117" s="8">
        <f t="shared" si="3"/>
        <v>19250</v>
      </c>
      <c r="F117" s="9" t="str">
        <f t="shared" si="4"/>
        <v>Wednesday</v>
      </c>
      <c r="G117" s="39"/>
    </row>
    <row r="118" spans="1:7" x14ac:dyDescent="0.3">
      <c r="A118" s="38">
        <v>44469</v>
      </c>
      <c r="B118" s="9" t="s">
        <v>1</v>
      </c>
      <c r="C118" s="9">
        <v>37</v>
      </c>
      <c r="D118" s="8">
        <v>60</v>
      </c>
      <c r="E118" s="8">
        <f t="shared" si="3"/>
        <v>2220</v>
      </c>
      <c r="F118" s="9" t="str">
        <f t="shared" si="4"/>
        <v>Thursday</v>
      </c>
      <c r="G118" s="42">
        <f>E118+E119+E120+E121</f>
        <v>15700</v>
      </c>
    </row>
    <row r="119" spans="1:7" x14ac:dyDescent="0.3">
      <c r="A119" s="38">
        <v>44469</v>
      </c>
      <c r="B119" s="9" t="s">
        <v>2</v>
      </c>
      <c r="C119" s="9">
        <v>42</v>
      </c>
      <c r="D119" s="8">
        <v>40</v>
      </c>
      <c r="E119" s="8">
        <f t="shared" si="3"/>
        <v>1680</v>
      </c>
      <c r="F119" s="9" t="str">
        <f t="shared" si="4"/>
        <v>Thursday</v>
      </c>
      <c r="G119" s="39"/>
    </row>
    <row r="120" spans="1:7" x14ac:dyDescent="0.3">
      <c r="A120" s="38">
        <v>44469</v>
      </c>
      <c r="B120" s="9" t="s">
        <v>3</v>
      </c>
      <c r="C120" s="9">
        <v>22</v>
      </c>
      <c r="D120" s="8">
        <v>70</v>
      </c>
      <c r="E120" s="8">
        <f t="shared" si="3"/>
        <v>1540</v>
      </c>
      <c r="F120" s="9" t="str">
        <f t="shared" si="4"/>
        <v>Thursday</v>
      </c>
      <c r="G120" s="39"/>
    </row>
    <row r="121" spans="1:7" x14ac:dyDescent="0.3">
      <c r="A121" s="38">
        <v>44469</v>
      </c>
      <c r="B121" s="9" t="s">
        <v>60</v>
      </c>
      <c r="C121" s="9">
        <f>18*50</f>
        <v>900</v>
      </c>
      <c r="D121" s="8">
        <f>570/50</f>
        <v>11.4</v>
      </c>
      <c r="E121" s="8">
        <f t="shared" si="3"/>
        <v>10260</v>
      </c>
      <c r="F121" s="9" t="str">
        <f>TEXT($A121,"dddd")</f>
        <v>Thursday</v>
      </c>
      <c r="G121" s="39"/>
    </row>
    <row r="122" spans="1:7" x14ac:dyDescent="0.3">
      <c r="A122" s="38">
        <v>44470</v>
      </c>
      <c r="B122" s="9" t="s">
        <v>1</v>
      </c>
      <c r="C122" s="9">
        <v>28</v>
      </c>
      <c r="D122" s="8">
        <v>60</v>
      </c>
      <c r="E122" s="8">
        <f t="shared" si="3"/>
        <v>1680</v>
      </c>
      <c r="F122" s="9" t="str">
        <f t="shared" si="4"/>
        <v>Friday</v>
      </c>
      <c r="G122" s="42">
        <f>E122+E123+E124+E125</f>
        <v>17040</v>
      </c>
    </row>
    <row r="123" spans="1:7" x14ac:dyDescent="0.3">
      <c r="A123" s="38">
        <v>44470</v>
      </c>
      <c r="B123" s="9" t="s">
        <v>2</v>
      </c>
      <c r="C123" s="9">
        <v>41</v>
      </c>
      <c r="D123" s="8">
        <v>40</v>
      </c>
      <c r="E123" s="8">
        <f t="shared" si="3"/>
        <v>1640</v>
      </c>
      <c r="F123" s="9" t="str">
        <f t="shared" si="4"/>
        <v>Friday</v>
      </c>
      <c r="G123" s="39"/>
    </row>
    <row r="124" spans="1:7" x14ac:dyDescent="0.3">
      <c r="A124" s="38">
        <v>44470</v>
      </c>
      <c r="B124" s="9" t="s">
        <v>3</v>
      </c>
      <c r="C124" s="9">
        <v>25</v>
      </c>
      <c r="D124" s="8">
        <v>70</v>
      </c>
      <c r="E124" s="8">
        <f t="shared" si="3"/>
        <v>1750</v>
      </c>
      <c r="F124" s="9" t="str">
        <f t="shared" si="4"/>
        <v>Friday</v>
      </c>
      <c r="G124" s="39"/>
    </row>
    <row r="125" spans="1:7" x14ac:dyDescent="0.3">
      <c r="A125" s="38">
        <v>44470</v>
      </c>
      <c r="B125" s="9" t="s">
        <v>60</v>
      </c>
      <c r="C125" s="9">
        <f>21*50</f>
        <v>1050</v>
      </c>
      <c r="D125" s="8">
        <f>570/50</f>
        <v>11.4</v>
      </c>
      <c r="E125" s="8">
        <f t="shared" si="3"/>
        <v>11970</v>
      </c>
      <c r="F125" s="9" t="str">
        <f t="shared" si="4"/>
        <v>Friday</v>
      </c>
      <c r="G125" s="39"/>
    </row>
    <row r="126" spans="1:7" x14ac:dyDescent="0.3">
      <c r="A126" s="38">
        <v>44471</v>
      </c>
      <c r="B126" s="9" t="s">
        <v>1</v>
      </c>
      <c r="C126" s="9">
        <v>36</v>
      </c>
      <c r="D126" s="8">
        <v>60</v>
      </c>
      <c r="E126" s="8">
        <f t="shared" si="3"/>
        <v>2160</v>
      </c>
      <c r="F126" s="9" t="str">
        <f t="shared" si="4"/>
        <v>Saturday</v>
      </c>
      <c r="G126" s="42">
        <f>E126+E127+E128+E129</f>
        <v>29050</v>
      </c>
    </row>
    <row r="127" spans="1:7" x14ac:dyDescent="0.3">
      <c r="A127" s="38">
        <v>44471</v>
      </c>
      <c r="B127" s="9" t="s">
        <v>2</v>
      </c>
      <c r="C127" s="9">
        <v>32</v>
      </c>
      <c r="D127" s="8">
        <v>40</v>
      </c>
      <c r="E127" s="8">
        <f t="shared" si="3"/>
        <v>1280</v>
      </c>
      <c r="F127" s="9" t="str">
        <f t="shared" si="4"/>
        <v>Saturday</v>
      </c>
      <c r="G127" s="39"/>
    </row>
    <row r="128" spans="1:7" x14ac:dyDescent="0.3">
      <c r="A128" s="38">
        <v>44471</v>
      </c>
      <c r="B128" s="9" t="s">
        <v>3</v>
      </c>
      <c r="C128" s="9">
        <v>32</v>
      </c>
      <c r="D128" s="8">
        <v>70</v>
      </c>
      <c r="E128" s="8">
        <f t="shared" si="3"/>
        <v>2240</v>
      </c>
      <c r="F128" s="9" t="str">
        <f t="shared" si="4"/>
        <v>Saturday</v>
      </c>
      <c r="G128" s="39"/>
    </row>
    <row r="129" spans="1:7" x14ac:dyDescent="0.3">
      <c r="A129" s="38">
        <v>44471</v>
      </c>
      <c r="B129" s="9" t="s">
        <v>60</v>
      </c>
      <c r="C129" s="9">
        <f>41*50</f>
        <v>2050</v>
      </c>
      <c r="D129" s="8">
        <f>570/50</f>
        <v>11.4</v>
      </c>
      <c r="E129" s="8">
        <f t="shared" si="3"/>
        <v>23370</v>
      </c>
      <c r="F129" s="9" t="str">
        <f t="shared" si="4"/>
        <v>Saturday</v>
      </c>
      <c r="G129" s="39"/>
    </row>
    <row r="130" spans="1:7" x14ac:dyDescent="0.3">
      <c r="A130" s="38">
        <v>44472</v>
      </c>
      <c r="B130" s="9" t="s">
        <v>1</v>
      </c>
      <c r="C130" s="9">
        <v>38</v>
      </c>
      <c r="D130" s="8">
        <v>60</v>
      </c>
      <c r="E130" s="8">
        <f t="shared" si="3"/>
        <v>2280</v>
      </c>
      <c r="F130" s="9" t="str">
        <f t="shared" si="4"/>
        <v>Sunday</v>
      </c>
      <c r="G130" s="42">
        <f>E130+E131+E132+E133</f>
        <v>24030</v>
      </c>
    </row>
    <row r="131" spans="1:7" x14ac:dyDescent="0.3">
      <c r="A131" s="38">
        <v>44472</v>
      </c>
      <c r="B131" s="9" t="s">
        <v>2</v>
      </c>
      <c r="C131" s="9">
        <v>44</v>
      </c>
      <c r="D131" s="8">
        <v>40</v>
      </c>
      <c r="E131" s="8">
        <f t="shared" si="3"/>
        <v>1760</v>
      </c>
      <c r="F131" s="9" t="str">
        <f t="shared" si="4"/>
        <v>Sunday</v>
      </c>
      <c r="G131" s="39"/>
    </row>
    <row r="132" spans="1:7" x14ac:dyDescent="0.3">
      <c r="A132" s="38">
        <v>44472</v>
      </c>
      <c r="B132" s="9" t="s">
        <v>3</v>
      </c>
      <c r="C132" s="9">
        <v>25</v>
      </c>
      <c r="D132" s="8">
        <v>70</v>
      </c>
      <c r="E132" s="8">
        <f t="shared" si="3"/>
        <v>1750</v>
      </c>
      <c r="F132" s="9" t="str">
        <f t="shared" si="4"/>
        <v>Sunday</v>
      </c>
      <c r="G132" s="39"/>
    </row>
    <row r="133" spans="1:7" x14ac:dyDescent="0.3">
      <c r="A133" s="38">
        <v>44472</v>
      </c>
      <c r="B133" s="9" t="s">
        <v>60</v>
      </c>
      <c r="C133" s="9">
        <f>32*50</f>
        <v>1600</v>
      </c>
      <c r="D133" s="8">
        <f>570/50</f>
        <v>11.4</v>
      </c>
      <c r="E133" s="8">
        <f t="shared" si="3"/>
        <v>18240</v>
      </c>
      <c r="F133" s="9" t="str">
        <f t="shared" si="4"/>
        <v>Sunday</v>
      </c>
      <c r="G133" s="39"/>
    </row>
    <row r="134" spans="1:7" x14ac:dyDescent="0.3">
      <c r="A134" s="38">
        <v>44473</v>
      </c>
      <c r="B134" s="9" t="s">
        <v>1</v>
      </c>
      <c r="C134" s="9">
        <v>35</v>
      </c>
      <c r="D134" s="8">
        <v>60</v>
      </c>
      <c r="E134" s="8">
        <f t="shared" ref="E134:E181" si="5">$C134*$D134</f>
        <v>2100</v>
      </c>
      <c r="F134" s="9" t="str">
        <f t="shared" si="4"/>
        <v>Monday</v>
      </c>
      <c r="G134" s="42">
        <f>E134+E135+E136+E137</f>
        <v>28970</v>
      </c>
    </row>
    <row r="135" spans="1:7" x14ac:dyDescent="0.3">
      <c r="A135" s="38">
        <v>44473</v>
      </c>
      <c r="B135" s="9" t="s">
        <v>2</v>
      </c>
      <c r="C135" s="9">
        <v>55</v>
      </c>
      <c r="D135" s="8">
        <v>40</v>
      </c>
      <c r="E135" s="8">
        <f t="shared" si="5"/>
        <v>2200</v>
      </c>
      <c r="F135" s="9" t="str">
        <f t="shared" si="4"/>
        <v>Monday</v>
      </c>
      <c r="G135" s="39"/>
    </row>
    <row r="136" spans="1:7" x14ac:dyDescent="0.3">
      <c r="A136" s="38">
        <v>44473</v>
      </c>
      <c r="B136" s="9" t="s">
        <v>3</v>
      </c>
      <c r="C136" s="9">
        <v>43</v>
      </c>
      <c r="D136" s="8">
        <v>70</v>
      </c>
      <c r="E136" s="8">
        <f t="shared" si="5"/>
        <v>3010</v>
      </c>
      <c r="F136" s="9" t="str">
        <f t="shared" si="4"/>
        <v>Monday</v>
      </c>
      <c r="G136" s="39"/>
    </row>
    <row r="137" spans="1:7" x14ac:dyDescent="0.3">
      <c r="A137" s="38">
        <v>44473</v>
      </c>
      <c r="B137" s="9" t="s">
        <v>60</v>
      </c>
      <c r="C137" s="9">
        <f>38*50</f>
        <v>1900</v>
      </c>
      <c r="D137" s="8">
        <f>570/50</f>
        <v>11.4</v>
      </c>
      <c r="E137" s="8">
        <f t="shared" si="5"/>
        <v>21660</v>
      </c>
      <c r="F137" s="9" t="str">
        <f t="shared" si="4"/>
        <v>Monday</v>
      </c>
      <c r="G137" s="39"/>
    </row>
    <row r="138" spans="1:7" x14ac:dyDescent="0.3">
      <c r="A138" s="38">
        <v>44474</v>
      </c>
      <c r="B138" s="9" t="s">
        <v>1</v>
      </c>
      <c r="C138" s="9">
        <v>27</v>
      </c>
      <c r="D138" s="8">
        <v>50</v>
      </c>
      <c r="E138" s="8">
        <f t="shared" si="5"/>
        <v>1350</v>
      </c>
      <c r="F138" s="9" t="str">
        <f t="shared" si="4"/>
        <v>Tuesday</v>
      </c>
      <c r="G138" s="42">
        <f>E138+E139+E140+E141</f>
        <v>18650</v>
      </c>
    </row>
    <row r="139" spans="1:7" x14ac:dyDescent="0.3">
      <c r="A139" s="38">
        <v>44474</v>
      </c>
      <c r="B139" s="9" t="s">
        <v>2</v>
      </c>
      <c r="C139" s="9">
        <v>28</v>
      </c>
      <c r="D139" s="8">
        <v>35</v>
      </c>
      <c r="E139" s="8">
        <f t="shared" si="5"/>
        <v>980</v>
      </c>
      <c r="F139" s="9" t="str">
        <f t="shared" si="4"/>
        <v>Tuesday</v>
      </c>
      <c r="G139" s="39"/>
    </row>
    <row r="140" spans="1:7" x14ac:dyDescent="0.3">
      <c r="A140" s="38">
        <v>44474</v>
      </c>
      <c r="B140" s="9" t="s">
        <v>3</v>
      </c>
      <c r="C140" s="9">
        <v>32</v>
      </c>
      <c r="D140" s="8">
        <v>60</v>
      </c>
      <c r="E140" s="8">
        <f t="shared" si="5"/>
        <v>1920</v>
      </c>
      <c r="F140" s="9" t="str">
        <f t="shared" si="4"/>
        <v>Tuesday</v>
      </c>
      <c r="G140" s="39"/>
    </row>
    <row r="141" spans="1:7" x14ac:dyDescent="0.3">
      <c r="A141" s="38">
        <v>44474</v>
      </c>
      <c r="B141" s="9" t="s">
        <v>60</v>
      </c>
      <c r="C141" s="9">
        <f>24*50</f>
        <v>1200</v>
      </c>
      <c r="D141" s="8">
        <f>600/50</f>
        <v>12</v>
      </c>
      <c r="E141" s="8">
        <f t="shared" si="5"/>
        <v>14400</v>
      </c>
      <c r="F141" s="9" t="str">
        <f t="shared" si="4"/>
        <v>Tuesday</v>
      </c>
      <c r="G141" s="39"/>
    </row>
    <row r="142" spans="1:7" x14ac:dyDescent="0.3">
      <c r="A142" s="38">
        <v>44475</v>
      </c>
      <c r="B142" s="9" t="s">
        <v>1</v>
      </c>
      <c r="C142" s="9">
        <v>20</v>
      </c>
      <c r="D142" s="8">
        <v>45</v>
      </c>
      <c r="E142" s="8">
        <f t="shared" si="5"/>
        <v>900</v>
      </c>
      <c r="F142" s="9" t="str">
        <f t="shared" si="4"/>
        <v>Wednesday</v>
      </c>
      <c r="G142" s="42">
        <f>E142+E143+E144+E145</f>
        <v>18945</v>
      </c>
    </row>
    <row r="143" spans="1:7" x14ac:dyDescent="0.3">
      <c r="A143" s="38">
        <v>44475</v>
      </c>
      <c r="B143" s="9" t="s">
        <v>2</v>
      </c>
      <c r="C143" s="9">
        <v>66</v>
      </c>
      <c r="D143" s="8">
        <v>35</v>
      </c>
      <c r="E143" s="8">
        <f t="shared" si="5"/>
        <v>2310</v>
      </c>
      <c r="F143" s="9" t="str">
        <f t="shared" si="4"/>
        <v>Wednesday</v>
      </c>
      <c r="G143" s="39"/>
    </row>
    <row r="144" spans="1:7" x14ac:dyDescent="0.3">
      <c r="A144" s="38">
        <v>44475</v>
      </c>
      <c r="B144" s="9" t="s">
        <v>3</v>
      </c>
      <c r="C144" s="9">
        <v>19</v>
      </c>
      <c r="D144" s="8">
        <v>45</v>
      </c>
      <c r="E144" s="8">
        <f t="shared" si="5"/>
        <v>855</v>
      </c>
      <c r="F144" s="9" t="str">
        <f t="shared" si="4"/>
        <v>Wednesday</v>
      </c>
      <c r="G144" s="39"/>
    </row>
    <row r="145" spans="1:7" x14ac:dyDescent="0.3">
      <c r="A145" s="38">
        <v>44475</v>
      </c>
      <c r="B145" s="9" t="s">
        <v>60</v>
      </c>
      <c r="C145" s="9">
        <f>24*50</f>
        <v>1200</v>
      </c>
      <c r="D145" s="8">
        <f>620/50</f>
        <v>12.4</v>
      </c>
      <c r="E145" s="8">
        <f t="shared" si="5"/>
        <v>14880</v>
      </c>
      <c r="F145" s="9" t="str">
        <f t="shared" si="4"/>
        <v>Wednesday</v>
      </c>
      <c r="G145" s="39"/>
    </row>
    <row r="146" spans="1:7" x14ac:dyDescent="0.3">
      <c r="A146" s="38">
        <v>44476</v>
      </c>
      <c r="B146" s="9" t="s">
        <v>1</v>
      </c>
      <c r="C146" s="9">
        <v>29</v>
      </c>
      <c r="D146" s="8">
        <v>45</v>
      </c>
      <c r="E146" s="8">
        <f t="shared" si="5"/>
        <v>1305</v>
      </c>
      <c r="F146" s="9" t="str">
        <f t="shared" si="4"/>
        <v>Thursday</v>
      </c>
      <c r="G146" s="42">
        <f>E146+E147+E148+E149</f>
        <v>25775</v>
      </c>
    </row>
    <row r="147" spans="1:7" x14ac:dyDescent="0.3">
      <c r="A147" s="38">
        <v>44476</v>
      </c>
      <c r="B147" s="9" t="s">
        <v>2</v>
      </c>
      <c r="C147" s="9">
        <v>42</v>
      </c>
      <c r="D147" s="8">
        <v>35</v>
      </c>
      <c r="E147" s="8">
        <f t="shared" si="5"/>
        <v>1470</v>
      </c>
      <c r="F147" s="9" t="str">
        <f t="shared" si="4"/>
        <v>Thursday</v>
      </c>
      <c r="G147" s="39"/>
    </row>
    <row r="148" spans="1:7" x14ac:dyDescent="0.3">
      <c r="A148" s="38">
        <v>44476</v>
      </c>
      <c r="B148" s="9" t="s">
        <v>3</v>
      </c>
      <c r="C148" s="9">
        <v>24</v>
      </c>
      <c r="D148" s="8">
        <v>80</v>
      </c>
      <c r="E148" s="8">
        <f t="shared" si="5"/>
        <v>1920</v>
      </c>
      <c r="F148" s="9" t="str">
        <f t="shared" si="4"/>
        <v>Thursday</v>
      </c>
      <c r="G148" s="39"/>
    </row>
    <row r="149" spans="1:7" x14ac:dyDescent="0.3">
      <c r="A149" s="38">
        <v>44476</v>
      </c>
      <c r="B149" s="9" t="s">
        <v>60</v>
      </c>
      <c r="C149" s="9">
        <f>34*50</f>
        <v>1700</v>
      </c>
      <c r="D149" s="8">
        <f>620/50</f>
        <v>12.4</v>
      </c>
      <c r="E149" s="8">
        <f t="shared" si="5"/>
        <v>21080</v>
      </c>
      <c r="F149" s="9" t="str">
        <f t="shared" si="4"/>
        <v>Thursday</v>
      </c>
      <c r="G149" s="39"/>
    </row>
    <row r="150" spans="1:7" x14ac:dyDescent="0.3">
      <c r="A150" s="38">
        <v>44477</v>
      </c>
      <c r="B150" s="9" t="s">
        <v>1</v>
      </c>
      <c r="C150" s="9">
        <v>26</v>
      </c>
      <c r="D150" s="8">
        <v>45</v>
      </c>
      <c r="E150" s="8">
        <f t="shared" si="5"/>
        <v>1170</v>
      </c>
      <c r="F150" s="9" t="str">
        <f t="shared" si="4"/>
        <v>Friday</v>
      </c>
      <c r="G150" s="42">
        <f>E150+E151+E152+E153</f>
        <v>16825</v>
      </c>
    </row>
    <row r="151" spans="1:7" x14ac:dyDescent="0.3">
      <c r="A151" s="38">
        <v>44477</v>
      </c>
      <c r="B151" s="9" t="s">
        <v>2</v>
      </c>
      <c r="C151" s="9">
        <v>38</v>
      </c>
      <c r="D151" s="8">
        <v>35</v>
      </c>
      <c r="E151" s="8">
        <f t="shared" si="5"/>
        <v>1330</v>
      </c>
      <c r="F151" s="9" t="str">
        <f t="shared" ref="F151:F181" si="6">TEXT($A151,"dddd")</f>
        <v>Friday</v>
      </c>
      <c r="G151" s="39"/>
    </row>
    <row r="152" spans="1:7" x14ac:dyDescent="0.3">
      <c r="A152" s="38">
        <v>44477</v>
      </c>
      <c r="B152" s="9" t="s">
        <v>3</v>
      </c>
      <c r="C152" s="9">
        <v>29</v>
      </c>
      <c r="D152" s="8">
        <v>45</v>
      </c>
      <c r="E152" s="8">
        <f t="shared" si="5"/>
        <v>1305</v>
      </c>
      <c r="F152" s="9" t="str">
        <f t="shared" si="6"/>
        <v>Friday</v>
      </c>
      <c r="G152" s="39"/>
    </row>
    <row r="153" spans="1:7" x14ac:dyDescent="0.3">
      <c r="A153" s="38">
        <v>44477</v>
      </c>
      <c r="B153" s="9" t="s">
        <v>60</v>
      </c>
      <c r="C153" s="9">
        <f>21*50</f>
        <v>1050</v>
      </c>
      <c r="D153" s="8">
        <f>620/50</f>
        <v>12.4</v>
      </c>
      <c r="E153" s="8">
        <f t="shared" si="5"/>
        <v>13020</v>
      </c>
      <c r="F153" s="9" t="str">
        <f t="shared" si="6"/>
        <v>Friday</v>
      </c>
      <c r="G153" s="39"/>
    </row>
    <row r="154" spans="1:7" x14ac:dyDescent="0.3">
      <c r="A154" s="38">
        <v>44478</v>
      </c>
      <c r="B154" s="9" t="s">
        <v>1</v>
      </c>
      <c r="C154" s="9">
        <v>42</v>
      </c>
      <c r="D154" s="8">
        <v>45</v>
      </c>
      <c r="E154" s="8">
        <f t="shared" si="5"/>
        <v>1890</v>
      </c>
      <c r="F154" s="9" t="str">
        <f t="shared" si="6"/>
        <v>Saturday</v>
      </c>
      <c r="G154" s="42">
        <f>E154+E155+E156+E157</f>
        <v>24275</v>
      </c>
    </row>
    <row r="155" spans="1:7" x14ac:dyDescent="0.3">
      <c r="A155" s="38">
        <v>44478</v>
      </c>
      <c r="B155" s="9" t="s">
        <v>2</v>
      </c>
      <c r="C155" s="9">
        <v>40</v>
      </c>
      <c r="D155" s="8">
        <v>40</v>
      </c>
      <c r="E155" s="8">
        <f t="shared" si="5"/>
        <v>1600</v>
      </c>
      <c r="F155" s="9" t="str">
        <f t="shared" si="6"/>
        <v>Saturday</v>
      </c>
      <c r="G155" s="39"/>
    </row>
    <row r="156" spans="1:7" x14ac:dyDescent="0.3">
      <c r="A156" s="38">
        <v>44478</v>
      </c>
      <c r="B156" s="9" t="s">
        <v>3</v>
      </c>
      <c r="C156" s="9">
        <v>21</v>
      </c>
      <c r="D156" s="8">
        <v>45</v>
      </c>
      <c r="E156" s="8">
        <f t="shared" si="5"/>
        <v>945</v>
      </c>
      <c r="F156" s="9" t="str">
        <f t="shared" si="6"/>
        <v>Saturday</v>
      </c>
      <c r="G156" s="39"/>
    </row>
    <row r="157" spans="1:7" x14ac:dyDescent="0.3">
      <c r="A157" s="38">
        <v>44478</v>
      </c>
      <c r="B157" s="9" t="s">
        <v>60</v>
      </c>
      <c r="C157" s="9">
        <f>32*50</f>
        <v>1600</v>
      </c>
      <c r="D157" s="8">
        <f>620/50</f>
        <v>12.4</v>
      </c>
      <c r="E157" s="8">
        <f t="shared" si="5"/>
        <v>19840</v>
      </c>
      <c r="F157" s="9" t="str">
        <f t="shared" si="6"/>
        <v>Saturday</v>
      </c>
      <c r="G157" s="39"/>
    </row>
    <row r="158" spans="1:7" x14ac:dyDescent="0.3">
      <c r="A158" s="38">
        <v>44479</v>
      </c>
      <c r="B158" s="9" t="s">
        <v>1</v>
      </c>
      <c r="C158" s="9">
        <v>26</v>
      </c>
      <c r="D158" s="8">
        <v>45</v>
      </c>
      <c r="E158" s="8">
        <f t="shared" si="5"/>
        <v>1170</v>
      </c>
      <c r="F158" s="9" t="str">
        <f t="shared" si="6"/>
        <v>Sunday</v>
      </c>
      <c r="G158" s="42">
        <f>E158+E159+E160+E161</f>
        <v>17745</v>
      </c>
    </row>
    <row r="159" spans="1:7" x14ac:dyDescent="0.3">
      <c r="A159" s="38">
        <v>44479</v>
      </c>
      <c r="B159" s="9" t="s">
        <v>2</v>
      </c>
      <c r="C159" s="9">
        <v>27</v>
      </c>
      <c r="D159" s="8">
        <v>40</v>
      </c>
      <c r="E159" s="8">
        <f t="shared" si="5"/>
        <v>1080</v>
      </c>
      <c r="F159" s="9" t="str">
        <f t="shared" si="6"/>
        <v>Sunday</v>
      </c>
      <c r="G159" s="39"/>
    </row>
    <row r="160" spans="1:7" x14ac:dyDescent="0.3">
      <c r="A160" s="38">
        <v>44479</v>
      </c>
      <c r="B160" s="9" t="s">
        <v>3</v>
      </c>
      <c r="C160" s="9">
        <v>55</v>
      </c>
      <c r="D160" s="8">
        <v>45</v>
      </c>
      <c r="E160" s="8">
        <f t="shared" si="5"/>
        <v>2475</v>
      </c>
      <c r="F160" s="9" t="str">
        <f t="shared" si="6"/>
        <v>Sunday</v>
      </c>
      <c r="G160" s="39"/>
    </row>
    <row r="161" spans="1:7" x14ac:dyDescent="0.3">
      <c r="A161" s="38">
        <v>44479</v>
      </c>
      <c r="B161" s="9" t="s">
        <v>60</v>
      </c>
      <c r="C161" s="9">
        <f>21*50</f>
        <v>1050</v>
      </c>
      <c r="D161" s="8">
        <f>620/50</f>
        <v>12.4</v>
      </c>
      <c r="E161" s="8">
        <f t="shared" si="5"/>
        <v>13020</v>
      </c>
      <c r="F161" s="9" t="str">
        <f t="shared" si="6"/>
        <v>Sunday</v>
      </c>
      <c r="G161" s="39"/>
    </row>
    <row r="162" spans="1:7" x14ac:dyDescent="0.3">
      <c r="A162" s="38">
        <v>44480</v>
      </c>
      <c r="B162" s="9" t="s">
        <v>1</v>
      </c>
      <c r="C162" s="9">
        <v>24</v>
      </c>
      <c r="D162" s="8">
        <v>45</v>
      </c>
      <c r="E162" s="8">
        <f t="shared" si="5"/>
        <v>1080</v>
      </c>
      <c r="F162" s="9" t="str">
        <f t="shared" si="6"/>
        <v>Monday</v>
      </c>
      <c r="G162" s="42">
        <f>E162+E163+E164+E165</f>
        <v>23500</v>
      </c>
    </row>
    <row r="163" spans="1:7" x14ac:dyDescent="0.3">
      <c r="A163" s="38">
        <v>44480</v>
      </c>
      <c r="B163" s="9" t="s">
        <v>2</v>
      </c>
      <c r="C163" s="9">
        <v>42</v>
      </c>
      <c r="D163" s="8">
        <v>40</v>
      </c>
      <c r="E163" s="8">
        <f t="shared" si="5"/>
        <v>1680</v>
      </c>
      <c r="F163" s="9" t="str">
        <f t="shared" si="6"/>
        <v>Monday</v>
      </c>
      <c r="G163" s="39"/>
    </row>
    <row r="164" spans="1:7" x14ac:dyDescent="0.3">
      <c r="A164" s="38">
        <v>44480</v>
      </c>
      <c r="B164" s="9" t="s">
        <v>3</v>
      </c>
      <c r="C164" s="9">
        <v>38</v>
      </c>
      <c r="D164" s="8">
        <v>40</v>
      </c>
      <c r="E164" s="8">
        <f t="shared" si="5"/>
        <v>1520</v>
      </c>
      <c r="F164" s="9" t="str">
        <f t="shared" si="6"/>
        <v>Monday</v>
      </c>
      <c r="G164" s="39"/>
    </row>
    <row r="165" spans="1:7" x14ac:dyDescent="0.3">
      <c r="A165" s="38">
        <v>44480</v>
      </c>
      <c r="B165" s="9" t="s">
        <v>60</v>
      </c>
      <c r="C165" s="9">
        <f>31*50</f>
        <v>1550</v>
      </c>
      <c r="D165" s="8">
        <f>620/50</f>
        <v>12.4</v>
      </c>
      <c r="E165" s="8">
        <f t="shared" si="5"/>
        <v>19220</v>
      </c>
      <c r="F165" s="9" t="str">
        <f t="shared" si="6"/>
        <v>Monday</v>
      </c>
      <c r="G165" s="39"/>
    </row>
    <row r="166" spans="1:7" x14ac:dyDescent="0.3">
      <c r="A166" s="38">
        <v>44481</v>
      </c>
      <c r="B166" s="9" t="s">
        <v>1</v>
      </c>
      <c r="C166" s="9">
        <v>36</v>
      </c>
      <c r="D166" s="8">
        <v>40</v>
      </c>
      <c r="E166" s="8">
        <f t="shared" si="5"/>
        <v>1440</v>
      </c>
      <c r="F166" s="9" t="str">
        <f t="shared" si="6"/>
        <v>Tuesday</v>
      </c>
      <c r="G166" s="42">
        <f>E166+E167+E168+E169</f>
        <v>18965</v>
      </c>
    </row>
    <row r="167" spans="1:7" x14ac:dyDescent="0.3">
      <c r="A167" s="38">
        <v>44481</v>
      </c>
      <c r="B167" s="9" t="s">
        <v>2</v>
      </c>
      <c r="C167" s="9">
        <v>39</v>
      </c>
      <c r="D167" s="8">
        <v>35</v>
      </c>
      <c r="E167" s="8">
        <f t="shared" si="5"/>
        <v>1365</v>
      </c>
      <c r="F167" s="9" t="str">
        <f t="shared" si="6"/>
        <v>Tuesday</v>
      </c>
      <c r="G167" s="39"/>
    </row>
    <row r="168" spans="1:7" x14ac:dyDescent="0.3">
      <c r="A168" s="38">
        <v>44481</v>
      </c>
      <c r="B168" s="9" t="s">
        <v>3</v>
      </c>
      <c r="C168" s="9">
        <v>44</v>
      </c>
      <c r="D168" s="8">
        <v>40</v>
      </c>
      <c r="E168" s="8">
        <f t="shared" si="5"/>
        <v>1760</v>
      </c>
      <c r="F168" s="9" t="str">
        <f t="shared" si="6"/>
        <v>Tuesday</v>
      </c>
      <c r="G168" s="39"/>
    </row>
    <row r="169" spans="1:7" x14ac:dyDescent="0.3">
      <c r="A169" s="38">
        <v>44481</v>
      </c>
      <c r="B169" s="9" t="s">
        <v>60</v>
      </c>
      <c r="C169" s="9">
        <f>24*50</f>
        <v>1200</v>
      </c>
      <c r="D169" s="8">
        <f>600/50</f>
        <v>12</v>
      </c>
      <c r="E169" s="8">
        <f t="shared" si="5"/>
        <v>14400</v>
      </c>
      <c r="F169" s="9" t="str">
        <f t="shared" si="6"/>
        <v>Tuesday</v>
      </c>
      <c r="G169" s="39"/>
    </row>
    <row r="170" spans="1:7" x14ac:dyDescent="0.3">
      <c r="A170" s="38">
        <v>44482</v>
      </c>
      <c r="B170" s="9" t="s">
        <v>1</v>
      </c>
      <c r="C170" s="9">
        <v>41</v>
      </c>
      <c r="D170" s="8">
        <v>40</v>
      </c>
      <c r="E170" s="8">
        <f t="shared" si="5"/>
        <v>1640</v>
      </c>
      <c r="F170" s="9" t="str">
        <f t="shared" si="6"/>
        <v>Wednesday</v>
      </c>
      <c r="G170" s="42">
        <f>E170+E171+E172+E173</f>
        <v>22250</v>
      </c>
    </row>
    <row r="171" spans="1:7" x14ac:dyDescent="0.3">
      <c r="A171" s="38">
        <v>44482</v>
      </c>
      <c r="B171" s="9" t="s">
        <v>2</v>
      </c>
      <c r="C171" s="9">
        <v>42</v>
      </c>
      <c r="D171" s="8">
        <v>35</v>
      </c>
      <c r="E171" s="8">
        <f t="shared" si="5"/>
        <v>1470</v>
      </c>
      <c r="F171" s="9" t="str">
        <f t="shared" si="6"/>
        <v>Wednesday</v>
      </c>
      <c r="G171" s="39"/>
    </row>
    <row r="172" spans="1:7" x14ac:dyDescent="0.3">
      <c r="A172" s="38">
        <v>44482</v>
      </c>
      <c r="B172" s="9" t="s">
        <v>3</v>
      </c>
      <c r="C172" s="9">
        <v>29</v>
      </c>
      <c r="D172" s="8">
        <v>40</v>
      </c>
      <c r="E172" s="8">
        <f t="shared" si="5"/>
        <v>1160</v>
      </c>
      <c r="F172" s="9" t="str">
        <f t="shared" si="6"/>
        <v>Wednesday</v>
      </c>
      <c r="G172" s="39"/>
    </row>
    <row r="173" spans="1:7" x14ac:dyDescent="0.3">
      <c r="A173" s="38">
        <v>44482</v>
      </c>
      <c r="B173" s="9" t="s">
        <v>60</v>
      </c>
      <c r="C173" s="9">
        <f>29*50</f>
        <v>1450</v>
      </c>
      <c r="D173" s="8">
        <f>620/50</f>
        <v>12.4</v>
      </c>
      <c r="E173" s="8">
        <f t="shared" si="5"/>
        <v>17980</v>
      </c>
      <c r="F173" s="9" t="str">
        <f t="shared" si="6"/>
        <v>Wednesday</v>
      </c>
      <c r="G173" s="39"/>
    </row>
    <row r="174" spans="1:7" x14ac:dyDescent="0.3">
      <c r="A174" s="38">
        <v>44483</v>
      </c>
      <c r="B174" s="9" t="s">
        <v>1</v>
      </c>
      <c r="C174" s="9">
        <v>22</v>
      </c>
      <c r="D174" s="8">
        <v>45</v>
      </c>
      <c r="E174" s="8">
        <f t="shared" si="5"/>
        <v>990</v>
      </c>
      <c r="F174" s="9" t="str">
        <f t="shared" si="6"/>
        <v>Thursday</v>
      </c>
      <c r="G174" s="42">
        <f>E174+E175+E176+E177</f>
        <v>21460</v>
      </c>
    </row>
    <row r="175" spans="1:7" x14ac:dyDescent="0.3">
      <c r="A175" s="38">
        <v>44483</v>
      </c>
      <c r="B175" s="9" t="s">
        <v>2</v>
      </c>
      <c r="C175" s="9">
        <v>46</v>
      </c>
      <c r="D175" s="8">
        <v>40</v>
      </c>
      <c r="E175" s="8">
        <f t="shared" si="5"/>
        <v>1840</v>
      </c>
      <c r="F175" s="9" t="str">
        <f t="shared" si="6"/>
        <v>Thursday</v>
      </c>
      <c r="G175" s="39"/>
    </row>
    <row r="176" spans="1:7" x14ac:dyDescent="0.3">
      <c r="A176" s="38">
        <v>44483</v>
      </c>
      <c r="B176" s="9" t="s">
        <v>3</v>
      </c>
      <c r="C176" s="9">
        <v>42</v>
      </c>
      <c r="D176" s="8">
        <v>45</v>
      </c>
      <c r="E176" s="8">
        <f t="shared" si="5"/>
        <v>1890</v>
      </c>
      <c r="F176" s="9" t="str">
        <f t="shared" si="6"/>
        <v>Thursday</v>
      </c>
      <c r="G176" s="39"/>
    </row>
    <row r="177" spans="1:7" x14ac:dyDescent="0.3">
      <c r="A177" s="38">
        <v>44483</v>
      </c>
      <c r="B177" s="9" t="s">
        <v>60</v>
      </c>
      <c r="C177" s="9">
        <f>27*50</f>
        <v>1350</v>
      </c>
      <c r="D177" s="8">
        <f>620/50</f>
        <v>12.4</v>
      </c>
      <c r="E177" s="8">
        <f t="shared" si="5"/>
        <v>16740</v>
      </c>
      <c r="F177" s="9" t="str">
        <f t="shared" si="6"/>
        <v>Thursday</v>
      </c>
      <c r="G177" s="39"/>
    </row>
    <row r="178" spans="1:7" x14ac:dyDescent="0.3">
      <c r="A178" s="38">
        <v>44484</v>
      </c>
      <c r="B178" s="9" t="s">
        <v>1</v>
      </c>
      <c r="C178" s="9">
        <v>29</v>
      </c>
      <c r="D178" s="8">
        <v>50</v>
      </c>
      <c r="E178" s="8">
        <f t="shared" si="5"/>
        <v>1450</v>
      </c>
      <c r="F178" s="9" t="str">
        <f t="shared" si="6"/>
        <v>Friday</v>
      </c>
      <c r="G178" s="42">
        <f>E178+E179+E180+E181</f>
        <v>28630</v>
      </c>
    </row>
    <row r="179" spans="1:7" x14ac:dyDescent="0.3">
      <c r="A179" s="38">
        <v>44484</v>
      </c>
      <c r="B179" s="9" t="s">
        <v>2</v>
      </c>
      <c r="C179" s="9">
        <v>42</v>
      </c>
      <c r="D179" s="8">
        <v>40</v>
      </c>
      <c r="E179" s="8">
        <f t="shared" si="5"/>
        <v>1680</v>
      </c>
      <c r="F179" s="9" t="str">
        <f t="shared" si="6"/>
        <v>Friday</v>
      </c>
      <c r="G179" s="39"/>
    </row>
    <row r="180" spans="1:7" x14ac:dyDescent="0.3">
      <c r="A180" s="38">
        <v>44484</v>
      </c>
      <c r="B180" s="9" t="s">
        <v>3</v>
      </c>
      <c r="C180" s="9">
        <v>33</v>
      </c>
      <c r="D180" s="8">
        <v>40</v>
      </c>
      <c r="E180" s="8">
        <f t="shared" si="5"/>
        <v>1320</v>
      </c>
      <c r="F180" s="9" t="str">
        <f t="shared" si="6"/>
        <v>Friday</v>
      </c>
      <c r="G180" s="39"/>
    </row>
    <row r="181" spans="1:7" x14ac:dyDescent="0.3">
      <c r="A181" s="38">
        <v>44484</v>
      </c>
      <c r="B181" s="9" t="s">
        <v>60</v>
      </c>
      <c r="C181" s="9">
        <f>39*50</f>
        <v>1950</v>
      </c>
      <c r="D181" s="8">
        <f>620/50</f>
        <v>12.4</v>
      </c>
      <c r="E181" s="8">
        <f t="shared" si="5"/>
        <v>24180</v>
      </c>
      <c r="F181" s="9" t="str">
        <f t="shared" si="6"/>
        <v>Friday</v>
      </c>
      <c r="G181" s="39"/>
    </row>
  </sheetData>
  <conditionalFormatting sqref="G2:G18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{F63D807C-ABFF-4C82-BF9B-C654B82CA405}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D807C-ABFF-4C82-BF9B-C654B82CA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G2:G181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030B-46A2-4C73-92F7-47B16EFDC8D8}">
  <dimension ref="A1:G6"/>
  <sheetViews>
    <sheetView workbookViewId="0">
      <selection activeCell="I3" sqref="I3"/>
    </sheetView>
  </sheetViews>
  <sheetFormatPr defaultRowHeight="14.4" x14ac:dyDescent="0.3"/>
  <cols>
    <col min="1" max="1" width="10.5546875" bestFit="1" customWidth="1"/>
    <col min="2" max="2" width="14.21875" style="47" bestFit="1" customWidth="1"/>
    <col min="3" max="3" width="12.109375" bestFit="1" customWidth="1"/>
    <col min="4" max="4" width="11" customWidth="1"/>
    <col min="5" max="5" width="16" style="47" customWidth="1"/>
    <col min="6" max="6" width="14" style="47" customWidth="1"/>
    <col min="7" max="7" width="23.109375" customWidth="1"/>
    <col min="8" max="8" width="16.6640625" bestFit="1" customWidth="1"/>
    <col min="9" max="9" width="12.6640625" bestFit="1" customWidth="1"/>
  </cols>
  <sheetData>
    <row r="1" spans="1:7" x14ac:dyDescent="0.3">
      <c r="A1" s="132" t="s">
        <v>139</v>
      </c>
      <c r="B1" s="133" t="s">
        <v>116</v>
      </c>
      <c r="D1" t="s">
        <v>139</v>
      </c>
      <c r="E1" s="47" t="s">
        <v>116</v>
      </c>
      <c r="F1" t="s">
        <v>140</v>
      </c>
      <c r="G1" t="s">
        <v>141</v>
      </c>
    </row>
    <row r="2" spans="1:7" x14ac:dyDescent="0.3">
      <c r="A2" s="126" t="s">
        <v>1</v>
      </c>
      <c r="B2" s="127">
        <v>72593</v>
      </c>
      <c r="D2" t="s">
        <v>60</v>
      </c>
      <c r="E2" s="47">
        <v>751200</v>
      </c>
      <c r="F2" s="128">
        <f>$E2/$E$6</f>
        <v>0.75835967367920543</v>
      </c>
      <c r="G2" s="134">
        <f>F2</f>
        <v>0.75835967367920543</v>
      </c>
    </row>
    <row r="3" spans="1:7" x14ac:dyDescent="0.3">
      <c r="A3" s="126" t="s">
        <v>2</v>
      </c>
      <c r="B3" s="127">
        <v>75716</v>
      </c>
      <c r="D3" t="s">
        <v>3</v>
      </c>
      <c r="E3" s="47">
        <v>91050</v>
      </c>
      <c r="F3" s="128">
        <f>$E3/$E$6</f>
        <v>9.1917795911197614E-2</v>
      </c>
      <c r="G3" s="134">
        <f>G2+F3</f>
        <v>0.85027746959040307</v>
      </c>
    </row>
    <row r="4" spans="1:7" x14ac:dyDescent="0.3">
      <c r="A4" s="126" t="s">
        <v>3</v>
      </c>
      <c r="B4" s="127">
        <v>91050</v>
      </c>
      <c r="D4" t="s">
        <v>2</v>
      </c>
      <c r="E4" s="47">
        <v>75716</v>
      </c>
      <c r="F4" s="128">
        <f>$E4/$E$6</f>
        <v>7.6437647833193179E-2</v>
      </c>
      <c r="G4" s="134">
        <f t="shared" ref="G4:G5" si="0">G3+F4</f>
        <v>0.92671511742359625</v>
      </c>
    </row>
    <row r="5" spans="1:7" x14ac:dyDescent="0.3">
      <c r="A5" s="126" t="s">
        <v>60</v>
      </c>
      <c r="B5" s="127">
        <v>751200</v>
      </c>
      <c r="D5" t="s">
        <v>1</v>
      </c>
      <c r="E5" s="47">
        <v>72593</v>
      </c>
      <c r="F5" s="128">
        <f>$E5/$E$6</f>
        <v>7.3284882576403823E-2</v>
      </c>
      <c r="G5" s="134">
        <f t="shared" si="0"/>
        <v>1</v>
      </c>
    </row>
    <row r="6" spans="1:7" x14ac:dyDescent="0.3">
      <c r="A6" s="130" t="s">
        <v>70</v>
      </c>
      <c r="B6" s="131">
        <f>SUM(B2:B5)</f>
        <v>990559</v>
      </c>
      <c r="D6" s="124" t="s">
        <v>70</v>
      </c>
      <c r="E6" s="129">
        <v>990559</v>
      </c>
      <c r="F6" s="128"/>
    </row>
  </sheetData>
  <sortState xmlns:xlrd2="http://schemas.microsoft.com/office/spreadsheetml/2017/richdata2" ref="D2:E5">
    <sortCondition descending="1" ref="E2:E5"/>
  </sortState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BBFC-9F9F-4D5A-8F4C-A9C58C7DE3A3}">
  <dimension ref="A1:G6"/>
  <sheetViews>
    <sheetView workbookViewId="0">
      <selection activeCell="F4" sqref="F4"/>
    </sheetView>
  </sheetViews>
  <sheetFormatPr defaultRowHeight="14.4" x14ac:dyDescent="0.3"/>
  <cols>
    <col min="1" max="1" width="11" customWidth="1"/>
    <col min="2" max="2" width="20" customWidth="1"/>
    <col min="3" max="3" width="17.33203125" customWidth="1"/>
    <col min="4" max="4" width="26.88671875" customWidth="1"/>
    <col min="5" max="5" width="13.44140625" bestFit="1" customWidth="1"/>
    <col min="6" max="6" width="16.88671875" bestFit="1" customWidth="1"/>
    <col min="7" max="7" width="23.44140625" bestFit="1" customWidth="1"/>
  </cols>
  <sheetData>
    <row r="1" spans="1:7" ht="28.8" x14ac:dyDescent="0.3">
      <c r="A1" s="125" t="s">
        <v>139</v>
      </c>
      <c r="B1" s="125" t="s">
        <v>142</v>
      </c>
      <c r="C1" s="125" t="s">
        <v>143</v>
      </c>
      <c r="D1" s="136" t="s">
        <v>144</v>
      </c>
      <c r="E1" s="125"/>
      <c r="F1" s="125"/>
      <c r="G1" s="125"/>
    </row>
    <row r="2" spans="1:7" x14ac:dyDescent="0.3">
      <c r="A2" t="s">
        <v>60</v>
      </c>
      <c r="B2">
        <f>1318*50</f>
        <v>65900</v>
      </c>
      <c r="C2" s="135">
        <f>$B2/$B$6</f>
        <v>0.93090929637948328</v>
      </c>
      <c r="D2" s="137">
        <f>C2</f>
        <v>0.93090929637948328</v>
      </c>
      <c r="E2" s="125"/>
      <c r="F2" s="125"/>
      <c r="G2" s="125"/>
    </row>
    <row r="3" spans="1:7" x14ac:dyDescent="0.3">
      <c r="A3" t="s">
        <v>2</v>
      </c>
      <c r="B3">
        <v>1941</v>
      </c>
      <c r="C3" s="135">
        <f t="shared" ref="C3:C5" si="0">$B3/$B$6</f>
        <v>2.7418739670297072E-2</v>
      </c>
      <c r="D3" s="137">
        <f>D2+C3</f>
        <v>0.95832803604978034</v>
      </c>
      <c r="E3" s="125"/>
      <c r="F3" s="125"/>
      <c r="G3" s="125"/>
    </row>
    <row r="4" spans="1:7" x14ac:dyDescent="0.3">
      <c r="A4" t="s">
        <v>3</v>
      </c>
      <c r="B4">
        <v>1629</v>
      </c>
      <c r="C4" s="135">
        <f t="shared" si="0"/>
        <v>2.3011399754206043E-2</v>
      </c>
      <c r="D4" s="137">
        <f t="shared" ref="D4:D5" si="1">D3+C4</f>
        <v>0.98133943580398642</v>
      </c>
      <c r="E4" s="125"/>
      <c r="F4" s="125"/>
      <c r="G4" s="125"/>
    </row>
    <row r="5" spans="1:7" x14ac:dyDescent="0.3">
      <c r="A5" t="s">
        <v>1</v>
      </c>
      <c r="B5">
        <v>1321</v>
      </c>
      <c r="C5" s="135">
        <f t="shared" si="0"/>
        <v>1.8660564196013616E-2</v>
      </c>
      <c r="D5" s="137">
        <f t="shared" si="1"/>
        <v>1</v>
      </c>
      <c r="E5" s="125"/>
      <c r="F5" s="125"/>
      <c r="G5" s="125"/>
    </row>
    <row r="6" spans="1:7" x14ac:dyDescent="0.3">
      <c r="A6" s="138" t="s">
        <v>70</v>
      </c>
      <c r="B6" s="138">
        <f>SUM(B2:B5)</f>
        <v>70791</v>
      </c>
      <c r="C6" s="139"/>
      <c r="D6" s="140"/>
      <c r="E6" s="125"/>
      <c r="F6" s="125"/>
      <c r="G6" s="125"/>
    </row>
  </sheetData>
  <sortState xmlns:xlrd2="http://schemas.microsoft.com/office/spreadsheetml/2017/richdata2" ref="A2:B5">
    <sortCondition descending="1" ref="B2:B5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Raw_data</vt:lpstr>
      <vt:lpstr>Sheet9</vt:lpstr>
      <vt:lpstr>Average_profit</vt:lpstr>
      <vt:lpstr>Buy_data</vt:lpstr>
      <vt:lpstr>Daily_revenue_trend</vt:lpstr>
      <vt:lpstr>Daywise_revenue</vt:lpstr>
      <vt:lpstr>Sales_data</vt:lpstr>
      <vt:lpstr>Revenue_Pareto</vt:lpstr>
      <vt:lpstr>Volume_Pareto</vt:lpstr>
      <vt:lpstr>Sheet3</vt:lpstr>
      <vt:lpstr>Volume vs Revenue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2021-11-30T14:09:51Z</dcterms:created>
  <dcterms:modified xsi:type="dcterms:W3CDTF">2021-12-03T08:18:04Z</dcterms:modified>
</cp:coreProperties>
</file>