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Richards\Dropbox (SIP)\Profile\Desktop\Work\1420 Beverly - McLean\Lease Files\Medstar\"/>
    </mc:Choice>
  </mc:AlternateContent>
  <xr:revisionPtr revIDLastSave="0" documentId="13_ncr:1_{D8CD58EE-FF8A-4317-8E1B-179BD8C96396}" xr6:coauthVersionLast="47" xr6:coauthVersionMax="47" xr10:uidLastSave="{00000000-0000-0000-0000-000000000000}"/>
  <bookViews>
    <workbookView xWindow="28680" yWindow="-4065" windowWidth="29040" windowHeight="15840" xr2:uid="{04BDA784-6D2B-4E8D-84FC-3345FD9D3433}"/>
  </bookViews>
  <sheets>
    <sheet name="Proposed" sheetId="4" r:id="rId1"/>
  </sheets>
  <definedNames>
    <definedName name="_xlnm.Print_Area" localSheetId="0">Proposed!$A$1:$S$162</definedName>
    <definedName name="_xlnm.Print_Titles" localSheetId="0">Proposed!$1:$22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4" l="1"/>
  <c r="P10" i="4" s="1"/>
  <c r="P8" i="4"/>
  <c r="P9" i="4"/>
  <c r="U55" i="4"/>
  <c r="U56" i="4"/>
  <c r="U57" i="4"/>
  <c r="U58" i="4"/>
  <c r="U59" i="4"/>
  <c r="U60" i="4"/>
  <c r="U61" i="4"/>
  <c r="U62" i="4"/>
  <c r="U63" i="4"/>
  <c r="U64" i="4"/>
  <c r="W64" i="4"/>
  <c r="W63" i="4"/>
  <c r="W62" i="4"/>
  <c r="W61" i="4"/>
  <c r="W60" i="4"/>
  <c r="W59" i="4"/>
  <c r="W58" i="4"/>
  <c r="W57" i="4"/>
  <c r="W56" i="4"/>
  <c r="W55" i="4"/>
  <c r="V64" i="4"/>
  <c r="V63" i="4"/>
  <c r="V62" i="4"/>
  <c r="V61" i="4"/>
  <c r="V60" i="4"/>
  <c r="V59" i="4"/>
  <c r="V58" i="4"/>
  <c r="V57" i="4"/>
  <c r="V56" i="4"/>
  <c r="V55" i="4"/>
  <c r="C10" i="4"/>
  <c r="C11" i="4"/>
  <c r="F11" i="4"/>
  <c r="D8" i="4"/>
  <c r="F8" i="4"/>
  <c r="D10" i="4"/>
  <c r="F10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D9" i="4"/>
  <c r="F9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F31" i="4"/>
  <c r="F32" i="4"/>
  <c r="F33" i="4"/>
  <c r="F34" i="4"/>
  <c r="F35" i="4"/>
  <c r="F36" i="4"/>
  <c r="F37" i="4"/>
  <c r="F38" i="4"/>
  <c r="F39" i="4"/>
  <c r="F40" i="4"/>
  <c r="F41" i="4"/>
  <c r="F42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P162" i="4"/>
  <c r="H162" i="4"/>
  <c r="M162" i="4"/>
  <c r="R162" i="4"/>
  <c r="S162" i="4"/>
  <c r="Q162" i="4"/>
  <c r="N162" i="4"/>
  <c r="I162" i="4"/>
  <c r="P161" i="4"/>
  <c r="H161" i="4"/>
  <c r="M161" i="4"/>
  <c r="R161" i="4"/>
  <c r="S161" i="4"/>
  <c r="Q161" i="4"/>
  <c r="N161" i="4"/>
  <c r="I161" i="4"/>
  <c r="P160" i="4"/>
  <c r="H160" i="4"/>
  <c r="M160" i="4"/>
  <c r="R160" i="4"/>
  <c r="S160" i="4"/>
  <c r="Q160" i="4"/>
  <c r="N160" i="4"/>
  <c r="I160" i="4"/>
  <c r="P159" i="4"/>
  <c r="H159" i="4"/>
  <c r="M159" i="4"/>
  <c r="R159" i="4"/>
  <c r="S159" i="4"/>
  <c r="Q159" i="4"/>
  <c r="N159" i="4"/>
  <c r="I159" i="4"/>
  <c r="P158" i="4"/>
  <c r="H158" i="4"/>
  <c r="M158" i="4"/>
  <c r="R158" i="4"/>
  <c r="S158" i="4"/>
  <c r="Q158" i="4"/>
  <c r="N158" i="4"/>
  <c r="I158" i="4"/>
  <c r="P157" i="4"/>
  <c r="H157" i="4"/>
  <c r="M157" i="4"/>
  <c r="R157" i="4"/>
  <c r="S157" i="4"/>
  <c r="Q157" i="4"/>
  <c r="N157" i="4"/>
  <c r="I157" i="4"/>
  <c r="P156" i="4"/>
  <c r="H156" i="4"/>
  <c r="M156" i="4"/>
  <c r="R156" i="4"/>
  <c r="S156" i="4"/>
  <c r="Q156" i="4"/>
  <c r="N156" i="4"/>
  <c r="I156" i="4"/>
  <c r="P155" i="4"/>
  <c r="H155" i="4"/>
  <c r="M155" i="4"/>
  <c r="R155" i="4"/>
  <c r="S155" i="4"/>
  <c r="Q155" i="4"/>
  <c r="N155" i="4"/>
  <c r="I155" i="4"/>
  <c r="P154" i="4"/>
  <c r="H154" i="4"/>
  <c r="M154" i="4"/>
  <c r="R154" i="4"/>
  <c r="S154" i="4"/>
  <c r="Q154" i="4"/>
  <c r="N154" i="4"/>
  <c r="I154" i="4"/>
  <c r="P153" i="4"/>
  <c r="H153" i="4"/>
  <c r="M153" i="4"/>
  <c r="R153" i="4"/>
  <c r="S153" i="4"/>
  <c r="Q153" i="4"/>
  <c r="N153" i="4"/>
  <c r="I153" i="4"/>
  <c r="P152" i="4"/>
  <c r="H152" i="4"/>
  <c r="M152" i="4"/>
  <c r="R152" i="4"/>
  <c r="S152" i="4"/>
  <c r="Q152" i="4"/>
  <c r="N152" i="4"/>
  <c r="I152" i="4"/>
  <c r="P151" i="4"/>
  <c r="H151" i="4"/>
  <c r="M151" i="4"/>
  <c r="R151" i="4"/>
  <c r="S151" i="4"/>
  <c r="Q151" i="4"/>
  <c r="N151" i="4"/>
  <c r="I151" i="4"/>
  <c r="P150" i="4"/>
  <c r="H150" i="4"/>
  <c r="M150" i="4"/>
  <c r="R150" i="4"/>
  <c r="S150" i="4"/>
  <c r="Q150" i="4"/>
  <c r="N150" i="4"/>
  <c r="I150" i="4"/>
  <c r="P149" i="4"/>
  <c r="H149" i="4"/>
  <c r="M149" i="4"/>
  <c r="R149" i="4"/>
  <c r="S149" i="4"/>
  <c r="Q149" i="4"/>
  <c r="N149" i="4"/>
  <c r="I149" i="4"/>
  <c r="P148" i="4"/>
  <c r="H148" i="4"/>
  <c r="M148" i="4"/>
  <c r="R148" i="4"/>
  <c r="S148" i="4"/>
  <c r="Q148" i="4"/>
  <c r="N148" i="4"/>
  <c r="I148" i="4"/>
  <c r="P147" i="4"/>
  <c r="H147" i="4"/>
  <c r="M147" i="4"/>
  <c r="R147" i="4"/>
  <c r="S147" i="4"/>
  <c r="Q147" i="4"/>
  <c r="N147" i="4"/>
  <c r="I147" i="4"/>
  <c r="P146" i="4"/>
  <c r="H146" i="4"/>
  <c r="M146" i="4"/>
  <c r="R146" i="4"/>
  <c r="S146" i="4"/>
  <c r="Q146" i="4"/>
  <c r="N146" i="4"/>
  <c r="I146" i="4"/>
  <c r="P145" i="4"/>
  <c r="H145" i="4"/>
  <c r="M145" i="4"/>
  <c r="R145" i="4"/>
  <c r="S145" i="4"/>
  <c r="Q145" i="4"/>
  <c r="N145" i="4"/>
  <c r="I145" i="4"/>
  <c r="P144" i="4"/>
  <c r="H144" i="4"/>
  <c r="M144" i="4"/>
  <c r="R144" i="4"/>
  <c r="S144" i="4"/>
  <c r="Q144" i="4"/>
  <c r="N144" i="4"/>
  <c r="I144" i="4"/>
  <c r="P143" i="4"/>
  <c r="H143" i="4"/>
  <c r="M143" i="4"/>
  <c r="R143" i="4"/>
  <c r="S143" i="4"/>
  <c r="Q143" i="4"/>
  <c r="N143" i="4"/>
  <c r="I143" i="4"/>
  <c r="P142" i="4"/>
  <c r="H142" i="4"/>
  <c r="M142" i="4"/>
  <c r="R142" i="4"/>
  <c r="S142" i="4"/>
  <c r="Q142" i="4"/>
  <c r="N142" i="4"/>
  <c r="I142" i="4"/>
  <c r="P141" i="4"/>
  <c r="H141" i="4"/>
  <c r="M141" i="4"/>
  <c r="R141" i="4"/>
  <c r="S141" i="4"/>
  <c r="Q141" i="4"/>
  <c r="N141" i="4"/>
  <c r="I141" i="4"/>
  <c r="P140" i="4"/>
  <c r="H140" i="4"/>
  <c r="M140" i="4"/>
  <c r="R140" i="4"/>
  <c r="S140" i="4"/>
  <c r="Q140" i="4"/>
  <c r="N140" i="4"/>
  <c r="I140" i="4"/>
  <c r="P139" i="4"/>
  <c r="H139" i="4"/>
  <c r="M139" i="4"/>
  <c r="R139" i="4"/>
  <c r="S139" i="4"/>
  <c r="Q139" i="4"/>
  <c r="N139" i="4"/>
  <c r="I139" i="4"/>
  <c r="P138" i="4"/>
  <c r="H138" i="4"/>
  <c r="M138" i="4"/>
  <c r="R138" i="4"/>
  <c r="S138" i="4"/>
  <c r="Q138" i="4"/>
  <c r="N138" i="4"/>
  <c r="I138" i="4"/>
  <c r="P137" i="4"/>
  <c r="H137" i="4"/>
  <c r="M137" i="4"/>
  <c r="R137" i="4"/>
  <c r="S137" i="4"/>
  <c r="Q137" i="4"/>
  <c r="N137" i="4"/>
  <c r="I137" i="4"/>
  <c r="P136" i="4"/>
  <c r="H136" i="4"/>
  <c r="M136" i="4"/>
  <c r="R136" i="4"/>
  <c r="S136" i="4"/>
  <c r="Q136" i="4"/>
  <c r="N136" i="4"/>
  <c r="I136" i="4"/>
  <c r="P135" i="4"/>
  <c r="H135" i="4"/>
  <c r="M135" i="4"/>
  <c r="R135" i="4"/>
  <c r="S135" i="4"/>
  <c r="Q135" i="4"/>
  <c r="N135" i="4"/>
  <c r="I135" i="4"/>
  <c r="P134" i="4"/>
  <c r="H134" i="4"/>
  <c r="M134" i="4"/>
  <c r="R134" i="4"/>
  <c r="S134" i="4"/>
  <c r="Q134" i="4"/>
  <c r="N134" i="4"/>
  <c r="I134" i="4"/>
  <c r="P133" i="4"/>
  <c r="H133" i="4"/>
  <c r="M133" i="4"/>
  <c r="R133" i="4"/>
  <c r="S133" i="4"/>
  <c r="Q133" i="4"/>
  <c r="N133" i="4"/>
  <c r="I133" i="4"/>
  <c r="P132" i="4"/>
  <c r="H132" i="4"/>
  <c r="M132" i="4"/>
  <c r="R132" i="4"/>
  <c r="S132" i="4"/>
  <c r="Q132" i="4"/>
  <c r="N132" i="4"/>
  <c r="I132" i="4"/>
  <c r="P131" i="4"/>
  <c r="H131" i="4"/>
  <c r="M131" i="4"/>
  <c r="R131" i="4"/>
  <c r="S131" i="4"/>
  <c r="Q131" i="4"/>
  <c r="N131" i="4"/>
  <c r="I131" i="4"/>
  <c r="P130" i="4"/>
  <c r="H130" i="4"/>
  <c r="M130" i="4"/>
  <c r="R130" i="4"/>
  <c r="S130" i="4"/>
  <c r="Q130" i="4"/>
  <c r="N130" i="4"/>
  <c r="I130" i="4"/>
  <c r="P129" i="4"/>
  <c r="H129" i="4"/>
  <c r="M129" i="4"/>
  <c r="R129" i="4"/>
  <c r="S129" i="4"/>
  <c r="Q129" i="4"/>
  <c r="N129" i="4"/>
  <c r="I129" i="4"/>
  <c r="P128" i="4"/>
  <c r="H128" i="4"/>
  <c r="M128" i="4"/>
  <c r="R128" i="4"/>
  <c r="S128" i="4"/>
  <c r="Q128" i="4"/>
  <c r="N128" i="4"/>
  <c r="I128" i="4"/>
  <c r="P127" i="4"/>
  <c r="H127" i="4"/>
  <c r="M127" i="4"/>
  <c r="R127" i="4"/>
  <c r="S127" i="4"/>
  <c r="Q127" i="4"/>
  <c r="N127" i="4"/>
  <c r="I127" i="4"/>
  <c r="P126" i="4"/>
  <c r="H126" i="4"/>
  <c r="M126" i="4"/>
  <c r="R126" i="4"/>
  <c r="S126" i="4"/>
  <c r="Q126" i="4"/>
  <c r="N126" i="4"/>
  <c r="I126" i="4"/>
  <c r="P125" i="4"/>
  <c r="H125" i="4"/>
  <c r="M125" i="4"/>
  <c r="R125" i="4"/>
  <c r="S125" i="4"/>
  <c r="Q125" i="4"/>
  <c r="N125" i="4"/>
  <c r="I125" i="4"/>
  <c r="P124" i="4"/>
  <c r="H124" i="4"/>
  <c r="M124" i="4"/>
  <c r="R124" i="4"/>
  <c r="S124" i="4"/>
  <c r="Q124" i="4"/>
  <c r="N124" i="4"/>
  <c r="I124" i="4"/>
  <c r="P123" i="4"/>
  <c r="H123" i="4"/>
  <c r="M123" i="4"/>
  <c r="R123" i="4"/>
  <c r="S123" i="4"/>
  <c r="Q123" i="4"/>
  <c r="N123" i="4"/>
  <c r="I123" i="4"/>
  <c r="P122" i="4"/>
  <c r="H122" i="4"/>
  <c r="M122" i="4"/>
  <c r="R122" i="4"/>
  <c r="S122" i="4"/>
  <c r="Q122" i="4"/>
  <c r="N122" i="4"/>
  <c r="I122" i="4"/>
  <c r="P121" i="4"/>
  <c r="H121" i="4"/>
  <c r="M121" i="4"/>
  <c r="R121" i="4"/>
  <c r="S121" i="4"/>
  <c r="Q121" i="4"/>
  <c r="N121" i="4"/>
  <c r="I121" i="4"/>
  <c r="P120" i="4"/>
  <c r="H120" i="4"/>
  <c r="M120" i="4"/>
  <c r="R120" i="4"/>
  <c r="S120" i="4"/>
  <c r="Q120" i="4"/>
  <c r="N120" i="4"/>
  <c r="I120" i="4"/>
  <c r="P119" i="4"/>
  <c r="H119" i="4"/>
  <c r="M119" i="4"/>
  <c r="R119" i="4"/>
  <c r="S119" i="4"/>
  <c r="Q119" i="4"/>
  <c r="N119" i="4"/>
  <c r="I119" i="4"/>
  <c r="P118" i="4"/>
  <c r="H118" i="4"/>
  <c r="M118" i="4"/>
  <c r="R118" i="4"/>
  <c r="S118" i="4"/>
  <c r="Q118" i="4"/>
  <c r="N118" i="4"/>
  <c r="I118" i="4"/>
  <c r="P117" i="4"/>
  <c r="H117" i="4"/>
  <c r="M117" i="4"/>
  <c r="R117" i="4"/>
  <c r="S117" i="4"/>
  <c r="Q117" i="4"/>
  <c r="N117" i="4"/>
  <c r="I117" i="4"/>
  <c r="P116" i="4"/>
  <c r="H116" i="4"/>
  <c r="M116" i="4"/>
  <c r="R116" i="4"/>
  <c r="S116" i="4"/>
  <c r="Q116" i="4"/>
  <c r="N116" i="4"/>
  <c r="I116" i="4"/>
  <c r="P115" i="4"/>
  <c r="H115" i="4"/>
  <c r="M115" i="4"/>
  <c r="R115" i="4"/>
  <c r="S115" i="4"/>
  <c r="Q115" i="4"/>
  <c r="N115" i="4"/>
  <c r="I115" i="4"/>
  <c r="P114" i="4"/>
  <c r="H114" i="4"/>
  <c r="M114" i="4"/>
  <c r="R114" i="4"/>
  <c r="S114" i="4"/>
  <c r="Q114" i="4"/>
  <c r="N114" i="4"/>
  <c r="I114" i="4"/>
  <c r="P113" i="4"/>
  <c r="H113" i="4"/>
  <c r="M113" i="4"/>
  <c r="R113" i="4"/>
  <c r="S113" i="4"/>
  <c r="Q113" i="4"/>
  <c r="N113" i="4"/>
  <c r="I113" i="4"/>
  <c r="P112" i="4"/>
  <c r="H112" i="4"/>
  <c r="M112" i="4"/>
  <c r="R112" i="4"/>
  <c r="S112" i="4"/>
  <c r="Q112" i="4"/>
  <c r="N112" i="4"/>
  <c r="I112" i="4"/>
  <c r="P111" i="4"/>
  <c r="H111" i="4"/>
  <c r="M111" i="4"/>
  <c r="R111" i="4"/>
  <c r="S111" i="4"/>
  <c r="Q111" i="4"/>
  <c r="N111" i="4"/>
  <c r="I111" i="4"/>
  <c r="P110" i="4"/>
  <c r="H110" i="4"/>
  <c r="M110" i="4"/>
  <c r="R110" i="4"/>
  <c r="S110" i="4"/>
  <c r="Q110" i="4"/>
  <c r="N110" i="4"/>
  <c r="I110" i="4"/>
  <c r="P109" i="4"/>
  <c r="H109" i="4"/>
  <c r="M109" i="4"/>
  <c r="R109" i="4"/>
  <c r="S109" i="4"/>
  <c r="Q109" i="4"/>
  <c r="N109" i="4"/>
  <c r="I109" i="4"/>
  <c r="P108" i="4"/>
  <c r="H108" i="4"/>
  <c r="M108" i="4"/>
  <c r="R108" i="4"/>
  <c r="S108" i="4"/>
  <c r="Q108" i="4"/>
  <c r="N108" i="4"/>
  <c r="I108" i="4"/>
  <c r="P107" i="4"/>
  <c r="H107" i="4"/>
  <c r="M107" i="4"/>
  <c r="R107" i="4"/>
  <c r="S107" i="4"/>
  <c r="Q107" i="4"/>
  <c r="N107" i="4"/>
  <c r="I107" i="4"/>
  <c r="P106" i="4"/>
  <c r="H106" i="4"/>
  <c r="M106" i="4"/>
  <c r="R106" i="4"/>
  <c r="S106" i="4"/>
  <c r="Q106" i="4"/>
  <c r="N106" i="4"/>
  <c r="I106" i="4"/>
  <c r="P105" i="4"/>
  <c r="H105" i="4"/>
  <c r="M105" i="4"/>
  <c r="R105" i="4"/>
  <c r="S105" i="4"/>
  <c r="Q105" i="4"/>
  <c r="N105" i="4"/>
  <c r="I105" i="4"/>
  <c r="P104" i="4"/>
  <c r="H104" i="4"/>
  <c r="M104" i="4"/>
  <c r="R104" i="4"/>
  <c r="S104" i="4"/>
  <c r="Q104" i="4"/>
  <c r="N104" i="4"/>
  <c r="I104" i="4"/>
  <c r="P103" i="4"/>
  <c r="H103" i="4"/>
  <c r="M103" i="4"/>
  <c r="R103" i="4"/>
  <c r="S103" i="4"/>
  <c r="Q103" i="4"/>
  <c r="N103" i="4"/>
  <c r="I103" i="4"/>
  <c r="P102" i="4"/>
  <c r="H102" i="4"/>
  <c r="M102" i="4"/>
  <c r="R102" i="4"/>
  <c r="S102" i="4"/>
  <c r="Q102" i="4"/>
  <c r="N102" i="4"/>
  <c r="I102" i="4"/>
  <c r="P101" i="4"/>
  <c r="H101" i="4"/>
  <c r="M101" i="4"/>
  <c r="R101" i="4"/>
  <c r="S101" i="4"/>
  <c r="Q101" i="4"/>
  <c r="N101" i="4"/>
  <c r="I101" i="4"/>
  <c r="P100" i="4"/>
  <c r="H100" i="4"/>
  <c r="M100" i="4"/>
  <c r="R100" i="4"/>
  <c r="S100" i="4"/>
  <c r="Q100" i="4"/>
  <c r="N100" i="4"/>
  <c r="I100" i="4"/>
  <c r="P99" i="4"/>
  <c r="H99" i="4"/>
  <c r="M99" i="4"/>
  <c r="R99" i="4"/>
  <c r="S99" i="4"/>
  <c r="Q99" i="4"/>
  <c r="N99" i="4"/>
  <c r="I99" i="4"/>
  <c r="P98" i="4"/>
  <c r="H98" i="4"/>
  <c r="M98" i="4"/>
  <c r="R98" i="4"/>
  <c r="S98" i="4"/>
  <c r="Q98" i="4"/>
  <c r="N98" i="4"/>
  <c r="I98" i="4"/>
  <c r="P97" i="4"/>
  <c r="H97" i="4"/>
  <c r="M97" i="4"/>
  <c r="R97" i="4"/>
  <c r="S97" i="4"/>
  <c r="Q97" i="4"/>
  <c r="N97" i="4"/>
  <c r="I97" i="4"/>
  <c r="P96" i="4"/>
  <c r="H96" i="4"/>
  <c r="M96" i="4"/>
  <c r="R96" i="4"/>
  <c r="S96" i="4"/>
  <c r="Q96" i="4"/>
  <c r="N96" i="4"/>
  <c r="I96" i="4"/>
  <c r="P95" i="4"/>
  <c r="H95" i="4"/>
  <c r="M95" i="4"/>
  <c r="R95" i="4"/>
  <c r="S95" i="4"/>
  <c r="Q95" i="4"/>
  <c r="N95" i="4"/>
  <c r="I95" i="4"/>
  <c r="P94" i="4"/>
  <c r="H94" i="4"/>
  <c r="M94" i="4"/>
  <c r="R94" i="4"/>
  <c r="S94" i="4"/>
  <c r="Q94" i="4"/>
  <c r="N94" i="4"/>
  <c r="I94" i="4"/>
  <c r="P93" i="4"/>
  <c r="H93" i="4"/>
  <c r="M93" i="4"/>
  <c r="R93" i="4"/>
  <c r="S93" i="4"/>
  <c r="Q93" i="4"/>
  <c r="N93" i="4"/>
  <c r="I93" i="4"/>
  <c r="P92" i="4"/>
  <c r="H92" i="4"/>
  <c r="M92" i="4"/>
  <c r="R92" i="4"/>
  <c r="S92" i="4"/>
  <c r="Q92" i="4"/>
  <c r="N92" i="4"/>
  <c r="I92" i="4"/>
  <c r="P91" i="4"/>
  <c r="H91" i="4"/>
  <c r="M91" i="4"/>
  <c r="R91" i="4"/>
  <c r="S91" i="4"/>
  <c r="Q91" i="4"/>
  <c r="N91" i="4"/>
  <c r="I91" i="4"/>
  <c r="P90" i="4"/>
  <c r="H90" i="4"/>
  <c r="M90" i="4"/>
  <c r="R90" i="4"/>
  <c r="S90" i="4"/>
  <c r="Q90" i="4"/>
  <c r="N90" i="4"/>
  <c r="I90" i="4"/>
  <c r="P89" i="4"/>
  <c r="H89" i="4"/>
  <c r="M89" i="4"/>
  <c r="R89" i="4"/>
  <c r="S89" i="4"/>
  <c r="Q89" i="4"/>
  <c r="N89" i="4"/>
  <c r="I89" i="4"/>
  <c r="P88" i="4"/>
  <c r="H88" i="4"/>
  <c r="M88" i="4"/>
  <c r="R88" i="4"/>
  <c r="S88" i="4"/>
  <c r="Q88" i="4"/>
  <c r="N88" i="4"/>
  <c r="I88" i="4"/>
  <c r="P87" i="4"/>
  <c r="H87" i="4"/>
  <c r="M87" i="4"/>
  <c r="R87" i="4"/>
  <c r="S87" i="4"/>
  <c r="Q87" i="4"/>
  <c r="N87" i="4"/>
  <c r="I87" i="4"/>
  <c r="P86" i="4"/>
  <c r="H86" i="4"/>
  <c r="M86" i="4"/>
  <c r="R86" i="4"/>
  <c r="S86" i="4"/>
  <c r="Q86" i="4"/>
  <c r="N86" i="4"/>
  <c r="I86" i="4"/>
  <c r="P85" i="4"/>
  <c r="H85" i="4"/>
  <c r="M85" i="4"/>
  <c r="R85" i="4"/>
  <c r="S85" i="4"/>
  <c r="Q85" i="4"/>
  <c r="N85" i="4"/>
  <c r="I85" i="4"/>
  <c r="P84" i="4"/>
  <c r="H84" i="4"/>
  <c r="M84" i="4"/>
  <c r="R84" i="4"/>
  <c r="S84" i="4"/>
  <c r="Q84" i="4"/>
  <c r="N84" i="4"/>
  <c r="I84" i="4"/>
  <c r="P83" i="4"/>
  <c r="H83" i="4"/>
  <c r="M83" i="4"/>
  <c r="R83" i="4"/>
  <c r="S83" i="4"/>
  <c r="Q83" i="4"/>
  <c r="N83" i="4"/>
  <c r="I83" i="4"/>
  <c r="P82" i="4"/>
  <c r="H82" i="4"/>
  <c r="M82" i="4"/>
  <c r="R82" i="4"/>
  <c r="S82" i="4"/>
  <c r="Q82" i="4"/>
  <c r="N82" i="4"/>
  <c r="I82" i="4"/>
  <c r="P81" i="4"/>
  <c r="H81" i="4"/>
  <c r="M81" i="4"/>
  <c r="R81" i="4"/>
  <c r="S81" i="4"/>
  <c r="Q81" i="4"/>
  <c r="N81" i="4"/>
  <c r="I81" i="4"/>
  <c r="P80" i="4"/>
  <c r="H80" i="4"/>
  <c r="M80" i="4"/>
  <c r="R80" i="4"/>
  <c r="S80" i="4"/>
  <c r="Q80" i="4"/>
  <c r="N80" i="4"/>
  <c r="I80" i="4"/>
  <c r="P79" i="4"/>
  <c r="H79" i="4"/>
  <c r="M79" i="4"/>
  <c r="R79" i="4"/>
  <c r="S79" i="4"/>
  <c r="Q79" i="4"/>
  <c r="N79" i="4"/>
  <c r="I79" i="4"/>
  <c r="P78" i="4"/>
  <c r="H78" i="4"/>
  <c r="M78" i="4"/>
  <c r="R78" i="4"/>
  <c r="S78" i="4"/>
  <c r="Q78" i="4"/>
  <c r="N78" i="4"/>
  <c r="I78" i="4"/>
  <c r="P77" i="4"/>
  <c r="H77" i="4"/>
  <c r="M77" i="4"/>
  <c r="R77" i="4"/>
  <c r="S77" i="4"/>
  <c r="Q77" i="4"/>
  <c r="N77" i="4"/>
  <c r="I77" i="4"/>
  <c r="P76" i="4"/>
  <c r="H76" i="4"/>
  <c r="M76" i="4"/>
  <c r="R76" i="4"/>
  <c r="S76" i="4"/>
  <c r="Q76" i="4"/>
  <c r="N76" i="4"/>
  <c r="I76" i="4"/>
  <c r="P75" i="4"/>
  <c r="H75" i="4"/>
  <c r="M75" i="4"/>
  <c r="R75" i="4"/>
  <c r="S75" i="4"/>
  <c r="Q75" i="4"/>
  <c r="N75" i="4"/>
  <c r="I75" i="4"/>
  <c r="P74" i="4"/>
  <c r="H74" i="4"/>
  <c r="M74" i="4"/>
  <c r="R74" i="4"/>
  <c r="S74" i="4"/>
  <c r="Q74" i="4"/>
  <c r="N74" i="4"/>
  <c r="I74" i="4"/>
  <c r="P73" i="4"/>
  <c r="H73" i="4"/>
  <c r="M73" i="4"/>
  <c r="R73" i="4"/>
  <c r="S73" i="4"/>
  <c r="Q73" i="4"/>
  <c r="N73" i="4"/>
  <c r="I73" i="4"/>
  <c r="P72" i="4"/>
  <c r="H72" i="4"/>
  <c r="M72" i="4"/>
  <c r="R72" i="4"/>
  <c r="S72" i="4"/>
  <c r="Q72" i="4"/>
  <c r="N72" i="4"/>
  <c r="I72" i="4"/>
  <c r="P71" i="4"/>
  <c r="H71" i="4"/>
  <c r="M71" i="4"/>
  <c r="R71" i="4"/>
  <c r="S71" i="4"/>
  <c r="Q71" i="4"/>
  <c r="N71" i="4"/>
  <c r="I71" i="4"/>
  <c r="P70" i="4"/>
  <c r="H70" i="4"/>
  <c r="M70" i="4"/>
  <c r="R70" i="4"/>
  <c r="S70" i="4"/>
  <c r="Q70" i="4"/>
  <c r="N70" i="4"/>
  <c r="I70" i="4"/>
  <c r="P69" i="4"/>
  <c r="H69" i="4"/>
  <c r="M69" i="4"/>
  <c r="R69" i="4"/>
  <c r="S69" i="4"/>
  <c r="Q69" i="4"/>
  <c r="N69" i="4"/>
  <c r="I69" i="4"/>
  <c r="P68" i="4"/>
  <c r="H68" i="4"/>
  <c r="M68" i="4"/>
  <c r="R68" i="4"/>
  <c r="S68" i="4"/>
  <c r="Q68" i="4"/>
  <c r="N68" i="4"/>
  <c r="I68" i="4"/>
  <c r="P67" i="4"/>
  <c r="H67" i="4"/>
  <c r="M67" i="4"/>
  <c r="R67" i="4"/>
  <c r="S67" i="4"/>
  <c r="Q67" i="4"/>
  <c r="N67" i="4"/>
  <c r="I67" i="4"/>
  <c r="P66" i="4"/>
  <c r="H66" i="4"/>
  <c r="M66" i="4"/>
  <c r="R66" i="4"/>
  <c r="S66" i="4"/>
  <c r="Q66" i="4"/>
  <c r="N66" i="4"/>
  <c r="I66" i="4"/>
  <c r="P65" i="4"/>
  <c r="H65" i="4"/>
  <c r="M65" i="4"/>
  <c r="R65" i="4"/>
  <c r="S65" i="4"/>
  <c r="Q65" i="4"/>
  <c r="N65" i="4"/>
  <c r="I65" i="4"/>
  <c r="P64" i="4"/>
  <c r="H64" i="4"/>
  <c r="M64" i="4"/>
  <c r="R64" i="4"/>
  <c r="S64" i="4"/>
  <c r="Q64" i="4"/>
  <c r="N64" i="4"/>
  <c r="I64" i="4"/>
  <c r="P63" i="4"/>
  <c r="H63" i="4"/>
  <c r="M63" i="4"/>
  <c r="R63" i="4"/>
  <c r="S63" i="4"/>
  <c r="Q63" i="4"/>
  <c r="N63" i="4"/>
  <c r="I63" i="4"/>
  <c r="P62" i="4"/>
  <c r="H62" i="4"/>
  <c r="M62" i="4"/>
  <c r="R62" i="4"/>
  <c r="S62" i="4"/>
  <c r="Q62" i="4"/>
  <c r="N62" i="4"/>
  <c r="I62" i="4"/>
  <c r="P61" i="4"/>
  <c r="H61" i="4"/>
  <c r="M61" i="4"/>
  <c r="R61" i="4"/>
  <c r="S61" i="4"/>
  <c r="Q61" i="4"/>
  <c r="N61" i="4"/>
  <c r="I61" i="4"/>
  <c r="P60" i="4"/>
  <c r="H60" i="4"/>
  <c r="M60" i="4"/>
  <c r="R60" i="4"/>
  <c r="S60" i="4"/>
  <c r="Q60" i="4"/>
  <c r="N60" i="4"/>
  <c r="I60" i="4"/>
  <c r="P59" i="4"/>
  <c r="H59" i="4"/>
  <c r="M59" i="4"/>
  <c r="R59" i="4"/>
  <c r="S59" i="4"/>
  <c r="Q59" i="4"/>
  <c r="N59" i="4"/>
  <c r="I59" i="4"/>
  <c r="P58" i="4"/>
  <c r="H58" i="4"/>
  <c r="M58" i="4"/>
  <c r="R58" i="4"/>
  <c r="S58" i="4"/>
  <c r="Q58" i="4"/>
  <c r="N58" i="4"/>
  <c r="I58" i="4"/>
  <c r="P57" i="4"/>
  <c r="H57" i="4"/>
  <c r="M57" i="4"/>
  <c r="R57" i="4"/>
  <c r="S57" i="4"/>
  <c r="Q57" i="4"/>
  <c r="N57" i="4"/>
  <c r="I57" i="4"/>
  <c r="P56" i="4"/>
  <c r="H56" i="4"/>
  <c r="M56" i="4"/>
  <c r="R56" i="4"/>
  <c r="S56" i="4"/>
  <c r="Q56" i="4"/>
  <c r="N56" i="4"/>
  <c r="I56" i="4"/>
  <c r="P55" i="4"/>
  <c r="H55" i="4"/>
  <c r="M55" i="4"/>
  <c r="R55" i="4"/>
  <c r="S55" i="4"/>
  <c r="Q55" i="4"/>
  <c r="N55" i="4"/>
  <c r="I55" i="4"/>
  <c r="P54" i="4"/>
  <c r="H54" i="4"/>
  <c r="M54" i="4"/>
  <c r="R54" i="4"/>
  <c r="S54" i="4"/>
  <c r="Q54" i="4"/>
  <c r="N54" i="4"/>
  <c r="I54" i="4"/>
  <c r="P53" i="4"/>
  <c r="H53" i="4"/>
  <c r="M53" i="4"/>
  <c r="R53" i="4"/>
  <c r="S53" i="4"/>
  <c r="Q53" i="4"/>
  <c r="N53" i="4"/>
  <c r="I53" i="4"/>
  <c r="P52" i="4"/>
  <c r="H52" i="4"/>
  <c r="M52" i="4"/>
  <c r="R52" i="4"/>
  <c r="S52" i="4"/>
  <c r="Q52" i="4"/>
  <c r="N52" i="4"/>
  <c r="I52" i="4"/>
  <c r="P51" i="4"/>
  <c r="H51" i="4"/>
  <c r="M51" i="4"/>
  <c r="R51" i="4"/>
  <c r="S51" i="4"/>
  <c r="Q51" i="4"/>
  <c r="N51" i="4"/>
  <c r="I51" i="4"/>
  <c r="P50" i="4"/>
  <c r="H50" i="4"/>
  <c r="M50" i="4"/>
  <c r="R50" i="4"/>
  <c r="S50" i="4"/>
  <c r="Q50" i="4"/>
  <c r="N50" i="4"/>
  <c r="I50" i="4"/>
  <c r="P49" i="4"/>
  <c r="H49" i="4"/>
  <c r="M49" i="4"/>
  <c r="R49" i="4"/>
  <c r="S49" i="4"/>
  <c r="Q49" i="4"/>
  <c r="N49" i="4"/>
  <c r="I49" i="4"/>
  <c r="P48" i="4"/>
  <c r="H48" i="4"/>
  <c r="M48" i="4"/>
  <c r="R48" i="4"/>
  <c r="S48" i="4"/>
  <c r="Q48" i="4"/>
  <c r="N48" i="4"/>
  <c r="I48" i="4"/>
  <c r="P47" i="4"/>
  <c r="H47" i="4"/>
  <c r="M47" i="4"/>
  <c r="R47" i="4"/>
  <c r="S47" i="4"/>
  <c r="Q47" i="4"/>
  <c r="N47" i="4"/>
  <c r="I47" i="4"/>
  <c r="P46" i="4"/>
  <c r="H46" i="4"/>
  <c r="M46" i="4"/>
  <c r="R46" i="4"/>
  <c r="S46" i="4"/>
  <c r="Q46" i="4"/>
  <c r="N46" i="4"/>
  <c r="I46" i="4"/>
  <c r="P45" i="4"/>
  <c r="H45" i="4"/>
  <c r="M45" i="4"/>
  <c r="R45" i="4"/>
  <c r="S45" i="4"/>
  <c r="Q45" i="4"/>
  <c r="N45" i="4"/>
  <c r="I45" i="4"/>
  <c r="P44" i="4"/>
  <c r="H44" i="4"/>
  <c r="M44" i="4"/>
  <c r="R44" i="4"/>
  <c r="S44" i="4"/>
  <c r="Q44" i="4"/>
  <c r="N44" i="4"/>
  <c r="I44" i="4"/>
  <c r="P43" i="4"/>
  <c r="H43" i="4"/>
  <c r="M43" i="4"/>
  <c r="R43" i="4"/>
  <c r="S43" i="4"/>
  <c r="Q43" i="4"/>
  <c r="N43" i="4"/>
  <c r="I43" i="4"/>
  <c r="K42" i="4"/>
  <c r="P42" i="4"/>
  <c r="H42" i="4"/>
  <c r="M42" i="4"/>
  <c r="R42" i="4"/>
  <c r="S42" i="4"/>
  <c r="Q42" i="4"/>
  <c r="N42" i="4"/>
  <c r="I42" i="4"/>
  <c r="K41" i="4"/>
  <c r="P41" i="4"/>
  <c r="H41" i="4"/>
  <c r="M41" i="4"/>
  <c r="R41" i="4"/>
  <c r="S41" i="4"/>
  <c r="Q41" i="4"/>
  <c r="N41" i="4"/>
  <c r="I41" i="4"/>
  <c r="K40" i="4"/>
  <c r="P40" i="4"/>
  <c r="H40" i="4"/>
  <c r="M40" i="4"/>
  <c r="R40" i="4"/>
  <c r="S40" i="4"/>
  <c r="Q40" i="4"/>
  <c r="N40" i="4"/>
  <c r="I40" i="4"/>
  <c r="K39" i="4"/>
  <c r="P39" i="4"/>
  <c r="H39" i="4"/>
  <c r="M39" i="4"/>
  <c r="R39" i="4"/>
  <c r="S39" i="4"/>
  <c r="Q39" i="4"/>
  <c r="N39" i="4"/>
  <c r="I39" i="4"/>
  <c r="K38" i="4"/>
  <c r="P38" i="4"/>
  <c r="H38" i="4"/>
  <c r="M38" i="4"/>
  <c r="R38" i="4"/>
  <c r="S38" i="4"/>
  <c r="Q38" i="4"/>
  <c r="N38" i="4"/>
  <c r="I38" i="4"/>
  <c r="K37" i="4"/>
  <c r="P37" i="4"/>
  <c r="H37" i="4"/>
  <c r="M37" i="4"/>
  <c r="R37" i="4"/>
  <c r="S37" i="4"/>
  <c r="Q37" i="4"/>
  <c r="N37" i="4"/>
  <c r="I37" i="4"/>
  <c r="K36" i="4"/>
  <c r="P36" i="4"/>
  <c r="H36" i="4"/>
  <c r="M36" i="4"/>
  <c r="R36" i="4"/>
  <c r="S36" i="4"/>
  <c r="Q36" i="4"/>
  <c r="N36" i="4"/>
  <c r="I36" i="4"/>
  <c r="K35" i="4"/>
  <c r="P35" i="4"/>
  <c r="H35" i="4"/>
  <c r="M35" i="4"/>
  <c r="R35" i="4"/>
  <c r="S35" i="4"/>
  <c r="Q35" i="4"/>
  <c r="N35" i="4"/>
  <c r="I35" i="4"/>
  <c r="K34" i="4"/>
  <c r="P34" i="4"/>
  <c r="H34" i="4"/>
  <c r="M34" i="4"/>
  <c r="R34" i="4"/>
  <c r="S34" i="4"/>
  <c r="Q34" i="4"/>
  <c r="N34" i="4"/>
  <c r="I34" i="4"/>
  <c r="K33" i="4"/>
  <c r="P33" i="4"/>
  <c r="H33" i="4"/>
  <c r="M33" i="4"/>
  <c r="R33" i="4"/>
  <c r="S33" i="4"/>
  <c r="Q33" i="4"/>
  <c r="N33" i="4"/>
  <c r="I33" i="4"/>
  <c r="K32" i="4"/>
  <c r="P32" i="4"/>
  <c r="H32" i="4"/>
  <c r="M32" i="4"/>
  <c r="R32" i="4"/>
  <c r="S32" i="4"/>
  <c r="Q32" i="4"/>
  <c r="N32" i="4"/>
  <c r="I32" i="4"/>
  <c r="K31" i="4"/>
  <c r="P31" i="4"/>
  <c r="H31" i="4"/>
  <c r="M31" i="4"/>
  <c r="R31" i="4"/>
  <c r="S31" i="4"/>
  <c r="Q31" i="4"/>
  <c r="N31" i="4"/>
  <c r="I31" i="4"/>
  <c r="F30" i="4"/>
  <c r="K30" i="4"/>
  <c r="P30" i="4"/>
  <c r="H30" i="4"/>
  <c r="M30" i="4"/>
  <c r="R30" i="4"/>
  <c r="S30" i="4"/>
  <c r="Q30" i="4"/>
  <c r="N30" i="4"/>
  <c r="I30" i="4"/>
  <c r="F29" i="4"/>
  <c r="K29" i="4"/>
  <c r="P29" i="4"/>
  <c r="H29" i="4"/>
  <c r="M29" i="4"/>
  <c r="R29" i="4"/>
  <c r="S29" i="4"/>
  <c r="Q29" i="4"/>
  <c r="N29" i="4"/>
  <c r="I29" i="4"/>
  <c r="F28" i="4"/>
  <c r="K28" i="4"/>
  <c r="P28" i="4"/>
  <c r="H28" i="4"/>
  <c r="M28" i="4"/>
  <c r="R28" i="4"/>
  <c r="S28" i="4"/>
  <c r="Q28" i="4"/>
  <c r="N28" i="4"/>
  <c r="I28" i="4"/>
  <c r="F27" i="4"/>
  <c r="K27" i="4"/>
  <c r="P27" i="4"/>
  <c r="H27" i="4"/>
  <c r="M27" i="4"/>
  <c r="R27" i="4"/>
  <c r="S27" i="4"/>
  <c r="Q27" i="4"/>
  <c r="N27" i="4"/>
  <c r="I27" i="4"/>
  <c r="F26" i="4"/>
  <c r="K26" i="4"/>
  <c r="P26" i="4"/>
  <c r="H26" i="4"/>
  <c r="M26" i="4"/>
  <c r="R26" i="4"/>
  <c r="S26" i="4"/>
  <c r="Q26" i="4"/>
  <c r="N26" i="4"/>
  <c r="I26" i="4"/>
  <c r="F25" i="4"/>
  <c r="K25" i="4"/>
  <c r="P25" i="4"/>
  <c r="H25" i="4"/>
  <c r="M25" i="4"/>
  <c r="R25" i="4"/>
  <c r="S25" i="4"/>
  <c r="Q25" i="4"/>
  <c r="N25" i="4"/>
  <c r="I25" i="4"/>
  <c r="F24" i="4"/>
  <c r="K24" i="4"/>
  <c r="P24" i="4"/>
  <c r="H24" i="4"/>
  <c r="M24" i="4"/>
  <c r="R24" i="4"/>
  <c r="S24" i="4"/>
  <c r="Q24" i="4"/>
  <c r="N24" i="4"/>
  <c r="I24" i="4"/>
  <c r="F23" i="4"/>
  <c r="K23" i="4"/>
  <c r="P23" i="4"/>
  <c r="H23" i="4"/>
  <c r="M23" i="4"/>
  <c r="R23" i="4"/>
  <c r="S23" i="4"/>
  <c r="Q23" i="4"/>
  <c r="N23" i="4"/>
  <c r="I23" i="4"/>
  <c r="R15" i="4"/>
  <c r="R16" i="4"/>
  <c r="M15" i="4"/>
  <c r="M16" i="4"/>
  <c r="H15" i="4"/>
  <c r="H16" i="4"/>
  <c r="S15" i="4"/>
  <c r="P15" i="4"/>
  <c r="Q15" i="4"/>
  <c r="N15" i="4"/>
  <c r="K15" i="4"/>
  <c r="L15" i="4"/>
  <c r="I15" i="4"/>
  <c r="F15" i="4"/>
  <c r="G15" i="4"/>
  <c r="D11" i="4"/>
  <c r="M11" i="4" l="1"/>
  <c r="N11" i="4" s="1"/>
  <c r="P11" i="4"/>
</calcChain>
</file>

<file path=xl/sharedStrings.xml><?xml version="1.0" encoding="utf-8"?>
<sst xmlns="http://schemas.openxmlformats.org/spreadsheetml/2006/main" count="86" uniqueCount="39">
  <si>
    <t>Lease Economics Analysis</t>
  </si>
  <si>
    <t>Medstar Medical Group - Expansion Space</t>
  </si>
  <si>
    <t>November 2021</t>
  </si>
  <si>
    <t>Date</t>
  </si>
  <si>
    <t>Delivery As-Is</t>
  </si>
  <si>
    <t>Milestone</t>
  </si>
  <si>
    <t>Full Rent Begins</t>
  </si>
  <si>
    <t>Term</t>
  </si>
  <si>
    <t>Rent</t>
  </si>
  <si>
    <t>Monthly</t>
  </si>
  <si>
    <t>Gross Rent</t>
  </si>
  <si>
    <t>Premises</t>
  </si>
  <si>
    <t>2nd Floor</t>
  </si>
  <si>
    <t>3rd Floor</t>
  </si>
  <si>
    <t xml:space="preserve">Suite #340 </t>
  </si>
  <si>
    <t>Remainder</t>
  </si>
  <si>
    <t>Totals</t>
  </si>
  <si>
    <t>%</t>
  </si>
  <si>
    <t xml:space="preserve">From </t>
  </si>
  <si>
    <t>Execution</t>
  </si>
  <si>
    <t>From</t>
  </si>
  <si>
    <t>Full Rent</t>
  </si>
  <si>
    <t>Abated</t>
  </si>
  <si>
    <t>Paid</t>
  </si>
  <si>
    <t>Suite #200 (Evexia ROFR)</t>
  </si>
  <si>
    <t>#200</t>
  </si>
  <si>
    <t>Monthly Rent</t>
  </si>
  <si>
    <t>Abatement</t>
  </si>
  <si>
    <t>SF</t>
  </si>
  <si>
    <t>Amount</t>
  </si>
  <si>
    <t>TOTAL</t>
  </si>
  <si>
    <t>% Abated</t>
  </si>
  <si>
    <t>Actual Rent</t>
  </si>
  <si>
    <t>Aggregate Totals From 1/1/2022</t>
  </si>
  <si>
    <t xml:space="preserve">Abatement / </t>
  </si>
  <si>
    <t>Phase-In Period</t>
  </si>
  <si>
    <t>TI</t>
  </si>
  <si>
    <t>psf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</si>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</sst>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&quot;$&quot;* #,##0.0000_);_(&quot;$&quot;* \(#,##0.0000\);_(&quot;$&quot;* &quot;-&quot;??_);_(@_)"/>
    <numFmt numFmtId="167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0" quotePrefix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5" borderId="2" xfId="0" applyFill="1" applyBorder="1"/>
    <xf numFmtId="0" fontId="2" fillId="2" borderId="3" xfId="0" applyFont="1" applyFill="1" applyBorder="1" applyAlignment="1">
      <alignment horizontal="center"/>
    </xf>
    <xf numFmtId="8" fontId="2" fillId="2" borderId="2" xfId="0" applyNumberFormat="1" applyFont="1" applyFill="1" applyBorder="1" applyAlignment="1">
      <alignment horizontal="center"/>
    </xf>
    <xf numFmtId="0" fontId="0" fillId="0" borderId="0" xfId="0" applyFont="1"/>
    <xf numFmtId="43" fontId="0" fillId="0" borderId="0" xfId="0" applyNumberFormat="1"/>
    <xf numFmtId="44" fontId="0" fillId="0" borderId="0" xfId="2" applyFont="1"/>
    <xf numFmtId="0" fontId="4" fillId="0" borderId="0" xfId="0" quotePrefix="1" applyFont="1" applyAlignment="1">
      <alignment horizontal="left" indent="2"/>
    </xf>
    <xf numFmtId="0" fontId="4" fillId="0" borderId="0" xfId="0" applyFont="1"/>
    <xf numFmtId="164" fontId="4" fillId="0" borderId="4" xfId="1" applyNumberFormat="1" applyFont="1" applyBorder="1"/>
    <xf numFmtId="9" fontId="4" fillId="0" borderId="4" xfId="3" applyNumberFormat="1" applyFont="1" applyBorder="1"/>
    <xf numFmtId="44" fontId="0" fillId="0" borderId="0" xfId="0" applyNumberFormat="1"/>
    <xf numFmtId="9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164" fontId="4" fillId="0" borderId="0" xfId="1" applyNumberFormat="1" applyFont="1" applyBorder="1"/>
    <xf numFmtId="9" fontId="4" fillId="0" borderId="0" xfId="3" applyNumberFormat="1" applyFont="1" applyBorder="1"/>
    <xf numFmtId="0" fontId="5" fillId="0" borderId="0" xfId="0" quotePrefix="1" applyFont="1" applyAlignment="1">
      <alignment horizontal="left"/>
    </xf>
    <xf numFmtId="44" fontId="4" fillId="0" borderId="0" xfId="2" applyFont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4" fillId="0" borderId="5" xfId="0" quotePrefix="1" applyFont="1" applyBorder="1" applyAlignment="1"/>
    <xf numFmtId="0" fontId="0" fillId="0" borderId="6" xfId="0" applyFont="1" applyBorder="1" applyAlignment="1">
      <alignment horizontal="center"/>
    </xf>
    <xf numFmtId="164" fontId="1" fillId="0" borderId="6" xfId="1" applyNumberFormat="1" applyFont="1" applyBorder="1"/>
    <xf numFmtId="164" fontId="6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44" fontId="8" fillId="0" borderId="6" xfId="0" applyNumberFormat="1" applyFont="1" applyBorder="1" applyAlignment="1">
      <alignment horizontal="center"/>
    </xf>
    <xf numFmtId="0" fontId="0" fillId="0" borderId="6" xfId="0" applyBorder="1"/>
    <xf numFmtId="44" fontId="8" fillId="0" borderId="7" xfId="0" applyNumberFormat="1" applyFont="1" applyBorder="1" applyAlignment="1">
      <alignment horizontal="center"/>
    </xf>
    <xf numFmtId="0" fontId="4" fillId="0" borderId="8" xfId="0" quotePrefix="1" applyFont="1" applyBorder="1" applyAlignment="1"/>
    <xf numFmtId="0" fontId="0" fillId="0" borderId="0" xfId="0" applyFont="1" applyBorder="1" applyAlignment="1">
      <alignment horizontal="center"/>
    </xf>
    <xf numFmtId="44" fontId="0" fillId="0" borderId="0" xfId="0" applyNumberFormat="1" applyFont="1" applyBorder="1" applyAlignment="1">
      <alignment horizontal="center"/>
    </xf>
    <xf numFmtId="165" fontId="4" fillId="0" borderId="0" xfId="2" applyNumberFormat="1" applyFont="1" applyBorder="1"/>
    <xf numFmtId="10" fontId="3" fillId="0" borderId="0" xfId="3" applyNumberFormat="1" applyFont="1" applyBorder="1" applyAlignment="1">
      <alignment horizontal="center"/>
    </xf>
    <xf numFmtId="0" fontId="0" fillId="0" borderId="0" xfId="0" applyBorder="1"/>
    <xf numFmtId="165" fontId="4" fillId="0" borderId="9" xfId="2" applyNumberFormat="1" applyFont="1" applyBorder="1"/>
    <xf numFmtId="0" fontId="4" fillId="0" borderId="8" xfId="0" quotePrefix="1" applyFont="1" applyBorder="1" applyAlignment="1">
      <alignment horizontal="left" indent="2"/>
    </xf>
    <xf numFmtId="43" fontId="4" fillId="0" borderId="0" xfId="1" applyFont="1" applyBorder="1" applyAlignment="1">
      <alignment horizontal="right"/>
    </xf>
    <xf numFmtId="0" fontId="0" fillId="0" borderId="9" xfId="0" applyBorder="1"/>
    <xf numFmtId="0" fontId="4" fillId="0" borderId="10" xfId="0" quotePrefix="1" applyFont="1" applyBorder="1" applyAlignment="1">
      <alignment horizontal="left" indent="2"/>
    </xf>
    <xf numFmtId="0" fontId="4" fillId="0" borderId="11" xfId="0" applyFont="1" applyBorder="1"/>
    <xf numFmtId="164" fontId="4" fillId="0" borderId="11" xfId="1" applyNumberFormat="1" applyFont="1" applyBorder="1" applyAlignment="1">
      <alignment horizontal="center"/>
    </xf>
    <xf numFmtId="164" fontId="4" fillId="0" borderId="11" xfId="0" applyNumberFormat="1" applyFont="1" applyBorder="1"/>
    <xf numFmtId="0" fontId="0" fillId="0" borderId="11" xfId="0" applyBorder="1"/>
    <xf numFmtId="164" fontId="0" fillId="0" borderId="11" xfId="0" applyNumberFormat="1" applyBorder="1"/>
    <xf numFmtId="44" fontId="0" fillId="0" borderId="11" xfId="0" applyNumberFormat="1" applyBorder="1"/>
    <xf numFmtId="0" fontId="0" fillId="0" borderId="12" xfId="0" applyBorder="1"/>
    <xf numFmtId="0" fontId="5" fillId="0" borderId="5" xfId="0" quotePrefix="1" applyFont="1" applyBorder="1"/>
    <xf numFmtId="44" fontId="6" fillId="0" borderId="7" xfId="2" applyFont="1" applyBorder="1"/>
    <xf numFmtId="0" fontId="0" fillId="0" borderId="8" xfId="0" applyBorder="1"/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8" xfId="0" quotePrefix="1" applyFont="1" applyBorder="1"/>
    <xf numFmtId="164" fontId="0" fillId="0" borderId="0" xfId="1" applyNumberFormat="1" applyFont="1" applyBorder="1"/>
    <xf numFmtId="9" fontId="0" fillId="0" borderId="0" xfId="3" applyNumberFormat="1" applyFont="1" applyBorder="1"/>
    <xf numFmtId="44" fontId="0" fillId="0" borderId="9" xfId="0" applyNumberFormat="1" applyBorder="1"/>
    <xf numFmtId="0" fontId="4" fillId="0" borderId="0" xfId="0" applyFont="1" applyBorder="1"/>
    <xf numFmtId="44" fontId="3" fillId="0" borderId="13" xfId="2" applyFont="1" applyBorder="1"/>
    <xf numFmtId="164" fontId="4" fillId="0" borderId="11" xfId="1" applyNumberFormat="1" applyFont="1" applyBorder="1"/>
    <xf numFmtId="9" fontId="4" fillId="0" borderId="11" xfId="3" applyNumberFormat="1" applyFont="1" applyBorder="1"/>
    <xf numFmtId="14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3" applyNumberFormat="1" applyFont="1"/>
    <xf numFmtId="44" fontId="0" fillId="0" borderId="0" xfId="2" applyNumberFormat="1" applyFont="1" applyBorder="1"/>
    <xf numFmtId="164" fontId="4" fillId="0" borderId="14" xfId="1" applyNumberFormat="1" applyFont="1" applyBorder="1"/>
    <xf numFmtId="44" fontId="4" fillId="0" borderId="14" xfId="2" applyFont="1" applyBorder="1"/>
    <xf numFmtId="9" fontId="4" fillId="0" borderId="14" xfId="3" applyNumberFormat="1" applyFont="1" applyBorder="1"/>
    <xf numFmtId="44" fontId="3" fillId="0" borderId="15" xfId="2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06E5-4688-4821-8CE9-BE6FA663BEEF}">
  <sheetPr>
    <pageSetUpPr fitToPage="1"/>
  </sheetPr>
  <dimension ref="A1:AC182"/>
  <sheetViews>
    <sheetView tabSelected="1" workbookViewId="0">
      <pane ySplit="21" topLeftCell="A28" activePane="bottomLeft" state="frozen"/>
      <selection pane="bottomLeft" activeCell="M11" sqref="M11"/>
    </sheetView>
  </sheetViews>
  <sheetFormatPr defaultRowHeight="14.4" x14ac:dyDescent="0.3"/>
  <cols>
    <col min="1" max="1" width="9.77734375" customWidth="1"/>
    <col min="2" max="2" width="22.77734375" customWidth="1"/>
    <col min="3" max="3" width="9.21875" bestFit="1" customWidth="1"/>
    <col min="4" max="4" width="8.44140625" bestFit="1" customWidth="1"/>
    <col min="5" max="5" width="1.6640625" customWidth="1"/>
    <col min="6" max="6" width="13.6640625" bestFit="1" customWidth="1"/>
    <col min="7" max="9" width="12" customWidth="1"/>
    <col min="10" max="10" width="1.6640625" customWidth="1"/>
    <col min="11" max="11" width="13.5546875" customWidth="1"/>
    <col min="12" max="12" width="22.44140625" bestFit="1" customWidth="1"/>
    <col min="13" max="14" width="12" customWidth="1"/>
    <col min="15" max="15" width="1.6640625" customWidth="1"/>
    <col min="16" max="16" width="14.88671875" customWidth="1"/>
    <col min="17" max="19" width="13" customWidth="1"/>
    <col min="20" max="20" width="10.109375" bestFit="1" customWidth="1"/>
    <col min="21" max="21" width="13.6640625" bestFit="1" customWidth="1"/>
    <col min="22" max="22" width="11.109375" bestFit="1" customWidth="1"/>
    <col min="24" max="24" width="11.77734375" bestFit="1" customWidth="1"/>
    <col min="25" max="25" width="11.109375" bestFit="1" customWidth="1"/>
    <col min="26" max="26" width="12.77734375" bestFit="1" customWidth="1"/>
    <col min="27" max="28" width="11.77734375" bestFit="1" customWidth="1"/>
    <col min="29" max="29" width="13.6640625" bestFit="1" customWidth="1"/>
  </cols>
  <sheetData>
    <row r="1" spans="1:21" x14ac:dyDescent="0.3">
      <c r="A1" s="2" t="s">
        <v>0</v>
      </c>
    </row>
    <row r="2" spans="1:21" x14ac:dyDescent="0.3">
      <c r="A2" s="2" t="s">
        <v>1</v>
      </c>
    </row>
    <row r="4" spans="1:21" x14ac:dyDescent="0.3">
      <c r="A4" s="3" t="s">
        <v>2</v>
      </c>
    </row>
    <row r="5" spans="1:21" ht="15" thickBot="1" x14ac:dyDescent="0.35">
      <c r="A5" s="3"/>
    </row>
    <row r="6" spans="1:21" x14ac:dyDescent="0.3">
      <c r="A6" s="63" t="s">
        <v>11</v>
      </c>
      <c r="B6" s="43"/>
      <c r="C6" s="43"/>
      <c r="D6" s="43"/>
      <c r="E6" s="43"/>
      <c r="F6" s="64">
        <v>43</v>
      </c>
      <c r="K6" s="63" t="s">
        <v>36</v>
      </c>
      <c r="L6" s="43"/>
      <c r="M6" s="43"/>
      <c r="N6" s="43"/>
      <c r="O6" s="43"/>
      <c r="P6" s="64"/>
    </row>
    <row r="7" spans="1:21" x14ac:dyDescent="0.3">
      <c r="A7" s="65"/>
      <c r="B7" s="50"/>
      <c r="C7" s="66" t="s">
        <v>28</v>
      </c>
      <c r="D7" s="66" t="s">
        <v>17</v>
      </c>
      <c r="E7" s="66"/>
      <c r="F7" s="67" t="s">
        <v>26</v>
      </c>
      <c r="H7" s="33"/>
      <c r="I7" s="33"/>
      <c r="J7" s="33"/>
      <c r="K7" s="65"/>
      <c r="L7" s="50"/>
      <c r="M7" s="66" t="s">
        <v>28</v>
      </c>
      <c r="N7" s="66" t="s">
        <v>37</v>
      </c>
      <c r="O7" s="66"/>
      <c r="P7" s="67" t="s">
        <v>38</v>
      </c>
      <c r="Q7" s="33"/>
      <c r="R7" s="33"/>
      <c r="S7" s="33"/>
    </row>
    <row r="8" spans="1:21" x14ac:dyDescent="0.3">
      <c r="A8" s="68" t="s">
        <v>13</v>
      </c>
      <c r="B8" s="46" t="s">
        <v>14</v>
      </c>
      <c r="C8" s="69">
        <v>4411</v>
      </c>
      <c r="D8" s="70">
        <f>ROUND(C8/$C$11,2)</f>
        <v>0.21</v>
      </c>
      <c r="E8" s="70"/>
      <c r="F8" s="71">
        <f>$F$11*D8</f>
        <v>15937.949999999999</v>
      </c>
      <c r="K8" s="68" t="s">
        <v>13</v>
      </c>
      <c r="L8" s="46" t="s">
        <v>14</v>
      </c>
      <c r="M8" s="69">
        <v>7424</v>
      </c>
      <c r="N8" s="79">
        <v>86</v>
      </c>
      <c r="O8" s="70"/>
      <c r="P8" s="71">
        <f>M8*N8</f>
        <v>638464</v>
      </c>
    </row>
    <row r="9" spans="1:21" x14ac:dyDescent="0.3">
      <c r="A9" s="68" t="s">
        <v>12</v>
      </c>
      <c r="B9" s="46" t="s">
        <v>24</v>
      </c>
      <c r="C9" s="69">
        <v>2565</v>
      </c>
      <c r="D9" s="70">
        <f>ROUND(C9/$C$11,2)</f>
        <v>0.12</v>
      </c>
      <c r="E9" s="70"/>
      <c r="F9" s="71">
        <f>$F$11*D9</f>
        <v>9107.4</v>
      </c>
      <c r="K9" s="68" t="s">
        <v>12</v>
      </c>
      <c r="L9" s="46" t="s">
        <v>24</v>
      </c>
      <c r="M9" s="69">
        <v>2565</v>
      </c>
      <c r="N9" s="79">
        <v>66</v>
      </c>
      <c r="O9" s="70"/>
      <c r="P9" s="71">
        <f>M9*N9</f>
        <v>169290</v>
      </c>
    </row>
    <row r="10" spans="1:21" x14ac:dyDescent="0.3">
      <c r="A10" s="68" t="s">
        <v>12</v>
      </c>
      <c r="B10" s="46" t="s">
        <v>15</v>
      </c>
      <c r="C10" s="69">
        <f>16769-C9</f>
        <v>14204</v>
      </c>
      <c r="D10" s="70">
        <f>ROUND(C10/$C$11,2)</f>
        <v>0.67</v>
      </c>
      <c r="E10" s="70"/>
      <c r="F10" s="71">
        <f>$F$11*D10</f>
        <v>50849.65</v>
      </c>
      <c r="G10" s="77"/>
      <c r="K10" s="68" t="s">
        <v>12</v>
      </c>
      <c r="L10" s="46" t="s">
        <v>15</v>
      </c>
      <c r="M10" s="69">
        <f>15480-M9</f>
        <v>12915</v>
      </c>
      <c r="N10" s="79">
        <v>86</v>
      </c>
      <c r="O10" s="70"/>
      <c r="P10" s="71">
        <f>M10*N10</f>
        <v>1110690</v>
      </c>
    </row>
    <row r="11" spans="1:21" ht="15" thickBot="1" x14ac:dyDescent="0.35">
      <c r="A11" s="52" t="s">
        <v>16</v>
      </c>
      <c r="B11" s="72"/>
      <c r="C11" s="22">
        <f>SUM(C8:C10)</f>
        <v>21180</v>
      </c>
      <c r="D11" s="23">
        <f>SUM(D8:D10)</f>
        <v>1</v>
      </c>
      <c r="E11" s="23"/>
      <c r="F11" s="73">
        <f>F6*C11/12</f>
        <v>75895</v>
      </c>
      <c r="G11" s="24"/>
      <c r="H11" s="7"/>
      <c r="I11" s="24"/>
      <c r="J11" s="24"/>
      <c r="K11" s="55" t="s">
        <v>16</v>
      </c>
      <c r="L11" s="56"/>
      <c r="M11" s="80">
        <f>SUM(M8:M10)</f>
        <v>22904</v>
      </c>
      <c r="N11" s="81">
        <f>P11/M11</f>
        <v>83.760216556060072</v>
      </c>
      <c r="O11" s="82"/>
      <c r="P11" s="83">
        <f>SUM(P8:P10)</f>
        <v>1918444</v>
      </c>
      <c r="Q11" s="24"/>
      <c r="R11" s="24"/>
      <c r="S11" s="24"/>
    </row>
    <row r="12" spans="1:21" ht="15" thickBot="1" x14ac:dyDescent="0.35">
      <c r="A12" s="55"/>
      <c r="B12" s="56"/>
      <c r="C12" s="74"/>
      <c r="D12" s="75"/>
      <c r="E12" s="75"/>
      <c r="F12" s="62"/>
    </row>
    <row r="13" spans="1:21" ht="15" thickBot="1" x14ac:dyDescent="0.35">
      <c r="A13" s="20"/>
      <c r="B13" s="21"/>
      <c r="C13" s="27"/>
      <c r="D13" s="28"/>
      <c r="E13" s="28"/>
      <c r="U13" s="78"/>
    </row>
    <row r="14" spans="1:21" ht="16.2" x14ac:dyDescent="0.45">
      <c r="A14" s="37"/>
      <c r="B14" s="38"/>
      <c r="C14" s="39"/>
      <c r="D14" s="40"/>
      <c r="E14" s="40"/>
      <c r="F14" s="41" t="s">
        <v>10</v>
      </c>
      <c r="G14" s="41" t="s">
        <v>31</v>
      </c>
      <c r="H14" s="41" t="s">
        <v>27</v>
      </c>
      <c r="I14" s="42" t="s">
        <v>32</v>
      </c>
      <c r="J14" s="43"/>
      <c r="K14" s="41" t="s">
        <v>10</v>
      </c>
      <c r="L14" s="41" t="s">
        <v>31</v>
      </c>
      <c r="M14" s="41" t="s">
        <v>27</v>
      </c>
      <c r="N14" s="42" t="s">
        <v>32</v>
      </c>
      <c r="O14" s="43"/>
      <c r="P14" s="41" t="s">
        <v>10</v>
      </c>
      <c r="Q14" s="41" t="s">
        <v>31</v>
      </c>
      <c r="R14" s="41" t="s">
        <v>27</v>
      </c>
      <c r="S14" s="44" t="s">
        <v>32</v>
      </c>
    </row>
    <row r="15" spans="1:21" x14ac:dyDescent="0.3">
      <c r="A15" s="45" t="s">
        <v>33</v>
      </c>
      <c r="B15" s="46"/>
      <c r="C15" s="47"/>
      <c r="D15" s="46"/>
      <c r="E15" s="46"/>
      <c r="F15" s="48">
        <f>SUM(F23:F162)</f>
        <v>1406552.1493506776</v>
      </c>
      <c r="G15" s="49">
        <f>H15/F15</f>
        <v>5.1799856858229396E-2</v>
      </c>
      <c r="H15" s="48">
        <f>-SUM(H23:H162)</f>
        <v>72859.199999999997</v>
      </c>
      <c r="I15" s="48">
        <f>SUM(I23:I162)</f>
        <v>1333692.9493506774</v>
      </c>
      <c r="J15" s="50"/>
      <c r="K15" s="48">
        <f>SUM(K23:K162)</f>
        <v>10314715.761904977</v>
      </c>
      <c r="L15" s="49">
        <f>M15/K15</f>
        <v>0.12949964214557341</v>
      </c>
      <c r="M15" s="48">
        <f>-SUM(M23:M162)</f>
        <v>1335752.0000000002</v>
      </c>
      <c r="N15" s="48">
        <f>SUM(N23:N162)</f>
        <v>8978963.7619049605</v>
      </c>
      <c r="O15" s="50"/>
      <c r="P15" s="48">
        <f>SUM(P23:P162)</f>
        <v>11721267.91125562</v>
      </c>
      <c r="Q15" s="49">
        <f>R15/P15</f>
        <v>0.12017566791109251</v>
      </c>
      <c r="R15" s="48">
        <f>-SUM(R23:R162)</f>
        <v>1408611.2000000004</v>
      </c>
      <c r="S15" s="51">
        <f>SUM(S23:S162)</f>
        <v>10312656.711255617</v>
      </c>
    </row>
    <row r="16" spans="1:21" x14ac:dyDescent="0.3">
      <c r="A16" s="52"/>
      <c r="B16" s="46"/>
      <c r="C16" s="46"/>
      <c r="D16" s="46"/>
      <c r="E16" s="46"/>
      <c r="F16" s="50"/>
      <c r="G16" s="46"/>
      <c r="H16" s="53" t="str">
        <f>"~ ("&amp;TEXT(H15/$F$9,"#.0")&amp;" Months Free"&amp;")"</f>
        <v>~ (8.0 Months Free)</v>
      </c>
      <c r="I16" s="50"/>
      <c r="J16" s="50"/>
      <c r="K16" s="50"/>
      <c r="L16" s="50"/>
      <c r="M16" s="53" t="str">
        <f>"~ ("&amp;TEXT(M15/($F$8+$F$10),"#.0")&amp;" Months Free"&amp;")"</f>
        <v>~ (20.0 Months Free)</v>
      </c>
      <c r="N16" s="50"/>
      <c r="O16" s="50"/>
      <c r="P16" s="50"/>
      <c r="Q16" s="50"/>
      <c r="R16" s="53" t="str">
        <f>"~ ("&amp;TEXT(R15/($F$11),"#.0")&amp;" Months Free"&amp;")"</f>
        <v>~ (18.6 Months Free)</v>
      </c>
      <c r="S16" s="54"/>
      <c r="T16" s="18"/>
      <c r="U16" s="18"/>
    </row>
    <row r="17" spans="1:29" ht="15" thickBot="1" x14ac:dyDescent="0.35">
      <c r="A17" s="55"/>
      <c r="B17" s="56"/>
      <c r="C17" s="57"/>
      <c r="D17" s="58"/>
      <c r="E17" s="58"/>
      <c r="F17" s="59"/>
      <c r="G17" s="60"/>
      <c r="H17" s="59"/>
      <c r="I17" s="61"/>
      <c r="J17" s="59"/>
      <c r="K17" s="61"/>
      <c r="L17" s="59"/>
      <c r="M17" s="61"/>
      <c r="N17" s="59"/>
      <c r="O17" s="59"/>
      <c r="P17" s="61"/>
      <c r="Q17" s="59"/>
      <c r="R17" s="61"/>
      <c r="S17" s="62"/>
      <c r="T17" s="18"/>
      <c r="U17" s="18"/>
    </row>
    <row r="18" spans="1:29" ht="15" thickBot="1" x14ac:dyDescent="0.35">
      <c r="A18" s="29"/>
      <c r="B18" s="17"/>
      <c r="C18" s="30"/>
      <c r="U18" s="18"/>
    </row>
    <row r="19" spans="1:29" x14ac:dyDescent="0.3">
      <c r="A19" s="4"/>
      <c r="B19" s="4"/>
      <c r="C19" s="4" t="s">
        <v>7</v>
      </c>
      <c r="D19" s="4" t="s">
        <v>7</v>
      </c>
      <c r="F19" s="4" t="s">
        <v>25</v>
      </c>
      <c r="G19" s="4" t="s">
        <v>25</v>
      </c>
      <c r="H19" s="4" t="s">
        <v>25</v>
      </c>
      <c r="I19" s="4" t="s">
        <v>25</v>
      </c>
      <c r="K19" s="4" t="s">
        <v>15</v>
      </c>
      <c r="L19" s="4" t="s">
        <v>15</v>
      </c>
      <c r="M19" s="4" t="s">
        <v>15</v>
      </c>
      <c r="N19" s="4" t="s">
        <v>15</v>
      </c>
      <c r="P19" s="4" t="s">
        <v>30</v>
      </c>
      <c r="Q19" s="4" t="s">
        <v>30</v>
      </c>
      <c r="R19" s="4" t="s">
        <v>30</v>
      </c>
      <c r="S19" s="4" t="s">
        <v>30</v>
      </c>
    </row>
    <row r="20" spans="1:29" x14ac:dyDescent="0.3">
      <c r="A20" s="15"/>
      <c r="B20" s="15"/>
      <c r="C20" s="15" t="s">
        <v>18</v>
      </c>
      <c r="D20" s="15" t="s">
        <v>20</v>
      </c>
      <c r="F20" s="15" t="s">
        <v>9</v>
      </c>
      <c r="G20" s="15" t="s">
        <v>17</v>
      </c>
      <c r="H20" s="15" t="s">
        <v>29</v>
      </c>
      <c r="I20" s="15" t="s">
        <v>8</v>
      </c>
      <c r="K20" s="15" t="s">
        <v>9</v>
      </c>
      <c r="L20" s="15" t="s">
        <v>17</v>
      </c>
      <c r="M20" s="15" t="s">
        <v>29</v>
      </c>
      <c r="N20" s="15" t="s">
        <v>8</v>
      </c>
      <c r="P20" s="15" t="s">
        <v>9</v>
      </c>
      <c r="Q20" s="15" t="s">
        <v>17</v>
      </c>
      <c r="R20" s="15" t="s">
        <v>29</v>
      </c>
      <c r="S20" s="15" t="s">
        <v>8</v>
      </c>
    </row>
    <row r="21" spans="1:29" ht="15" thickBot="1" x14ac:dyDescent="0.35">
      <c r="A21" s="5" t="s">
        <v>3</v>
      </c>
      <c r="B21" s="5" t="s">
        <v>5</v>
      </c>
      <c r="C21" s="5" t="s">
        <v>19</v>
      </c>
      <c r="D21" s="5" t="s">
        <v>21</v>
      </c>
      <c r="F21" s="16" t="s">
        <v>8</v>
      </c>
      <c r="G21" s="16" t="s">
        <v>22</v>
      </c>
      <c r="H21" s="16" t="s">
        <v>22</v>
      </c>
      <c r="I21" s="16" t="s">
        <v>23</v>
      </c>
      <c r="K21" s="16" t="s">
        <v>8</v>
      </c>
      <c r="L21" s="16" t="s">
        <v>22</v>
      </c>
      <c r="M21" s="16" t="s">
        <v>22</v>
      </c>
      <c r="N21" s="16" t="s">
        <v>23</v>
      </c>
      <c r="P21" s="16" t="s">
        <v>8</v>
      </c>
      <c r="Q21" s="16" t="s">
        <v>22</v>
      </c>
      <c r="R21" s="16" t="s">
        <v>22</v>
      </c>
      <c r="S21" s="16" t="s">
        <v>23</v>
      </c>
    </row>
    <row r="22" spans="1:29" ht="15" thickBot="1" x14ac:dyDescent="0.35"/>
    <row r="23" spans="1:29" ht="15" thickBot="1" x14ac:dyDescent="0.35">
      <c r="A23" s="6">
        <v>44562</v>
      </c>
      <c r="B23" s="8" t="s">
        <v>4</v>
      </c>
      <c r="C23" s="7">
        <v>1</v>
      </c>
      <c r="F23" s="24">
        <f t="shared" ref="F23:F25" si="0">$F$9</f>
        <v>9107.4</v>
      </c>
      <c r="G23" s="25">
        <v>1</v>
      </c>
      <c r="H23" s="26">
        <f t="shared" ref="H23:H25" si="1">-F23*G23</f>
        <v>-9107.4</v>
      </c>
      <c r="I23" s="24">
        <f t="shared" ref="I23:I25" si="2">F23+H23</f>
        <v>0</v>
      </c>
      <c r="K23" s="24">
        <f t="shared" ref="K23:K25" si="3">$F$8+$F$10</f>
        <v>66787.600000000006</v>
      </c>
      <c r="L23" s="25">
        <v>1</v>
      </c>
      <c r="M23" s="26">
        <f t="shared" ref="M23:M25" si="4">-K23*L23</f>
        <v>-66787.600000000006</v>
      </c>
      <c r="N23" s="24">
        <f t="shared" ref="N23:N25" si="5">K23+M23</f>
        <v>0</v>
      </c>
      <c r="P23" s="24">
        <f t="shared" ref="P23:P25" si="6">F23+K23</f>
        <v>75895</v>
      </c>
      <c r="Q23" s="25">
        <f t="shared" ref="Q23:Q25" si="7">-R23/P23</f>
        <v>1</v>
      </c>
      <c r="R23" s="26">
        <f t="shared" ref="R23:R25" si="8">H23+M23</f>
        <v>-75895</v>
      </c>
      <c r="S23" s="24">
        <f t="shared" ref="S23:S25" si="9">P23+R23</f>
        <v>0</v>
      </c>
    </row>
    <row r="24" spans="1:29" x14ac:dyDescent="0.3">
      <c r="A24" s="6">
        <f>EOMONTH(A23,0)+1</f>
        <v>44593</v>
      </c>
      <c r="B24" s="9"/>
      <c r="C24" s="7">
        <f>C23+1</f>
        <v>2</v>
      </c>
      <c r="F24" s="24">
        <f t="shared" si="0"/>
        <v>9107.4</v>
      </c>
      <c r="G24" s="25">
        <v>1</v>
      </c>
      <c r="H24" s="26">
        <f t="shared" si="1"/>
        <v>-9107.4</v>
      </c>
      <c r="I24" s="24">
        <f t="shared" si="2"/>
        <v>0</v>
      </c>
      <c r="K24" s="24">
        <f t="shared" si="3"/>
        <v>66787.600000000006</v>
      </c>
      <c r="L24" s="25">
        <v>1</v>
      </c>
      <c r="M24" s="26">
        <f t="shared" si="4"/>
        <v>-66787.600000000006</v>
      </c>
      <c r="N24" s="24">
        <f t="shared" si="5"/>
        <v>0</v>
      </c>
      <c r="P24" s="24">
        <f t="shared" si="6"/>
        <v>75895</v>
      </c>
      <c r="Q24" s="25">
        <f t="shared" si="7"/>
        <v>1</v>
      </c>
      <c r="R24" s="26">
        <f t="shared" si="8"/>
        <v>-75895</v>
      </c>
      <c r="S24" s="24">
        <f t="shared" si="9"/>
        <v>0</v>
      </c>
    </row>
    <row r="25" spans="1:29" x14ac:dyDescent="0.3">
      <c r="A25" s="6">
        <f t="shared" ref="A25:A88" si="10">EOMONTH(A24,0)+1</f>
        <v>44621</v>
      </c>
      <c r="B25" s="10" t="s">
        <v>34</v>
      </c>
      <c r="C25" s="7">
        <f t="shared" ref="C25:C88" si="11">C24+1</f>
        <v>3</v>
      </c>
      <c r="F25" s="24">
        <f t="shared" si="0"/>
        <v>9107.4</v>
      </c>
      <c r="G25" s="25">
        <v>1</v>
      </c>
      <c r="H25" s="26">
        <f t="shared" si="1"/>
        <v>-9107.4</v>
      </c>
      <c r="I25" s="24">
        <f t="shared" si="2"/>
        <v>0</v>
      </c>
      <c r="K25" s="24">
        <f t="shared" si="3"/>
        <v>66787.600000000006</v>
      </c>
      <c r="L25" s="25">
        <v>1</v>
      </c>
      <c r="M25" s="26">
        <f t="shared" si="4"/>
        <v>-66787.600000000006</v>
      </c>
      <c r="N25" s="24">
        <f t="shared" si="5"/>
        <v>0</v>
      </c>
      <c r="P25" s="24">
        <f t="shared" si="6"/>
        <v>75895</v>
      </c>
      <c r="Q25" s="25">
        <f t="shared" si="7"/>
        <v>1</v>
      </c>
      <c r="R25" s="26">
        <f t="shared" si="8"/>
        <v>-75895</v>
      </c>
      <c r="S25" s="24">
        <f t="shared" si="9"/>
        <v>0</v>
      </c>
    </row>
    <row r="26" spans="1:29" x14ac:dyDescent="0.3">
      <c r="A26" s="6">
        <f t="shared" si="10"/>
        <v>44652</v>
      </c>
      <c r="B26" s="10" t="s">
        <v>35</v>
      </c>
      <c r="C26" s="7">
        <f t="shared" si="11"/>
        <v>4</v>
      </c>
      <c r="F26" s="24">
        <f t="shared" ref="F26:F43" si="12">$F$9</f>
        <v>9107.4</v>
      </c>
      <c r="G26" s="25">
        <v>1</v>
      </c>
      <c r="H26" s="26">
        <f>-F26*G26</f>
        <v>-9107.4</v>
      </c>
      <c r="I26" s="24">
        <f>F26+H26</f>
        <v>0</v>
      </c>
      <c r="K26" s="24">
        <f t="shared" ref="K26:K43" si="13">$F$8+$F$10</f>
        <v>66787.600000000006</v>
      </c>
      <c r="L26" s="25">
        <v>1</v>
      </c>
      <c r="M26" s="26">
        <f>-K26*L26</f>
        <v>-66787.600000000006</v>
      </c>
      <c r="N26" s="24">
        <f>K26+M26</f>
        <v>0</v>
      </c>
      <c r="P26" s="24">
        <f>F26+K26</f>
        <v>75895</v>
      </c>
      <c r="Q26" s="25">
        <f>-R26/P26</f>
        <v>1</v>
      </c>
      <c r="R26" s="26">
        <f>H26+M26</f>
        <v>-75895</v>
      </c>
      <c r="S26" s="24">
        <f>P26+R26</f>
        <v>0</v>
      </c>
      <c r="T26" s="1"/>
      <c r="U26" s="76"/>
    </row>
    <row r="27" spans="1:29" x14ac:dyDescent="0.3">
      <c r="A27" s="6">
        <f t="shared" si="10"/>
        <v>44682</v>
      </c>
      <c r="B27" s="10"/>
      <c r="C27" s="7">
        <f t="shared" si="11"/>
        <v>5</v>
      </c>
      <c r="F27" s="24">
        <f t="shared" si="12"/>
        <v>9107.4</v>
      </c>
      <c r="G27" s="25">
        <v>1</v>
      </c>
      <c r="H27" s="26">
        <f t="shared" ref="H27:H90" si="14">-F27*G27</f>
        <v>-9107.4</v>
      </c>
      <c r="I27" s="24">
        <f t="shared" ref="I27:I90" si="15">F27+H27</f>
        <v>0</v>
      </c>
      <c r="K27" s="24">
        <f t="shared" si="13"/>
        <v>66787.600000000006</v>
      </c>
      <c r="L27" s="25">
        <v>1</v>
      </c>
      <c r="M27" s="26">
        <f t="shared" ref="M27:M90" si="16">-K27*L27</f>
        <v>-66787.600000000006</v>
      </c>
      <c r="N27" s="24">
        <f t="shared" ref="N27:N90" si="17">K27+M27</f>
        <v>0</v>
      </c>
      <c r="P27" s="24">
        <f t="shared" ref="P27:P90" si="18">F27+K27</f>
        <v>75895</v>
      </c>
      <c r="Q27" s="25">
        <f t="shared" ref="Q27:Q90" si="19">-R27/P27</f>
        <v>1</v>
      </c>
      <c r="R27" s="26">
        <f t="shared" ref="R27:R90" si="20">H27+M27</f>
        <v>-75895</v>
      </c>
      <c r="S27" s="24">
        <f t="shared" ref="S27:S90" si="21">P27+R27</f>
        <v>0</v>
      </c>
      <c r="U27" s="32"/>
      <c r="Y27" s="24"/>
      <c r="Z27" s="24"/>
    </row>
    <row r="28" spans="1:29" x14ac:dyDescent="0.3">
      <c r="A28" s="6">
        <f t="shared" si="10"/>
        <v>44713</v>
      </c>
      <c r="B28" s="35"/>
      <c r="C28" s="7">
        <f t="shared" si="11"/>
        <v>6</v>
      </c>
      <c r="F28" s="24">
        <f t="shared" si="12"/>
        <v>9107.4</v>
      </c>
      <c r="G28" s="25">
        <v>1</v>
      </c>
      <c r="H28" s="26">
        <f t="shared" si="14"/>
        <v>-9107.4</v>
      </c>
      <c r="I28" s="24">
        <f t="shared" si="15"/>
        <v>0</v>
      </c>
      <c r="K28" s="24">
        <f t="shared" si="13"/>
        <v>66787.600000000006</v>
      </c>
      <c r="L28" s="25">
        <v>1</v>
      </c>
      <c r="M28" s="26">
        <f t="shared" si="16"/>
        <v>-66787.600000000006</v>
      </c>
      <c r="N28" s="24">
        <f t="shared" si="17"/>
        <v>0</v>
      </c>
      <c r="P28" s="24">
        <f t="shared" si="18"/>
        <v>75895</v>
      </c>
      <c r="Q28" s="25">
        <f t="shared" si="19"/>
        <v>1</v>
      </c>
      <c r="R28" s="26">
        <f t="shared" si="20"/>
        <v>-75895</v>
      </c>
      <c r="S28" s="24">
        <f t="shared" si="21"/>
        <v>0</v>
      </c>
      <c r="U28" s="31"/>
      <c r="Z28" s="7"/>
      <c r="AA28" s="7"/>
    </row>
    <row r="29" spans="1:29" x14ac:dyDescent="0.3">
      <c r="A29" s="6">
        <f t="shared" si="10"/>
        <v>44743</v>
      </c>
      <c r="B29" s="10"/>
      <c r="C29" s="7">
        <f t="shared" si="11"/>
        <v>7</v>
      </c>
      <c r="F29" s="24">
        <f t="shared" si="12"/>
        <v>9107.4</v>
      </c>
      <c r="G29" s="25">
        <v>1</v>
      </c>
      <c r="H29" s="26">
        <f t="shared" si="14"/>
        <v>-9107.4</v>
      </c>
      <c r="I29" s="24">
        <f t="shared" si="15"/>
        <v>0</v>
      </c>
      <c r="K29" s="24">
        <f t="shared" si="13"/>
        <v>66787.600000000006</v>
      </c>
      <c r="L29" s="25">
        <v>1</v>
      </c>
      <c r="M29" s="26">
        <f t="shared" si="16"/>
        <v>-66787.600000000006</v>
      </c>
      <c r="N29" s="24">
        <f t="shared" si="17"/>
        <v>0</v>
      </c>
      <c r="P29" s="24">
        <f t="shared" si="18"/>
        <v>75895</v>
      </c>
      <c r="Q29" s="25">
        <f t="shared" si="19"/>
        <v>1</v>
      </c>
      <c r="R29" s="26">
        <f t="shared" si="20"/>
        <v>-75895</v>
      </c>
      <c r="S29" s="24">
        <f t="shared" si="21"/>
        <v>0</v>
      </c>
      <c r="U29" s="31"/>
      <c r="Z29" s="7"/>
      <c r="AA29" s="7"/>
    </row>
    <row r="30" spans="1:29" x14ac:dyDescent="0.3">
      <c r="A30" s="6">
        <f t="shared" si="10"/>
        <v>44774</v>
      </c>
      <c r="B30" s="35"/>
      <c r="C30" s="7">
        <f t="shared" si="11"/>
        <v>8</v>
      </c>
      <c r="F30" s="24">
        <f t="shared" si="12"/>
        <v>9107.4</v>
      </c>
      <c r="G30" s="25">
        <v>1</v>
      </c>
      <c r="H30" s="26">
        <f t="shared" si="14"/>
        <v>-9107.4</v>
      </c>
      <c r="I30" s="24">
        <f t="shared" si="15"/>
        <v>0</v>
      </c>
      <c r="K30" s="24">
        <f t="shared" si="13"/>
        <v>66787.600000000006</v>
      </c>
      <c r="L30" s="25">
        <v>1</v>
      </c>
      <c r="M30" s="26">
        <f t="shared" si="16"/>
        <v>-66787.600000000006</v>
      </c>
      <c r="N30" s="24">
        <f t="shared" si="17"/>
        <v>0</v>
      </c>
      <c r="P30" s="24">
        <f t="shared" si="18"/>
        <v>75895</v>
      </c>
      <c r="Q30" s="25">
        <f t="shared" si="19"/>
        <v>1</v>
      </c>
      <c r="R30" s="26">
        <f t="shared" si="20"/>
        <v>-75895</v>
      </c>
      <c r="S30" s="24">
        <f t="shared" si="21"/>
        <v>0</v>
      </c>
      <c r="U30" s="31"/>
    </row>
    <row r="31" spans="1:29" x14ac:dyDescent="0.3">
      <c r="A31" s="6">
        <f t="shared" si="10"/>
        <v>44805</v>
      </c>
      <c r="B31" s="36"/>
      <c r="C31" s="7">
        <f t="shared" si="11"/>
        <v>9</v>
      </c>
      <c r="F31" s="24">
        <f t="shared" si="12"/>
        <v>9107.4</v>
      </c>
      <c r="G31" s="25">
        <v>0</v>
      </c>
      <c r="H31" s="26">
        <f t="shared" si="14"/>
        <v>0</v>
      </c>
      <c r="I31" s="24">
        <f t="shared" si="15"/>
        <v>9107.4</v>
      </c>
      <c r="J31" s="26"/>
      <c r="K31" s="24">
        <f t="shared" si="13"/>
        <v>66787.600000000006</v>
      </c>
      <c r="L31" s="25">
        <v>1</v>
      </c>
      <c r="M31" s="26">
        <f t="shared" si="16"/>
        <v>-66787.600000000006</v>
      </c>
      <c r="N31" s="24">
        <f t="shared" si="17"/>
        <v>0</v>
      </c>
      <c r="O31" s="26"/>
      <c r="P31" s="24">
        <f t="shared" si="18"/>
        <v>75895</v>
      </c>
      <c r="Q31" s="25">
        <f t="shared" si="19"/>
        <v>0.88000000000000012</v>
      </c>
      <c r="R31" s="26">
        <f t="shared" si="20"/>
        <v>-66787.600000000006</v>
      </c>
      <c r="S31" s="24">
        <f t="shared" si="21"/>
        <v>9107.3999999999942</v>
      </c>
      <c r="U31" s="32"/>
      <c r="Y31" s="24"/>
      <c r="Z31" s="24"/>
      <c r="AA31" s="24"/>
      <c r="AC31" s="24"/>
    </row>
    <row r="32" spans="1:29" x14ac:dyDescent="0.3">
      <c r="A32" s="6">
        <f t="shared" si="10"/>
        <v>44835</v>
      </c>
      <c r="B32" s="10"/>
      <c r="C32" s="7">
        <f t="shared" si="11"/>
        <v>10</v>
      </c>
      <c r="F32" s="24">
        <f t="shared" si="12"/>
        <v>9107.4</v>
      </c>
      <c r="G32" s="25">
        <v>0</v>
      </c>
      <c r="H32" s="26">
        <f t="shared" si="14"/>
        <v>0</v>
      </c>
      <c r="I32" s="24">
        <f t="shared" si="15"/>
        <v>9107.4</v>
      </c>
      <c r="J32" s="26"/>
      <c r="K32" s="24">
        <f t="shared" si="13"/>
        <v>66787.600000000006</v>
      </c>
      <c r="L32" s="25">
        <v>1</v>
      </c>
      <c r="M32" s="26">
        <f t="shared" si="16"/>
        <v>-66787.600000000006</v>
      </c>
      <c r="N32" s="24">
        <f t="shared" si="17"/>
        <v>0</v>
      </c>
      <c r="O32" s="26"/>
      <c r="P32" s="24">
        <f t="shared" si="18"/>
        <v>75895</v>
      </c>
      <c r="Q32" s="25">
        <f t="shared" si="19"/>
        <v>0.88000000000000012</v>
      </c>
      <c r="R32" s="26">
        <f t="shared" si="20"/>
        <v>-66787.600000000006</v>
      </c>
      <c r="S32" s="24">
        <f t="shared" si="21"/>
        <v>9107.3999999999942</v>
      </c>
      <c r="U32" s="32"/>
      <c r="Y32" s="24"/>
      <c r="Z32" s="24"/>
      <c r="AA32" s="24"/>
      <c r="AC32" s="24"/>
    </row>
    <row r="33" spans="1:29" x14ac:dyDescent="0.3">
      <c r="A33" s="6">
        <f t="shared" si="10"/>
        <v>44866</v>
      </c>
      <c r="B33" s="10"/>
      <c r="C33" s="7">
        <f t="shared" si="11"/>
        <v>11</v>
      </c>
      <c r="F33" s="24">
        <f t="shared" si="12"/>
        <v>9107.4</v>
      </c>
      <c r="G33" s="25">
        <v>0</v>
      </c>
      <c r="H33" s="26">
        <f t="shared" si="14"/>
        <v>0</v>
      </c>
      <c r="I33" s="24">
        <f t="shared" si="15"/>
        <v>9107.4</v>
      </c>
      <c r="J33" s="26"/>
      <c r="K33" s="24">
        <f t="shared" si="13"/>
        <v>66787.600000000006</v>
      </c>
      <c r="L33" s="25">
        <v>1</v>
      </c>
      <c r="M33" s="26">
        <f t="shared" si="16"/>
        <v>-66787.600000000006</v>
      </c>
      <c r="N33" s="24">
        <f t="shared" si="17"/>
        <v>0</v>
      </c>
      <c r="O33" s="26"/>
      <c r="P33" s="24">
        <f t="shared" si="18"/>
        <v>75895</v>
      </c>
      <c r="Q33" s="25">
        <f t="shared" si="19"/>
        <v>0.88000000000000012</v>
      </c>
      <c r="R33" s="26">
        <f t="shared" si="20"/>
        <v>-66787.600000000006</v>
      </c>
      <c r="S33" s="24">
        <f t="shared" si="21"/>
        <v>9107.3999999999942</v>
      </c>
      <c r="U33" s="32"/>
      <c r="Y33" s="24"/>
      <c r="Z33" s="24"/>
      <c r="AA33" s="24"/>
      <c r="AC33" s="24"/>
    </row>
    <row r="34" spans="1:29" x14ac:dyDescent="0.3">
      <c r="A34" s="6">
        <f t="shared" si="10"/>
        <v>44896</v>
      </c>
      <c r="B34" s="35"/>
      <c r="C34" s="7">
        <f t="shared" si="11"/>
        <v>12</v>
      </c>
      <c r="F34" s="24">
        <f t="shared" si="12"/>
        <v>9107.4</v>
      </c>
      <c r="G34" s="25">
        <v>0</v>
      </c>
      <c r="H34" s="26">
        <f t="shared" si="14"/>
        <v>0</v>
      </c>
      <c r="I34" s="24">
        <f t="shared" si="15"/>
        <v>9107.4</v>
      </c>
      <c r="J34" s="26"/>
      <c r="K34" s="24">
        <f t="shared" si="13"/>
        <v>66787.600000000006</v>
      </c>
      <c r="L34" s="25">
        <v>1</v>
      </c>
      <c r="M34" s="26">
        <f t="shared" si="16"/>
        <v>-66787.600000000006</v>
      </c>
      <c r="N34" s="24">
        <f t="shared" si="17"/>
        <v>0</v>
      </c>
      <c r="O34" s="26"/>
      <c r="P34" s="24">
        <f t="shared" si="18"/>
        <v>75895</v>
      </c>
      <c r="Q34" s="25">
        <f t="shared" si="19"/>
        <v>0.88000000000000012</v>
      </c>
      <c r="R34" s="26">
        <f t="shared" si="20"/>
        <v>-66787.600000000006</v>
      </c>
      <c r="S34" s="24">
        <f t="shared" si="21"/>
        <v>9107.3999999999942</v>
      </c>
      <c r="U34" s="32"/>
      <c r="Y34" s="24"/>
      <c r="Z34" s="24"/>
      <c r="AA34" s="24"/>
    </row>
    <row r="35" spans="1:29" x14ac:dyDescent="0.3">
      <c r="A35" s="6">
        <f t="shared" si="10"/>
        <v>44927</v>
      </c>
      <c r="B35" s="10"/>
      <c r="C35" s="7">
        <f t="shared" si="11"/>
        <v>13</v>
      </c>
      <c r="F35" s="24">
        <f t="shared" si="12"/>
        <v>9107.4</v>
      </c>
      <c r="G35" s="25">
        <v>0</v>
      </c>
      <c r="H35" s="26">
        <f t="shared" si="14"/>
        <v>0</v>
      </c>
      <c r="I35" s="24">
        <f t="shared" si="15"/>
        <v>9107.4</v>
      </c>
      <c r="J35" s="26"/>
      <c r="K35" s="24">
        <f t="shared" si="13"/>
        <v>66787.600000000006</v>
      </c>
      <c r="L35" s="25">
        <v>1</v>
      </c>
      <c r="M35" s="26">
        <f t="shared" si="16"/>
        <v>-66787.600000000006</v>
      </c>
      <c r="N35" s="24">
        <f t="shared" si="17"/>
        <v>0</v>
      </c>
      <c r="O35" s="26"/>
      <c r="P35" s="24">
        <f t="shared" si="18"/>
        <v>75895</v>
      </c>
      <c r="Q35" s="25">
        <f t="shared" si="19"/>
        <v>0.88000000000000012</v>
      </c>
      <c r="R35" s="26">
        <f t="shared" si="20"/>
        <v>-66787.600000000006</v>
      </c>
      <c r="S35" s="24">
        <f t="shared" si="21"/>
        <v>9107.3999999999942</v>
      </c>
      <c r="U35" s="32"/>
      <c r="Y35" s="24"/>
      <c r="Z35" s="24"/>
      <c r="AA35" s="24"/>
    </row>
    <row r="36" spans="1:29" x14ac:dyDescent="0.3">
      <c r="A36" s="6">
        <f t="shared" si="10"/>
        <v>44958</v>
      </c>
      <c r="B36" s="35"/>
      <c r="C36" s="7">
        <f t="shared" si="11"/>
        <v>14</v>
      </c>
      <c r="F36" s="24">
        <f t="shared" si="12"/>
        <v>9107.4</v>
      </c>
      <c r="G36" s="25">
        <v>0</v>
      </c>
      <c r="H36" s="26">
        <f t="shared" si="14"/>
        <v>0</v>
      </c>
      <c r="I36" s="24">
        <f t="shared" si="15"/>
        <v>9107.4</v>
      </c>
      <c r="J36" s="26"/>
      <c r="K36" s="24">
        <f t="shared" si="13"/>
        <v>66787.600000000006</v>
      </c>
      <c r="L36" s="25">
        <v>1</v>
      </c>
      <c r="M36" s="26">
        <f t="shared" si="16"/>
        <v>-66787.600000000006</v>
      </c>
      <c r="N36" s="24">
        <f t="shared" si="17"/>
        <v>0</v>
      </c>
      <c r="O36" s="26"/>
      <c r="P36" s="24">
        <f t="shared" si="18"/>
        <v>75895</v>
      </c>
      <c r="Q36" s="25">
        <f t="shared" si="19"/>
        <v>0.88000000000000012</v>
      </c>
      <c r="R36" s="26">
        <f t="shared" si="20"/>
        <v>-66787.600000000006</v>
      </c>
      <c r="S36" s="24">
        <f t="shared" si="21"/>
        <v>9107.3999999999942</v>
      </c>
      <c r="U36" s="32"/>
      <c r="Y36" s="24"/>
      <c r="Z36" s="24"/>
      <c r="AA36" s="24"/>
    </row>
    <row r="37" spans="1:29" x14ac:dyDescent="0.3">
      <c r="A37" s="6">
        <f t="shared" si="10"/>
        <v>44986</v>
      </c>
      <c r="B37" s="36"/>
      <c r="C37" s="7">
        <f t="shared" si="11"/>
        <v>15</v>
      </c>
      <c r="F37" s="24">
        <f t="shared" si="12"/>
        <v>9107.4</v>
      </c>
      <c r="G37" s="25">
        <v>0</v>
      </c>
      <c r="H37" s="26">
        <f t="shared" si="14"/>
        <v>0</v>
      </c>
      <c r="I37" s="24">
        <f t="shared" si="15"/>
        <v>9107.4</v>
      </c>
      <c r="J37" s="26"/>
      <c r="K37" s="24">
        <f t="shared" si="13"/>
        <v>66787.600000000006</v>
      </c>
      <c r="L37" s="25">
        <v>1</v>
      </c>
      <c r="M37" s="26">
        <f t="shared" si="16"/>
        <v>-66787.600000000006</v>
      </c>
      <c r="N37" s="24">
        <f t="shared" si="17"/>
        <v>0</v>
      </c>
      <c r="O37" s="26"/>
      <c r="P37" s="24">
        <f t="shared" si="18"/>
        <v>75895</v>
      </c>
      <c r="Q37" s="25">
        <f t="shared" si="19"/>
        <v>0.88000000000000012</v>
      </c>
      <c r="R37" s="26">
        <f t="shared" si="20"/>
        <v>-66787.600000000006</v>
      </c>
      <c r="S37" s="24">
        <f t="shared" si="21"/>
        <v>9107.3999999999942</v>
      </c>
      <c r="U37" s="32"/>
      <c r="Y37" s="24"/>
      <c r="Z37" s="24"/>
      <c r="AA37" s="24"/>
    </row>
    <row r="38" spans="1:29" x14ac:dyDescent="0.3">
      <c r="A38" s="6">
        <f t="shared" si="10"/>
        <v>45017</v>
      </c>
      <c r="B38" s="10"/>
      <c r="C38" s="7">
        <f t="shared" si="11"/>
        <v>16</v>
      </c>
      <c r="F38" s="24">
        <f t="shared" si="12"/>
        <v>9107.4</v>
      </c>
      <c r="G38" s="25">
        <v>0</v>
      </c>
      <c r="H38" s="26">
        <f t="shared" si="14"/>
        <v>0</v>
      </c>
      <c r="I38" s="24">
        <f t="shared" si="15"/>
        <v>9107.4</v>
      </c>
      <c r="J38" s="26"/>
      <c r="K38" s="24">
        <f t="shared" si="13"/>
        <v>66787.600000000006</v>
      </c>
      <c r="L38" s="25">
        <v>1</v>
      </c>
      <c r="M38" s="26">
        <f t="shared" si="16"/>
        <v>-66787.600000000006</v>
      </c>
      <c r="N38" s="24">
        <f t="shared" si="17"/>
        <v>0</v>
      </c>
      <c r="O38" s="26"/>
      <c r="P38" s="24">
        <f t="shared" si="18"/>
        <v>75895</v>
      </c>
      <c r="Q38" s="25">
        <f t="shared" si="19"/>
        <v>0.88000000000000012</v>
      </c>
      <c r="R38" s="26">
        <f t="shared" si="20"/>
        <v>-66787.600000000006</v>
      </c>
      <c r="S38" s="24">
        <f t="shared" si="21"/>
        <v>9107.3999999999942</v>
      </c>
      <c r="Y38" s="24"/>
      <c r="Z38" s="24"/>
      <c r="AA38" s="24"/>
    </row>
    <row r="39" spans="1:29" x14ac:dyDescent="0.3">
      <c r="A39" s="6">
        <f t="shared" si="10"/>
        <v>45047</v>
      </c>
      <c r="B39" s="10"/>
      <c r="C39" s="7">
        <f t="shared" si="11"/>
        <v>17</v>
      </c>
      <c r="F39" s="24">
        <f t="shared" si="12"/>
        <v>9107.4</v>
      </c>
      <c r="G39" s="25">
        <v>0</v>
      </c>
      <c r="H39" s="26">
        <f t="shared" si="14"/>
        <v>0</v>
      </c>
      <c r="I39" s="24">
        <f t="shared" si="15"/>
        <v>9107.4</v>
      </c>
      <c r="J39" s="26"/>
      <c r="K39" s="24">
        <f t="shared" si="13"/>
        <v>66787.600000000006</v>
      </c>
      <c r="L39" s="25">
        <v>1</v>
      </c>
      <c r="M39" s="26">
        <f t="shared" si="16"/>
        <v>-66787.600000000006</v>
      </c>
      <c r="N39" s="24">
        <f t="shared" si="17"/>
        <v>0</v>
      </c>
      <c r="O39" s="26"/>
      <c r="P39" s="24">
        <f t="shared" si="18"/>
        <v>75895</v>
      </c>
      <c r="Q39" s="25">
        <f t="shared" si="19"/>
        <v>0.88000000000000012</v>
      </c>
      <c r="R39" s="26">
        <f t="shared" si="20"/>
        <v>-66787.600000000006</v>
      </c>
      <c r="S39" s="24">
        <f t="shared" si="21"/>
        <v>9107.3999999999942</v>
      </c>
      <c r="Y39" s="24"/>
      <c r="Z39" s="24"/>
      <c r="AA39" s="24"/>
    </row>
    <row r="40" spans="1:29" x14ac:dyDescent="0.3">
      <c r="A40" s="6">
        <f t="shared" si="10"/>
        <v>45078</v>
      </c>
      <c r="B40" s="10"/>
      <c r="C40" s="7">
        <f t="shared" si="11"/>
        <v>18</v>
      </c>
      <c r="F40" s="24">
        <f t="shared" si="12"/>
        <v>9107.4</v>
      </c>
      <c r="G40" s="25">
        <v>0</v>
      </c>
      <c r="H40" s="26">
        <f t="shared" si="14"/>
        <v>0</v>
      </c>
      <c r="I40" s="24">
        <f t="shared" si="15"/>
        <v>9107.4</v>
      </c>
      <c r="J40" s="26"/>
      <c r="K40" s="24">
        <f t="shared" si="13"/>
        <v>66787.600000000006</v>
      </c>
      <c r="L40" s="25">
        <v>0.5</v>
      </c>
      <c r="M40" s="26">
        <f t="shared" si="16"/>
        <v>-33393.800000000003</v>
      </c>
      <c r="N40" s="24">
        <f t="shared" si="17"/>
        <v>33393.800000000003</v>
      </c>
      <c r="O40" s="26"/>
      <c r="P40" s="24">
        <f t="shared" si="18"/>
        <v>75895</v>
      </c>
      <c r="Q40" s="25">
        <f t="shared" si="19"/>
        <v>0.44000000000000006</v>
      </c>
      <c r="R40" s="26">
        <f t="shared" si="20"/>
        <v>-33393.800000000003</v>
      </c>
      <c r="S40" s="24">
        <f t="shared" si="21"/>
        <v>42501.2</v>
      </c>
      <c r="Y40" s="24"/>
      <c r="Z40" s="24"/>
      <c r="AA40" s="24"/>
    </row>
    <row r="41" spans="1:29" x14ac:dyDescent="0.3">
      <c r="A41" s="6">
        <f t="shared" si="10"/>
        <v>45108</v>
      </c>
      <c r="B41" s="35"/>
      <c r="C41" s="7">
        <f t="shared" si="11"/>
        <v>19</v>
      </c>
      <c r="F41" s="24">
        <f t="shared" si="12"/>
        <v>9107.4</v>
      </c>
      <c r="G41" s="25">
        <v>0</v>
      </c>
      <c r="H41" s="26">
        <f t="shared" si="14"/>
        <v>0</v>
      </c>
      <c r="I41" s="24">
        <f t="shared" si="15"/>
        <v>9107.4</v>
      </c>
      <c r="J41" s="26"/>
      <c r="K41" s="24">
        <f t="shared" si="13"/>
        <v>66787.600000000006</v>
      </c>
      <c r="L41" s="25">
        <v>0.5</v>
      </c>
      <c r="M41" s="26">
        <f t="shared" si="16"/>
        <v>-33393.800000000003</v>
      </c>
      <c r="N41" s="24">
        <f t="shared" si="17"/>
        <v>33393.800000000003</v>
      </c>
      <c r="O41" s="26"/>
      <c r="P41" s="24">
        <f t="shared" si="18"/>
        <v>75895</v>
      </c>
      <c r="Q41" s="25">
        <f t="shared" si="19"/>
        <v>0.44000000000000006</v>
      </c>
      <c r="R41" s="26">
        <f t="shared" si="20"/>
        <v>-33393.800000000003</v>
      </c>
      <c r="S41" s="24">
        <f t="shared" si="21"/>
        <v>42501.2</v>
      </c>
      <c r="Y41" s="24"/>
      <c r="Z41" s="24"/>
      <c r="AA41" s="24"/>
      <c r="AC41" s="24"/>
    </row>
    <row r="42" spans="1:29" ht="15" thickBot="1" x14ac:dyDescent="0.35">
      <c r="A42" s="6">
        <f t="shared" si="10"/>
        <v>45139</v>
      </c>
      <c r="B42" s="34"/>
      <c r="C42" s="7">
        <f t="shared" si="11"/>
        <v>20</v>
      </c>
      <c r="F42" s="24">
        <f t="shared" si="12"/>
        <v>9107.4</v>
      </c>
      <c r="G42" s="25">
        <v>0</v>
      </c>
      <c r="H42" s="26">
        <f t="shared" si="14"/>
        <v>0</v>
      </c>
      <c r="I42" s="24">
        <f t="shared" si="15"/>
        <v>9107.4</v>
      </c>
      <c r="J42" s="26"/>
      <c r="K42" s="24">
        <f t="shared" si="13"/>
        <v>66787.600000000006</v>
      </c>
      <c r="L42" s="25">
        <v>0.5</v>
      </c>
      <c r="M42" s="26">
        <f t="shared" si="16"/>
        <v>-33393.800000000003</v>
      </c>
      <c r="N42" s="24">
        <f t="shared" si="17"/>
        <v>33393.800000000003</v>
      </c>
      <c r="O42" s="26"/>
      <c r="P42" s="24">
        <f t="shared" si="18"/>
        <v>75895</v>
      </c>
      <c r="Q42" s="25">
        <f t="shared" si="19"/>
        <v>0.44000000000000006</v>
      </c>
      <c r="R42" s="26">
        <f t="shared" si="20"/>
        <v>-33393.800000000003</v>
      </c>
      <c r="S42" s="24">
        <f t="shared" si="21"/>
        <v>42501.2</v>
      </c>
      <c r="Y42" s="24"/>
      <c r="Z42" s="24"/>
      <c r="AA42" s="24"/>
      <c r="AC42" s="24"/>
    </row>
    <row r="43" spans="1:29" x14ac:dyDescent="0.3">
      <c r="A43" s="6">
        <f t="shared" si="10"/>
        <v>45170</v>
      </c>
      <c r="B43" s="11" t="s">
        <v>6</v>
      </c>
      <c r="C43" s="7">
        <f t="shared" si="11"/>
        <v>21</v>
      </c>
      <c r="D43">
        <v>1</v>
      </c>
      <c r="F43" s="24">
        <f t="shared" si="12"/>
        <v>9107.4</v>
      </c>
      <c r="G43" s="25">
        <v>0</v>
      </c>
      <c r="H43" s="26">
        <f t="shared" si="14"/>
        <v>0</v>
      </c>
      <c r="I43" s="24">
        <f t="shared" si="15"/>
        <v>9107.4</v>
      </c>
      <c r="J43" s="26"/>
      <c r="K43" s="24">
        <f t="shared" si="13"/>
        <v>66787.600000000006</v>
      </c>
      <c r="L43" s="25">
        <v>0.5</v>
      </c>
      <c r="M43" s="26">
        <f t="shared" si="16"/>
        <v>-33393.800000000003</v>
      </c>
      <c r="N43" s="24">
        <f t="shared" si="17"/>
        <v>33393.800000000003</v>
      </c>
      <c r="O43" s="26"/>
      <c r="P43" s="24">
        <f t="shared" si="18"/>
        <v>75895</v>
      </c>
      <c r="Q43" s="25">
        <f t="shared" si="19"/>
        <v>0.44000000000000006</v>
      </c>
      <c r="R43" s="26">
        <f t="shared" si="20"/>
        <v>-33393.800000000003</v>
      </c>
      <c r="S43" s="24">
        <f t="shared" si="21"/>
        <v>42501.2</v>
      </c>
      <c r="Y43" s="24"/>
      <c r="Z43" s="24"/>
      <c r="AA43" s="24"/>
    </row>
    <row r="44" spans="1:29" x14ac:dyDescent="0.3">
      <c r="A44" s="6">
        <f t="shared" si="10"/>
        <v>45200</v>
      </c>
      <c r="B44" s="12"/>
      <c r="C44" s="7">
        <f t="shared" si="11"/>
        <v>22</v>
      </c>
      <c r="D44">
        <f>D43+1</f>
        <v>2</v>
      </c>
      <c r="F44" s="24">
        <f>F43</f>
        <v>9107.4</v>
      </c>
      <c r="G44" s="25">
        <v>0</v>
      </c>
      <c r="H44" s="26">
        <f t="shared" si="14"/>
        <v>0</v>
      </c>
      <c r="I44" s="24">
        <f t="shared" si="15"/>
        <v>9107.4</v>
      </c>
      <c r="J44" s="26"/>
      <c r="K44" s="24">
        <f>K43</f>
        <v>66787.600000000006</v>
      </c>
      <c r="L44" s="25">
        <v>0.5</v>
      </c>
      <c r="M44" s="26">
        <f t="shared" si="16"/>
        <v>-33393.800000000003</v>
      </c>
      <c r="N44" s="24">
        <f t="shared" si="17"/>
        <v>33393.800000000003</v>
      </c>
      <c r="O44" s="26"/>
      <c r="P44" s="24">
        <f t="shared" si="18"/>
        <v>75895</v>
      </c>
      <c r="Q44" s="25">
        <f t="shared" si="19"/>
        <v>0.44000000000000006</v>
      </c>
      <c r="R44" s="26">
        <f t="shared" si="20"/>
        <v>-33393.800000000003</v>
      </c>
      <c r="S44" s="24">
        <f t="shared" si="21"/>
        <v>42501.2</v>
      </c>
      <c r="Y44" s="24"/>
      <c r="Z44" s="24"/>
      <c r="AA44" s="24"/>
    </row>
    <row r="45" spans="1:29" x14ac:dyDescent="0.3">
      <c r="A45" s="6">
        <f t="shared" si="10"/>
        <v>45231</v>
      </c>
      <c r="B45" s="12"/>
      <c r="C45" s="7">
        <f t="shared" si="11"/>
        <v>23</v>
      </c>
      <c r="D45">
        <f t="shared" ref="D45:D108" si="22">D44+1</f>
        <v>3</v>
      </c>
      <c r="F45" s="24">
        <f t="shared" ref="F45:F54" si="23">F44</f>
        <v>9107.4</v>
      </c>
      <c r="G45" s="25">
        <v>0</v>
      </c>
      <c r="H45" s="26">
        <f t="shared" si="14"/>
        <v>0</v>
      </c>
      <c r="I45" s="24">
        <f t="shared" si="15"/>
        <v>9107.4</v>
      </c>
      <c r="J45" s="26"/>
      <c r="K45" s="24">
        <f t="shared" ref="K45:K54" si="24">K44</f>
        <v>66787.600000000006</v>
      </c>
      <c r="L45" s="25">
        <v>0.5</v>
      </c>
      <c r="M45" s="26">
        <f t="shared" si="16"/>
        <v>-33393.800000000003</v>
      </c>
      <c r="N45" s="24">
        <f t="shared" si="17"/>
        <v>33393.800000000003</v>
      </c>
      <c r="O45" s="26"/>
      <c r="P45" s="24">
        <f t="shared" si="18"/>
        <v>75895</v>
      </c>
      <c r="Q45" s="25">
        <f t="shared" si="19"/>
        <v>0.44000000000000006</v>
      </c>
      <c r="R45" s="26">
        <f t="shared" si="20"/>
        <v>-33393.800000000003</v>
      </c>
      <c r="S45" s="24">
        <f t="shared" si="21"/>
        <v>42501.2</v>
      </c>
      <c r="Y45" s="24"/>
      <c r="Z45" s="24"/>
      <c r="AA45" s="24"/>
    </row>
    <row r="46" spans="1:29" x14ac:dyDescent="0.3">
      <c r="A46" s="6">
        <f t="shared" si="10"/>
        <v>45261</v>
      </c>
      <c r="B46" s="12"/>
      <c r="C46" s="7">
        <f t="shared" si="11"/>
        <v>24</v>
      </c>
      <c r="D46">
        <f t="shared" si="22"/>
        <v>4</v>
      </c>
      <c r="F46" s="24">
        <f t="shared" si="23"/>
        <v>9107.4</v>
      </c>
      <c r="G46" s="25">
        <v>0</v>
      </c>
      <c r="H46" s="26">
        <f t="shared" si="14"/>
        <v>0</v>
      </c>
      <c r="I46" s="24">
        <f t="shared" si="15"/>
        <v>9107.4</v>
      </c>
      <c r="J46" s="26"/>
      <c r="K46" s="24">
        <f t="shared" si="24"/>
        <v>66787.600000000006</v>
      </c>
      <c r="L46" s="25">
        <v>0</v>
      </c>
      <c r="M46" s="26">
        <f t="shared" si="16"/>
        <v>0</v>
      </c>
      <c r="N46" s="24">
        <f t="shared" si="17"/>
        <v>66787.600000000006</v>
      </c>
      <c r="O46" s="26"/>
      <c r="P46" s="24">
        <f t="shared" si="18"/>
        <v>75895</v>
      </c>
      <c r="Q46" s="25">
        <f t="shared" si="19"/>
        <v>0</v>
      </c>
      <c r="R46" s="26">
        <f t="shared" si="20"/>
        <v>0</v>
      </c>
      <c r="S46" s="24">
        <f t="shared" si="21"/>
        <v>75895</v>
      </c>
      <c r="Y46" s="24"/>
      <c r="Z46" s="24"/>
      <c r="AA46" s="24"/>
    </row>
    <row r="47" spans="1:29" x14ac:dyDescent="0.3">
      <c r="A47" s="6">
        <f t="shared" si="10"/>
        <v>45292</v>
      </c>
      <c r="B47" s="12"/>
      <c r="C47" s="7">
        <f t="shared" si="11"/>
        <v>25</v>
      </c>
      <c r="D47">
        <f t="shared" si="22"/>
        <v>5</v>
      </c>
      <c r="F47" s="24">
        <f t="shared" si="23"/>
        <v>9107.4</v>
      </c>
      <c r="G47" s="25">
        <v>0</v>
      </c>
      <c r="H47" s="26">
        <f t="shared" si="14"/>
        <v>0</v>
      </c>
      <c r="I47" s="24">
        <f t="shared" si="15"/>
        <v>9107.4</v>
      </c>
      <c r="J47" s="26"/>
      <c r="K47" s="24">
        <f t="shared" si="24"/>
        <v>66787.600000000006</v>
      </c>
      <c r="L47" s="25">
        <v>0</v>
      </c>
      <c r="M47" s="26">
        <f t="shared" si="16"/>
        <v>0</v>
      </c>
      <c r="N47" s="24">
        <f t="shared" si="17"/>
        <v>66787.600000000006</v>
      </c>
      <c r="O47" s="26"/>
      <c r="P47" s="24">
        <f t="shared" si="18"/>
        <v>75895</v>
      </c>
      <c r="Q47" s="25">
        <f t="shared" si="19"/>
        <v>0</v>
      </c>
      <c r="R47" s="26">
        <f t="shared" si="20"/>
        <v>0</v>
      </c>
      <c r="S47" s="24">
        <f t="shared" si="21"/>
        <v>75895</v>
      </c>
      <c r="Y47" s="24"/>
      <c r="Z47" s="24"/>
      <c r="AA47" s="24"/>
    </row>
    <row r="48" spans="1:29" x14ac:dyDescent="0.3">
      <c r="A48" s="6">
        <f t="shared" si="10"/>
        <v>45323</v>
      </c>
      <c r="B48" s="12"/>
      <c r="C48" s="7">
        <f t="shared" si="11"/>
        <v>26</v>
      </c>
      <c r="D48">
        <f t="shared" si="22"/>
        <v>6</v>
      </c>
      <c r="F48" s="24">
        <f t="shared" si="23"/>
        <v>9107.4</v>
      </c>
      <c r="G48" s="25">
        <v>0</v>
      </c>
      <c r="H48" s="26">
        <f t="shared" si="14"/>
        <v>0</v>
      </c>
      <c r="I48" s="24">
        <f t="shared" si="15"/>
        <v>9107.4</v>
      </c>
      <c r="J48" s="26"/>
      <c r="K48" s="24">
        <f t="shared" si="24"/>
        <v>66787.600000000006</v>
      </c>
      <c r="L48" s="25">
        <v>0</v>
      </c>
      <c r="M48" s="26">
        <f t="shared" si="16"/>
        <v>0</v>
      </c>
      <c r="N48" s="24">
        <f t="shared" si="17"/>
        <v>66787.600000000006</v>
      </c>
      <c r="O48" s="26"/>
      <c r="P48" s="24">
        <f t="shared" si="18"/>
        <v>75895</v>
      </c>
      <c r="Q48" s="25">
        <f t="shared" si="19"/>
        <v>0</v>
      </c>
      <c r="R48" s="26">
        <f t="shared" si="20"/>
        <v>0</v>
      </c>
      <c r="S48" s="24">
        <f t="shared" si="21"/>
        <v>75895</v>
      </c>
      <c r="Y48" s="24"/>
      <c r="Z48" s="24"/>
      <c r="AA48" s="24"/>
    </row>
    <row r="49" spans="1:27" x14ac:dyDescent="0.3">
      <c r="A49" s="6">
        <f t="shared" si="10"/>
        <v>45352</v>
      </c>
      <c r="B49" s="12"/>
      <c r="C49" s="7">
        <f t="shared" si="11"/>
        <v>27</v>
      </c>
      <c r="D49">
        <f t="shared" si="22"/>
        <v>7</v>
      </c>
      <c r="F49" s="24">
        <f t="shared" si="23"/>
        <v>9107.4</v>
      </c>
      <c r="G49" s="25">
        <v>0</v>
      </c>
      <c r="H49" s="26">
        <f t="shared" si="14"/>
        <v>0</v>
      </c>
      <c r="I49" s="24">
        <f t="shared" si="15"/>
        <v>9107.4</v>
      </c>
      <c r="J49" s="26"/>
      <c r="K49" s="24">
        <f t="shared" si="24"/>
        <v>66787.600000000006</v>
      </c>
      <c r="L49" s="25">
        <v>0</v>
      </c>
      <c r="M49" s="26">
        <f t="shared" si="16"/>
        <v>0</v>
      </c>
      <c r="N49" s="24">
        <f t="shared" si="17"/>
        <v>66787.600000000006</v>
      </c>
      <c r="O49" s="26"/>
      <c r="P49" s="24">
        <f t="shared" si="18"/>
        <v>75895</v>
      </c>
      <c r="Q49" s="25">
        <f t="shared" si="19"/>
        <v>0</v>
      </c>
      <c r="R49" s="26">
        <f t="shared" si="20"/>
        <v>0</v>
      </c>
      <c r="S49" s="24">
        <f t="shared" si="21"/>
        <v>75895</v>
      </c>
      <c r="Y49" s="24"/>
      <c r="Z49" s="24"/>
      <c r="AA49" s="24"/>
    </row>
    <row r="50" spans="1:27" x14ac:dyDescent="0.3">
      <c r="A50" s="6">
        <f t="shared" si="10"/>
        <v>45383</v>
      </c>
      <c r="B50" s="13"/>
      <c r="C50" s="7">
        <f t="shared" si="11"/>
        <v>28</v>
      </c>
      <c r="D50">
        <f t="shared" si="22"/>
        <v>8</v>
      </c>
      <c r="F50" s="24">
        <f t="shared" si="23"/>
        <v>9107.4</v>
      </c>
      <c r="G50" s="25">
        <v>0</v>
      </c>
      <c r="H50" s="26">
        <f t="shared" si="14"/>
        <v>0</v>
      </c>
      <c r="I50" s="24">
        <f t="shared" si="15"/>
        <v>9107.4</v>
      </c>
      <c r="J50" s="26"/>
      <c r="K50" s="24">
        <f t="shared" si="24"/>
        <v>66787.600000000006</v>
      </c>
      <c r="L50" s="25">
        <v>0</v>
      </c>
      <c r="M50" s="26">
        <f t="shared" si="16"/>
        <v>0</v>
      </c>
      <c r="N50" s="24">
        <f t="shared" si="17"/>
        <v>66787.600000000006</v>
      </c>
      <c r="O50" s="26"/>
      <c r="P50" s="24">
        <f t="shared" si="18"/>
        <v>75895</v>
      </c>
      <c r="Q50" s="25">
        <f t="shared" si="19"/>
        <v>0</v>
      </c>
      <c r="R50" s="26">
        <f t="shared" si="20"/>
        <v>0</v>
      </c>
      <c r="S50" s="24">
        <f t="shared" si="21"/>
        <v>75895</v>
      </c>
      <c r="Y50" s="24"/>
      <c r="Z50" s="24"/>
      <c r="AA50" s="24"/>
    </row>
    <row r="51" spans="1:27" x14ac:dyDescent="0.3">
      <c r="A51" s="6">
        <f t="shared" si="10"/>
        <v>45413</v>
      </c>
      <c r="B51" s="12"/>
      <c r="C51" s="7">
        <f t="shared" si="11"/>
        <v>29</v>
      </c>
      <c r="D51">
        <f t="shared" si="22"/>
        <v>9</v>
      </c>
      <c r="F51" s="24">
        <f t="shared" si="23"/>
        <v>9107.4</v>
      </c>
      <c r="G51" s="25">
        <v>0</v>
      </c>
      <c r="H51" s="26">
        <f t="shared" si="14"/>
        <v>0</v>
      </c>
      <c r="I51" s="24">
        <f t="shared" si="15"/>
        <v>9107.4</v>
      </c>
      <c r="J51" s="26"/>
      <c r="K51" s="24">
        <f t="shared" si="24"/>
        <v>66787.600000000006</v>
      </c>
      <c r="L51" s="25">
        <v>0</v>
      </c>
      <c r="M51" s="26">
        <f t="shared" si="16"/>
        <v>0</v>
      </c>
      <c r="N51" s="24">
        <f t="shared" si="17"/>
        <v>66787.600000000006</v>
      </c>
      <c r="O51" s="26"/>
      <c r="P51" s="24">
        <f t="shared" si="18"/>
        <v>75895</v>
      </c>
      <c r="Q51" s="25">
        <f t="shared" si="19"/>
        <v>0</v>
      </c>
      <c r="R51" s="26">
        <f t="shared" si="20"/>
        <v>0</v>
      </c>
      <c r="S51" s="24">
        <f t="shared" si="21"/>
        <v>75895</v>
      </c>
      <c r="Y51" s="24"/>
      <c r="Z51" s="24"/>
      <c r="AA51" s="24"/>
    </row>
    <row r="52" spans="1:27" x14ac:dyDescent="0.3">
      <c r="A52" s="6">
        <f t="shared" si="10"/>
        <v>45444</v>
      </c>
      <c r="B52" s="13"/>
      <c r="C52" s="7">
        <f t="shared" si="11"/>
        <v>30</v>
      </c>
      <c r="D52">
        <f t="shared" si="22"/>
        <v>10</v>
      </c>
      <c r="F52" s="24">
        <f t="shared" si="23"/>
        <v>9107.4</v>
      </c>
      <c r="G52" s="25">
        <v>0</v>
      </c>
      <c r="H52" s="26">
        <f t="shared" si="14"/>
        <v>0</v>
      </c>
      <c r="I52" s="24">
        <f t="shared" si="15"/>
        <v>9107.4</v>
      </c>
      <c r="J52" s="26"/>
      <c r="K52" s="24">
        <f t="shared" si="24"/>
        <v>66787.600000000006</v>
      </c>
      <c r="L52" s="25">
        <v>0</v>
      </c>
      <c r="M52" s="26">
        <f t="shared" si="16"/>
        <v>0</v>
      </c>
      <c r="N52" s="24">
        <f t="shared" si="17"/>
        <v>66787.600000000006</v>
      </c>
      <c r="O52" s="26"/>
      <c r="P52" s="24">
        <f t="shared" si="18"/>
        <v>75895</v>
      </c>
      <c r="Q52" s="25">
        <f t="shared" si="19"/>
        <v>0</v>
      </c>
      <c r="R52" s="26">
        <f t="shared" si="20"/>
        <v>0</v>
      </c>
      <c r="S52" s="24">
        <f t="shared" si="21"/>
        <v>75895</v>
      </c>
      <c r="Y52" s="24"/>
      <c r="Z52" s="24"/>
      <c r="AA52" s="24"/>
    </row>
    <row r="53" spans="1:27" x14ac:dyDescent="0.3">
      <c r="A53" s="6">
        <f t="shared" si="10"/>
        <v>45474</v>
      </c>
      <c r="B53" s="13"/>
      <c r="C53" s="7">
        <f t="shared" si="11"/>
        <v>31</v>
      </c>
      <c r="D53">
        <f t="shared" si="22"/>
        <v>11</v>
      </c>
      <c r="F53" s="24">
        <f t="shared" si="23"/>
        <v>9107.4</v>
      </c>
      <c r="G53" s="25">
        <v>0</v>
      </c>
      <c r="H53" s="26">
        <f t="shared" si="14"/>
        <v>0</v>
      </c>
      <c r="I53" s="24">
        <f t="shared" si="15"/>
        <v>9107.4</v>
      </c>
      <c r="J53" s="26"/>
      <c r="K53" s="24">
        <f t="shared" si="24"/>
        <v>66787.600000000006</v>
      </c>
      <c r="L53" s="25">
        <v>0</v>
      </c>
      <c r="M53" s="26">
        <f t="shared" si="16"/>
        <v>0</v>
      </c>
      <c r="N53" s="24">
        <f t="shared" si="17"/>
        <v>66787.600000000006</v>
      </c>
      <c r="O53" s="26"/>
      <c r="P53" s="24">
        <f t="shared" si="18"/>
        <v>75895</v>
      </c>
      <c r="Q53" s="25">
        <f t="shared" si="19"/>
        <v>0</v>
      </c>
      <c r="R53" s="26">
        <f t="shared" si="20"/>
        <v>0</v>
      </c>
      <c r="S53" s="24">
        <f t="shared" si="21"/>
        <v>75895</v>
      </c>
      <c r="Y53" s="24"/>
      <c r="Z53" s="24"/>
      <c r="AA53" s="24"/>
    </row>
    <row r="54" spans="1:27" x14ac:dyDescent="0.3">
      <c r="A54" s="6">
        <f t="shared" si="10"/>
        <v>45505</v>
      </c>
      <c r="B54" s="13"/>
      <c r="C54" s="7">
        <f t="shared" si="11"/>
        <v>32</v>
      </c>
      <c r="D54">
        <f t="shared" si="22"/>
        <v>12</v>
      </c>
      <c r="F54" s="24">
        <f t="shared" si="23"/>
        <v>9107.4</v>
      </c>
      <c r="G54" s="25">
        <v>0</v>
      </c>
      <c r="H54" s="26">
        <f t="shared" si="14"/>
        <v>0</v>
      </c>
      <c r="I54" s="24">
        <f t="shared" si="15"/>
        <v>9107.4</v>
      </c>
      <c r="J54" s="26"/>
      <c r="K54" s="24">
        <f t="shared" si="24"/>
        <v>66787.600000000006</v>
      </c>
      <c r="L54" s="25">
        <v>0</v>
      </c>
      <c r="M54" s="26">
        <f t="shared" si="16"/>
        <v>0</v>
      </c>
      <c r="N54" s="24">
        <f t="shared" si="17"/>
        <v>66787.600000000006</v>
      </c>
      <c r="O54" s="26"/>
      <c r="P54" s="24">
        <f t="shared" si="18"/>
        <v>75895</v>
      </c>
      <c r="Q54" s="25">
        <f t="shared" si="19"/>
        <v>0</v>
      </c>
      <c r="R54" s="26">
        <f t="shared" si="20"/>
        <v>0</v>
      </c>
      <c r="S54" s="24">
        <f t="shared" si="21"/>
        <v>75895</v>
      </c>
      <c r="Y54" s="24"/>
      <c r="Z54" s="24"/>
      <c r="AA54" s="24"/>
    </row>
    <row r="55" spans="1:27" x14ac:dyDescent="0.3">
      <c r="A55" s="6">
        <f t="shared" si="10"/>
        <v>45536</v>
      </c>
      <c r="B55" s="13"/>
      <c r="C55" s="7">
        <f t="shared" si="11"/>
        <v>33</v>
      </c>
      <c r="D55">
        <f t="shared" si="22"/>
        <v>13</v>
      </c>
      <c r="F55" s="24">
        <f>F54*1.025</f>
        <v>9335.0849999999991</v>
      </c>
      <c r="G55" s="25">
        <v>0</v>
      </c>
      <c r="H55" s="26">
        <f t="shared" si="14"/>
        <v>0</v>
      </c>
      <c r="I55" s="24">
        <f t="shared" si="15"/>
        <v>9335.0849999999991</v>
      </c>
      <c r="J55" s="26"/>
      <c r="K55" s="24">
        <f>K54*1.025</f>
        <v>68457.289999999994</v>
      </c>
      <c r="L55" s="25">
        <v>0</v>
      </c>
      <c r="M55" s="26">
        <f t="shared" si="16"/>
        <v>0</v>
      </c>
      <c r="N55" s="24">
        <f t="shared" si="17"/>
        <v>68457.289999999994</v>
      </c>
      <c r="O55" s="26"/>
      <c r="P55" s="24">
        <f t="shared" si="18"/>
        <v>77792.375</v>
      </c>
      <c r="Q55" s="25">
        <f t="shared" si="19"/>
        <v>0</v>
      </c>
      <c r="R55" s="26">
        <f t="shared" si="20"/>
        <v>0</v>
      </c>
      <c r="S55" s="24">
        <f t="shared" si="21"/>
        <v>77792.375</v>
      </c>
      <c r="U55" s="19">
        <f>43*21180</f>
        <v>910740</v>
      </c>
      <c r="V55" s="24">
        <f>ROUND(U55/12,2)</f>
        <v>75895</v>
      </c>
      <c r="W55" s="19">
        <f>ROUND(U55/21180,2)</f>
        <v>43</v>
      </c>
      <c r="Y55" s="24"/>
      <c r="Z55" s="24"/>
      <c r="AA55" s="24"/>
    </row>
    <row r="56" spans="1:27" x14ac:dyDescent="0.3">
      <c r="A56" s="6">
        <f t="shared" si="10"/>
        <v>45566</v>
      </c>
      <c r="B56" s="13"/>
      <c r="C56" s="7">
        <f t="shared" si="11"/>
        <v>34</v>
      </c>
      <c r="D56">
        <f t="shared" si="22"/>
        <v>14</v>
      </c>
      <c r="F56" s="24">
        <f t="shared" ref="F56:F110" si="25">F55</f>
        <v>9335.0849999999991</v>
      </c>
      <c r="G56" s="25">
        <v>0</v>
      </c>
      <c r="H56" s="26">
        <f t="shared" si="14"/>
        <v>0</v>
      </c>
      <c r="I56" s="24">
        <f t="shared" si="15"/>
        <v>9335.0849999999991</v>
      </c>
      <c r="J56" s="26"/>
      <c r="K56" s="24">
        <f t="shared" ref="K56:K114" si="26">K55</f>
        <v>68457.289999999994</v>
      </c>
      <c r="L56" s="25">
        <v>0</v>
      </c>
      <c r="M56" s="26">
        <f t="shared" si="16"/>
        <v>0</v>
      </c>
      <c r="N56" s="24">
        <f t="shared" si="17"/>
        <v>68457.289999999994</v>
      </c>
      <c r="O56" s="26"/>
      <c r="P56" s="24">
        <f t="shared" si="18"/>
        <v>77792.375</v>
      </c>
      <c r="Q56" s="25">
        <f t="shared" si="19"/>
        <v>0</v>
      </c>
      <c r="R56" s="26">
        <f t="shared" si="20"/>
        <v>0</v>
      </c>
      <c r="S56" s="24">
        <f t="shared" si="21"/>
        <v>77792.375</v>
      </c>
      <c r="U56" s="19">
        <f>ROUND(U55*1.025,2)</f>
        <v>933508.5</v>
      </c>
      <c r="V56" s="24">
        <f t="shared" ref="V56:V64" si="27">ROUND(U56/12,2)</f>
        <v>77792.38</v>
      </c>
      <c r="W56" s="19">
        <f t="shared" ref="W56:W64" si="28">ROUND(U56/21180,2)</f>
        <v>44.08</v>
      </c>
      <c r="Y56" s="24"/>
      <c r="Z56" s="24"/>
      <c r="AA56" s="24"/>
    </row>
    <row r="57" spans="1:27" x14ac:dyDescent="0.3">
      <c r="A57" s="6">
        <f t="shared" si="10"/>
        <v>45597</v>
      </c>
      <c r="B57" s="13"/>
      <c r="C57" s="7">
        <f t="shared" si="11"/>
        <v>35</v>
      </c>
      <c r="D57">
        <f t="shared" si="22"/>
        <v>15</v>
      </c>
      <c r="F57" s="24">
        <f t="shared" si="25"/>
        <v>9335.0849999999991</v>
      </c>
      <c r="G57" s="25">
        <v>0</v>
      </c>
      <c r="H57" s="26">
        <f t="shared" si="14"/>
        <v>0</v>
      </c>
      <c r="I57" s="24">
        <f t="shared" si="15"/>
        <v>9335.0849999999991</v>
      </c>
      <c r="J57" s="26"/>
      <c r="K57" s="24">
        <f t="shared" si="26"/>
        <v>68457.289999999994</v>
      </c>
      <c r="L57" s="25">
        <v>0</v>
      </c>
      <c r="M57" s="26">
        <f t="shared" si="16"/>
        <v>0</v>
      </c>
      <c r="N57" s="24">
        <f t="shared" si="17"/>
        <v>68457.289999999994</v>
      </c>
      <c r="O57" s="26"/>
      <c r="P57" s="24">
        <f t="shared" si="18"/>
        <v>77792.375</v>
      </c>
      <c r="Q57" s="25">
        <f t="shared" si="19"/>
        <v>0</v>
      </c>
      <c r="R57" s="26">
        <f t="shared" si="20"/>
        <v>0</v>
      </c>
      <c r="S57" s="24">
        <f t="shared" si="21"/>
        <v>77792.375</v>
      </c>
      <c r="U57" s="19">
        <f t="shared" ref="U57:U64" si="29">ROUND(U56*1.025,2)</f>
        <v>956846.21</v>
      </c>
      <c r="V57" s="24">
        <f t="shared" si="27"/>
        <v>79737.179999999993</v>
      </c>
      <c r="W57" s="19">
        <f t="shared" si="28"/>
        <v>45.18</v>
      </c>
      <c r="Y57" s="24"/>
      <c r="Z57" s="24"/>
      <c r="AA57" s="24"/>
    </row>
    <row r="58" spans="1:27" x14ac:dyDescent="0.3">
      <c r="A58" s="6">
        <f t="shared" si="10"/>
        <v>45627</v>
      </c>
      <c r="B58" s="13"/>
      <c r="C58" s="7">
        <f t="shared" si="11"/>
        <v>36</v>
      </c>
      <c r="D58">
        <f t="shared" si="22"/>
        <v>16</v>
      </c>
      <c r="F58" s="24">
        <f t="shared" si="25"/>
        <v>9335.0849999999991</v>
      </c>
      <c r="G58" s="25">
        <v>0</v>
      </c>
      <c r="H58" s="26">
        <f t="shared" si="14"/>
        <v>0</v>
      </c>
      <c r="I58" s="24">
        <f t="shared" si="15"/>
        <v>9335.0849999999991</v>
      </c>
      <c r="J58" s="26"/>
      <c r="K58" s="24">
        <f t="shared" si="26"/>
        <v>68457.289999999994</v>
      </c>
      <c r="L58" s="25">
        <v>0</v>
      </c>
      <c r="M58" s="26">
        <f t="shared" si="16"/>
        <v>0</v>
      </c>
      <c r="N58" s="24">
        <f t="shared" si="17"/>
        <v>68457.289999999994</v>
      </c>
      <c r="O58" s="26"/>
      <c r="P58" s="24">
        <f t="shared" si="18"/>
        <v>77792.375</v>
      </c>
      <c r="Q58" s="25">
        <f t="shared" si="19"/>
        <v>0</v>
      </c>
      <c r="R58" s="26">
        <f t="shared" si="20"/>
        <v>0</v>
      </c>
      <c r="S58" s="24">
        <f t="shared" si="21"/>
        <v>77792.375</v>
      </c>
      <c r="U58" s="19">
        <f t="shared" si="29"/>
        <v>980767.37</v>
      </c>
      <c r="V58" s="24">
        <f t="shared" si="27"/>
        <v>81730.61</v>
      </c>
      <c r="W58" s="19">
        <f t="shared" si="28"/>
        <v>46.31</v>
      </c>
      <c r="Y58" s="24"/>
      <c r="Z58" s="24"/>
      <c r="AA58" s="24"/>
    </row>
    <row r="59" spans="1:27" x14ac:dyDescent="0.3">
      <c r="A59" s="6">
        <f t="shared" si="10"/>
        <v>45658</v>
      </c>
      <c r="B59" s="13"/>
      <c r="C59" s="7">
        <f t="shared" si="11"/>
        <v>37</v>
      </c>
      <c r="D59">
        <f t="shared" si="22"/>
        <v>17</v>
      </c>
      <c r="F59" s="24">
        <f t="shared" si="25"/>
        <v>9335.0849999999991</v>
      </c>
      <c r="G59" s="25">
        <v>0</v>
      </c>
      <c r="H59" s="26">
        <f t="shared" si="14"/>
        <v>0</v>
      </c>
      <c r="I59" s="24">
        <f t="shared" si="15"/>
        <v>9335.0849999999991</v>
      </c>
      <c r="J59" s="26"/>
      <c r="K59" s="24">
        <f t="shared" si="26"/>
        <v>68457.289999999994</v>
      </c>
      <c r="L59" s="25">
        <v>0</v>
      </c>
      <c r="M59" s="26">
        <f t="shared" si="16"/>
        <v>0</v>
      </c>
      <c r="N59" s="24">
        <f t="shared" si="17"/>
        <v>68457.289999999994</v>
      </c>
      <c r="O59" s="26"/>
      <c r="P59" s="24">
        <f t="shared" si="18"/>
        <v>77792.375</v>
      </c>
      <c r="Q59" s="25">
        <f t="shared" si="19"/>
        <v>0</v>
      </c>
      <c r="R59" s="26">
        <f t="shared" si="20"/>
        <v>0</v>
      </c>
      <c r="S59" s="24">
        <f t="shared" si="21"/>
        <v>77792.375</v>
      </c>
      <c r="U59" s="19">
        <f t="shared" si="29"/>
        <v>1005286.55</v>
      </c>
      <c r="V59" s="24">
        <f t="shared" si="27"/>
        <v>83773.88</v>
      </c>
      <c r="W59" s="19">
        <f t="shared" si="28"/>
        <v>47.46</v>
      </c>
      <c r="Y59" s="24"/>
      <c r="Z59" s="24"/>
      <c r="AA59" s="24"/>
    </row>
    <row r="60" spans="1:27" x14ac:dyDescent="0.3">
      <c r="A60" s="6">
        <f t="shared" si="10"/>
        <v>45689</v>
      </c>
      <c r="B60" s="13"/>
      <c r="C60" s="7">
        <f t="shared" si="11"/>
        <v>38</v>
      </c>
      <c r="D60">
        <f t="shared" si="22"/>
        <v>18</v>
      </c>
      <c r="F60" s="24">
        <f t="shared" si="25"/>
        <v>9335.0849999999991</v>
      </c>
      <c r="G60" s="25">
        <v>0</v>
      </c>
      <c r="H60" s="26">
        <f t="shared" si="14"/>
        <v>0</v>
      </c>
      <c r="I60" s="24">
        <f t="shared" si="15"/>
        <v>9335.0849999999991</v>
      </c>
      <c r="J60" s="26"/>
      <c r="K60" s="24">
        <f t="shared" si="26"/>
        <v>68457.289999999994</v>
      </c>
      <c r="L60" s="25">
        <v>0</v>
      </c>
      <c r="M60" s="26">
        <f t="shared" si="16"/>
        <v>0</v>
      </c>
      <c r="N60" s="24">
        <f t="shared" si="17"/>
        <v>68457.289999999994</v>
      </c>
      <c r="O60" s="26"/>
      <c r="P60" s="24">
        <f t="shared" si="18"/>
        <v>77792.375</v>
      </c>
      <c r="Q60" s="25">
        <f t="shared" si="19"/>
        <v>0</v>
      </c>
      <c r="R60" s="26">
        <f t="shared" si="20"/>
        <v>0</v>
      </c>
      <c r="S60" s="24">
        <f t="shared" si="21"/>
        <v>77792.375</v>
      </c>
      <c r="U60" s="19">
        <f t="shared" si="29"/>
        <v>1030418.71</v>
      </c>
      <c r="V60" s="24">
        <f t="shared" si="27"/>
        <v>85868.23</v>
      </c>
      <c r="W60" s="19">
        <f t="shared" si="28"/>
        <v>48.65</v>
      </c>
      <c r="Y60" s="24"/>
      <c r="Z60" s="24"/>
      <c r="AA60" s="24"/>
    </row>
    <row r="61" spans="1:27" x14ac:dyDescent="0.3">
      <c r="A61" s="6">
        <f t="shared" si="10"/>
        <v>45717</v>
      </c>
      <c r="B61" s="13"/>
      <c r="C61" s="7">
        <f t="shared" si="11"/>
        <v>39</v>
      </c>
      <c r="D61">
        <f t="shared" si="22"/>
        <v>19</v>
      </c>
      <c r="F61" s="24">
        <f t="shared" si="25"/>
        <v>9335.0849999999991</v>
      </c>
      <c r="G61" s="25">
        <v>0</v>
      </c>
      <c r="H61" s="26">
        <f t="shared" si="14"/>
        <v>0</v>
      </c>
      <c r="I61" s="24">
        <f t="shared" si="15"/>
        <v>9335.0849999999991</v>
      </c>
      <c r="J61" s="26"/>
      <c r="K61" s="24">
        <f t="shared" si="26"/>
        <v>68457.289999999994</v>
      </c>
      <c r="L61" s="25">
        <v>0</v>
      </c>
      <c r="M61" s="26">
        <f t="shared" si="16"/>
        <v>0</v>
      </c>
      <c r="N61" s="24">
        <f t="shared" si="17"/>
        <v>68457.289999999994</v>
      </c>
      <c r="O61" s="26"/>
      <c r="P61" s="24">
        <f t="shared" si="18"/>
        <v>77792.375</v>
      </c>
      <c r="Q61" s="25">
        <f t="shared" si="19"/>
        <v>0</v>
      </c>
      <c r="R61" s="26">
        <f t="shared" si="20"/>
        <v>0</v>
      </c>
      <c r="S61" s="24">
        <f t="shared" si="21"/>
        <v>77792.375</v>
      </c>
      <c r="U61" s="19">
        <f t="shared" si="29"/>
        <v>1056179.18</v>
      </c>
      <c r="V61" s="24">
        <f t="shared" si="27"/>
        <v>88014.93</v>
      </c>
      <c r="W61" s="19">
        <f t="shared" si="28"/>
        <v>49.87</v>
      </c>
      <c r="Y61" s="24"/>
      <c r="Z61" s="24"/>
      <c r="AA61" s="24"/>
    </row>
    <row r="62" spans="1:27" x14ac:dyDescent="0.3">
      <c r="A62" s="6">
        <f t="shared" si="10"/>
        <v>45748</v>
      </c>
      <c r="B62" s="13"/>
      <c r="C62" s="7">
        <f t="shared" si="11"/>
        <v>40</v>
      </c>
      <c r="D62">
        <f t="shared" si="22"/>
        <v>20</v>
      </c>
      <c r="F62" s="24">
        <f t="shared" si="25"/>
        <v>9335.0849999999991</v>
      </c>
      <c r="G62" s="25">
        <v>0</v>
      </c>
      <c r="H62" s="26">
        <f t="shared" si="14"/>
        <v>0</v>
      </c>
      <c r="I62" s="24">
        <f t="shared" si="15"/>
        <v>9335.0849999999991</v>
      </c>
      <c r="J62" s="26"/>
      <c r="K62" s="24">
        <f t="shared" si="26"/>
        <v>68457.289999999994</v>
      </c>
      <c r="L62" s="25">
        <v>0</v>
      </c>
      <c r="M62" s="26">
        <f t="shared" si="16"/>
        <v>0</v>
      </c>
      <c r="N62" s="24">
        <f t="shared" si="17"/>
        <v>68457.289999999994</v>
      </c>
      <c r="O62" s="26"/>
      <c r="P62" s="24">
        <f t="shared" si="18"/>
        <v>77792.375</v>
      </c>
      <c r="Q62" s="25">
        <f t="shared" si="19"/>
        <v>0</v>
      </c>
      <c r="R62" s="26">
        <f t="shared" si="20"/>
        <v>0</v>
      </c>
      <c r="S62" s="24">
        <f t="shared" si="21"/>
        <v>77792.375</v>
      </c>
      <c r="U62" s="19">
        <f t="shared" si="29"/>
        <v>1082583.6599999999</v>
      </c>
      <c r="V62" s="24">
        <f t="shared" si="27"/>
        <v>90215.31</v>
      </c>
      <c r="W62" s="19">
        <f t="shared" si="28"/>
        <v>51.11</v>
      </c>
      <c r="Y62" s="24"/>
      <c r="Z62" s="24"/>
      <c r="AA62" s="24"/>
    </row>
    <row r="63" spans="1:27" x14ac:dyDescent="0.3">
      <c r="A63" s="6">
        <f t="shared" si="10"/>
        <v>45778</v>
      </c>
      <c r="B63" s="13"/>
      <c r="C63" s="7">
        <f t="shared" si="11"/>
        <v>41</v>
      </c>
      <c r="D63">
        <f t="shared" si="22"/>
        <v>21</v>
      </c>
      <c r="F63" s="24">
        <f t="shared" si="25"/>
        <v>9335.0849999999991</v>
      </c>
      <c r="G63" s="25">
        <v>0</v>
      </c>
      <c r="H63" s="26">
        <f t="shared" si="14"/>
        <v>0</v>
      </c>
      <c r="I63" s="24">
        <f t="shared" si="15"/>
        <v>9335.0849999999991</v>
      </c>
      <c r="J63" s="26"/>
      <c r="K63" s="24">
        <f t="shared" si="26"/>
        <v>68457.289999999994</v>
      </c>
      <c r="L63" s="25">
        <v>0</v>
      </c>
      <c r="M63" s="26">
        <f t="shared" si="16"/>
        <v>0</v>
      </c>
      <c r="N63" s="24">
        <f t="shared" si="17"/>
        <v>68457.289999999994</v>
      </c>
      <c r="O63" s="26"/>
      <c r="P63" s="24">
        <f t="shared" si="18"/>
        <v>77792.375</v>
      </c>
      <c r="Q63" s="25">
        <f t="shared" si="19"/>
        <v>0</v>
      </c>
      <c r="R63" s="26">
        <f t="shared" si="20"/>
        <v>0</v>
      </c>
      <c r="S63" s="24">
        <f t="shared" si="21"/>
        <v>77792.375</v>
      </c>
      <c r="U63" s="19">
        <f t="shared" si="29"/>
        <v>1109648.25</v>
      </c>
      <c r="V63" s="24">
        <f t="shared" si="27"/>
        <v>92470.69</v>
      </c>
      <c r="W63" s="19">
        <f t="shared" si="28"/>
        <v>52.39</v>
      </c>
      <c r="Y63" s="24"/>
      <c r="Z63" s="24"/>
      <c r="AA63" s="24"/>
    </row>
    <row r="64" spans="1:27" x14ac:dyDescent="0.3">
      <c r="A64" s="6">
        <f t="shared" si="10"/>
        <v>45809</v>
      </c>
      <c r="B64" s="13"/>
      <c r="C64" s="7">
        <f t="shared" si="11"/>
        <v>42</v>
      </c>
      <c r="D64">
        <f t="shared" si="22"/>
        <v>22</v>
      </c>
      <c r="F64" s="24">
        <f t="shared" si="25"/>
        <v>9335.0849999999991</v>
      </c>
      <c r="G64" s="25">
        <v>0</v>
      </c>
      <c r="H64" s="26">
        <f t="shared" si="14"/>
        <v>0</v>
      </c>
      <c r="I64" s="24">
        <f t="shared" si="15"/>
        <v>9335.0849999999991</v>
      </c>
      <c r="J64" s="26"/>
      <c r="K64" s="24">
        <f t="shared" si="26"/>
        <v>68457.289999999994</v>
      </c>
      <c r="L64" s="25">
        <v>0</v>
      </c>
      <c r="M64" s="26">
        <f t="shared" si="16"/>
        <v>0</v>
      </c>
      <c r="N64" s="24">
        <f t="shared" si="17"/>
        <v>68457.289999999994</v>
      </c>
      <c r="O64" s="26"/>
      <c r="P64" s="24">
        <f t="shared" si="18"/>
        <v>77792.375</v>
      </c>
      <c r="Q64" s="25">
        <f t="shared" si="19"/>
        <v>0</v>
      </c>
      <c r="R64" s="26">
        <f t="shared" si="20"/>
        <v>0</v>
      </c>
      <c r="S64" s="24">
        <f t="shared" si="21"/>
        <v>77792.375</v>
      </c>
      <c r="U64" s="19">
        <f t="shared" si="29"/>
        <v>1137389.46</v>
      </c>
      <c r="V64" s="24">
        <f t="shared" si="27"/>
        <v>94782.46</v>
      </c>
      <c r="W64" s="19">
        <f t="shared" si="28"/>
        <v>53.7</v>
      </c>
      <c r="Y64" s="24"/>
      <c r="Z64" s="24"/>
      <c r="AA64" s="24"/>
    </row>
    <row r="65" spans="1:27" x14ac:dyDescent="0.3">
      <c r="A65" s="6">
        <f t="shared" si="10"/>
        <v>45839</v>
      </c>
      <c r="B65" s="13"/>
      <c r="C65" s="7">
        <f t="shared" si="11"/>
        <v>43</v>
      </c>
      <c r="D65">
        <f t="shared" si="22"/>
        <v>23</v>
      </c>
      <c r="F65" s="24">
        <f t="shared" si="25"/>
        <v>9335.0849999999991</v>
      </c>
      <c r="G65" s="25">
        <v>0</v>
      </c>
      <c r="H65" s="26">
        <f t="shared" si="14"/>
        <v>0</v>
      </c>
      <c r="I65" s="24">
        <f t="shared" si="15"/>
        <v>9335.0849999999991</v>
      </c>
      <c r="J65" s="26"/>
      <c r="K65" s="24">
        <f t="shared" si="26"/>
        <v>68457.289999999994</v>
      </c>
      <c r="L65" s="25">
        <v>0</v>
      </c>
      <c r="M65" s="26">
        <f t="shared" si="16"/>
        <v>0</v>
      </c>
      <c r="N65" s="24">
        <f t="shared" si="17"/>
        <v>68457.289999999994</v>
      </c>
      <c r="O65" s="26"/>
      <c r="P65" s="24">
        <f t="shared" si="18"/>
        <v>77792.375</v>
      </c>
      <c r="Q65" s="25">
        <f t="shared" si="19"/>
        <v>0</v>
      </c>
      <c r="R65" s="26">
        <f t="shared" si="20"/>
        <v>0</v>
      </c>
      <c r="S65" s="24">
        <f t="shared" si="21"/>
        <v>77792.375</v>
      </c>
      <c r="U65" s="19"/>
      <c r="Y65" s="24"/>
      <c r="Z65" s="24"/>
      <c r="AA65" s="24"/>
    </row>
    <row r="66" spans="1:27" x14ac:dyDescent="0.3">
      <c r="A66" s="6">
        <f t="shared" si="10"/>
        <v>45870</v>
      </c>
      <c r="B66" s="13"/>
      <c r="C66" s="7">
        <f t="shared" si="11"/>
        <v>44</v>
      </c>
      <c r="D66">
        <f t="shared" si="22"/>
        <v>24</v>
      </c>
      <c r="F66" s="24">
        <f t="shared" si="25"/>
        <v>9335.0849999999991</v>
      </c>
      <c r="G66" s="25">
        <v>0</v>
      </c>
      <c r="H66" s="26">
        <f t="shared" si="14"/>
        <v>0</v>
      </c>
      <c r="I66" s="24">
        <f t="shared" si="15"/>
        <v>9335.0849999999991</v>
      </c>
      <c r="J66" s="26"/>
      <c r="K66" s="24">
        <f t="shared" si="26"/>
        <v>68457.289999999994</v>
      </c>
      <c r="L66" s="25">
        <v>0</v>
      </c>
      <c r="M66" s="26">
        <f t="shared" si="16"/>
        <v>0</v>
      </c>
      <c r="N66" s="24">
        <f t="shared" si="17"/>
        <v>68457.289999999994</v>
      </c>
      <c r="O66" s="26"/>
      <c r="P66" s="24">
        <f t="shared" si="18"/>
        <v>77792.375</v>
      </c>
      <c r="Q66" s="25">
        <f t="shared" si="19"/>
        <v>0</v>
      </c>
      <c r="R66" s="26">
        <f t="shared" si="20"/>
        <v>0</v>
      </c>
      <c r="S66" s="24">
        <f t="shared" si="21"/>
        <v>77792.375</v>
      </c>
      <c r="U66" s="19"/>
      <c r="Y66" s="24"/>
      <c r="Z66" s="24"/>
      <c r="AA66" s="24"/>
    </row>
    <row r="67" spans="1:27" x14ac:dyDescent="0.3">
      <c r="A67" s="6">
        <f t="shared" si="10"/>
        <v>45901</v>
      </c>
      <c r="B67" s="13"/>
      <c r="C67" s="7">
        <f t="shared" si="11"/>
        <v>45</v>
      </c>
      <c r="D67">
        <f t="shared" si="22"/>
        <v>25</v>
      </c>
      <c r="F67" s="24">
        <f>F66*1.025</f>
        <v>9568.4621249999982</v>
      </c>
      <c r="G67" s="25">
        <v>0</v>
      </c>
      <c r="H67" s="26">
        <f t="shared" si="14"/>
        <v>0</v>
      </c>
      <c r="I67" s="24">
        <f t="shared" si="15"/>
        <v>9568.4621249999982</v>
      </c>
      <c r="J67" s="26"/>
      <c r="K67" s="24">
        <f>K66*1.025</f>
        <v>70168.722249999992</v>
      </c>
      <c r="L67" s="25">
        <v>0</v>
      </c>
      <c r="M67" s="26">
        <f t="shared" si="16"/>
        <v>0</v>
      </c>
      <c r="N67" s="24">
        <f t="shared" si="17"/>
        <v>70168.722249999992</v>
      </c>
      <c r="O67" s="26"/>
      <c r="P67" s="24">
        <f t="shared" si="18"/>
        <v>79737.184374999983</v>
      </c>
      <c r="Q67" s="25">
        <f t="shared" si="19"/>
        <v>0</v>
      </c>
      <c r="R67" s="26">
        <f t="shared" si="20"/>
        <v>0</v>
      </c>
      <c r="S67" s="24">
        <f t="shared" si="21"/>
        <v>79737.184374999983</v>
      </c>
      <c r="U67" s="19"/>
      <c r="Y67" s="24"/>
      <c r="Z67" s="24"/>
      <c r="AA67" s="24"/>
    </row>
    <row r="68" spans="1:27" x14ac:dyDescent="0.3">
      <c r="A68" s="6">
        <f t="shared" si="10"/>
        <v>45931</v>
      </c>
      <c r="B68" s="13"/>
      <c r="C68" s="7">
        <f t="shared" si="11"/>
        <v>46</v>
      </c>
      <c r="D68">
        <f t="shared" si="22"/>
        <v>26</v>
      </c>
      <c r="F68" s="24">
        <f t="shared" si="25"/>
        <v>9568.4621249999982</v>
      </c>
      <c r="G68" s="25">
        <v>0</v>
      </c>
      <c r="H68" s="26">
        <f t="shared" si="14"/>
        <v>0</v>
      </c>
      <c r="I68" s="24">
        <f t="shared" si="15"/>
        <v>9568.4621249999982</v>
      </c>
      <c r="J68" s="26"/>
      <c r="K68" s="24">
        <f t="shared" si="26"/>
        <v>70168.722249999992</v>
      </c>
      <c r="L68" s="25">
        <v>0</v>
      </c>
      <c r="M68" s="26">
        <f t="shared" si="16"/>
        <v>0</v>
      </c>
      <c r="N68" s="24">
        <f t="shared" si="17"/>
        <v>70168.722249999992</v>
      </c>
      <c r="O68" s="26"/>
      <c r="P68" s="24">
        <f t="shared" si="18"/>
        <v>79737.184374999983</v>
      </c>
      <c r="Q68" s="25">
        <f t="shared" si="19"/>
        <v>0</v>
      </c>
      <c r="R68" s="26">
        <f t="shared" si="20"/>
        <v>0</v>
      </c>
      <c r="S68" s="24">
        <f t="shared" si="21"/>
        <v>79737.184374999983</v>
      </c>
      <c r="U68" s="19"/>
      <c r="Y68" s="24"/>
      <c r="Z68" s="24"/>
      <c r="AA68" s="24"/>
    </row>
    <row r="69" spans="1:27" x14ac:dyDescent="0.3">
      <c r="A69" s="6">
        <f t="shared" si="10"/>
        <v>45962</v>
      </c>
      <c r="B69" s="13"/>
      <c r="C69" s="7">
        <f t="shared" si="11"/>
        <v>47</v>
      </c>
      <c r="D69">
        <f t="shared" si="22"/>
        <v>27</v>
      </c>
      <c r="F69" s="24">
        <f t="shared" si="25"/>
        <v>9568.4621249999982</v>
      </c>
      <c r="G69" s="25">
        <v>0</v>
      </c>
      <c r="H69" s="26">
        <f t="shared" si="14"/>
        <v>0</v>
      </c>
      <c r="I69" s="24">
        <f t="shared" si="15"/>
        <v>9568.4621249999982</v>
      </c>
      <c r="J69" s="26"/>
      <c r="K69" s="24">
        <f t="shared" si="26"/>
        <v>70168.722249999992</v>
      </c>
      <c r="L69" s="25">
        <v>0</v>
      </c>
      <c r="M69" s="26">
        <f t="shared" si="16"/>
        <v>0</v>
      </c>
      <c r="N69" s="24">
        <f t="shared" si="17"/>
        <v>70168.722249999992</v>
      </c>
      <c r="O69" s="26"/>
      <c r="P69" s="24">
        <f t="shared" si="18"/>
        <v>79737.184374999983</v>
      </c>
      <c r="Q69" s="25">
        <f t="shared" si="19"/>
        <v>0</v>
      </c>
      <c r="R69" s="26">
        <f t="shared" si="20"/>
        <v>0</v>
      </c>
      <c r="S69" s="24">
        <f t="shared" si="21"/>
        <v>79737.184374999983</v>
      </c>
      <c r="U69" s="19"/>
      <c r="Y69" s="24"/>
      <c r="Z69" s="24"/>
      <c r="AA69" s="24"/>
    </row>
    <row r="70" spans="1:27" x14ac:dyDescent="0.3">
      <c r="A70" s="6">
        <f t="shared" si="10"/>
        <v>45992</v>
      </c>
      <c r="B70" s="13"/>
      <c r="C70" s="7">
        <f t="shared" si="11"/>
        <v>48</v>
      </c>
      <c r="D70">
        <f t="shared" si="22"/>
        <v>28</v>
      </c>
      <c r="F70" s="24">
        <f t="shared" si="25"/>
        <v>9568.4621249999982</v>
      </c>
      <c r="G70" s="25">
        <v>0</v>
      </c>
      <c r="H70" s="26">
        <f t="shared" si="14"/>
        <v>0</v>
      </c>
      <c r="I70" s="24">
        <f t="shared" si="15"/>
        <v>9568.4621249999982</v>
      </c>
      <c r="J70" s="26"/>
      <c r="K70" s="24">
        <f t="shared" si="26"/>
        <v>70168.722249999992</v>
      </c>
      <c r="L70" s="25">
        <v>0</v>
      </c>
      <c r="M70" s="26">
        <f t="shared" si="16"/>
        <v>0</v>
      </c>
      <c r="N70" s="24">
        <f t="shared" si="17"/>
        <v>70168.722249999992</v>
      </c>
      <c r="O70" s="26"/>
      <c r="P70" s="24">
        <f t="shared" si="18"/>
        <v>79737.184374999983</v>
      </c>
      <c r="Q70" s="25">
        <f t="shared" si="19"/>
        <v>0</v>
      </c>
      <c r="R70" s="26">
        <f t="shared" si="20"/>
        <v>0</v>
      </c>
      <c r="S70" s="24">
        <f t="shared" si="21"/>
        <v>79737.184374999983</v>
      </c>
      <c r="Y70" s="24"/>
      <c r="Z70" s="24"/>
      <c r="AA70" s="24"/>
    </row>
    <row r="71" spans="1:27" x14ac:dyDescent="0.3">
      <c r="A71" s="6">
        <f t="shared" si="10"/>
        <v>46023</v>
      </c>
      <c r="B71" s="13"/>
      <c r="C71" s="7">
        <f t="shared" si="11"/>
        <v>49</v>
      </c>
      <c r="D71">
        <f t="shared" si="22"/>
        <v>29</v>
      </c>
      <c r="F71" s="24">
        <f t="shared" si="25"/>
        <v>9568.4621249999982</v>
      </c>
      <c r="G71" s="25">
        <v>0</v>
      </c>
      <c r="H71" s="26">
        <f t="shared" si="14"/>
        <v>0</v>
      </c>
      <c r="I71" s="24">
        <f t="shared" si="15"/>
        <v>9568.4621249999982</v>
      </c>
      <c r="J71" s="26"/>
      <c r="K71" s="24">
        <f t="shared" si="26"/>
        <v>70168.722249999992</v>
      </c>
      <c r="L71" s="25">
        <v>0</v>
      </c>
      <c r="M71" s="26">
        <f t="shared" si="16"/>
        <v>0</v>
      </c>
      <c r="N71" s="24">
        <f t="shared" si="17"/>
        <v>70168.722249999992</v>
      </c>
      <c r="O71" s="26"/>
      <c r="P71" s="24">
        <f t="shared" si="18"/>
        <v>79737.184374999983</v>
      </c>
      <c r="Q71" s="25">
        <f t="shared" si="19"/>
        <v>0</v>
      </c>
      <c r="R71" s="26">
        <f t="shared" si="20"/>
        <v>0</v>
      </c>
      <c r="S71" s="24">
        <f t="shared" si="21"/>
        <v>79737.184374999983</v>
      </c>
      <c r="Y71" s="24"/>
      <c r="Z71" s="24"/>
      <c r="AA71" s="24"/>
    </row>
    <row r="72" spans="1:27" x14ac:dyDescent="0.3">
      <c r="A72" s="6">
        <f t="shared" si="10"/>
        <v>46054</v>
      </c>
      <c r="B72" s="13"/>
      <c r="C72" s="7">
        <f t="shared" si="11"/>
        <v>50</v>
      </c>
      <c r="D72">
        <f t="shared" si="22"/>
        <v>30</v>
      </c>
      <c r="F72" s="24">
        <f t="shared" si="25"/>
        <v>9568.4621249999982</v>
      </c>
      <c r="G72" s="25">
        <v>0</v>
      </c>
      <c r="H72" s="26">
        <f t="shared" si="14"/>
        <v>0</v>
      </c>
      <c r="I72" s="24">
        <f t="shared" si="15"/>
        <v>9568.4621249999982</v>
      </c>
      <c r="J72" s="26"/>
      <c r="K72" s="24">
        <f t="shared" si="26"/>
        <v>70168.722249999992</v>
      </c>
      <c r="L72" s="25">
        <v>0</v>
      </c>
      <c r="M72" s="26">
        <f t="shared" si="16"/>
        <v>0</v>
      </c>
      <c r="N72" s="24">
        <f t="shared" si="17"/>
        <v>70168.722249999992</v>
      </c>
      <c r="O72" s="26"/>
      <c r="P72" s="24">
        <f t="shared" si="18"/>
        <v>79737.184374999983</v>
      </c>
      <c r="Q72" s="25">
        <f t="shared" si="19"/>
        <v>0</v>
      </c>
      <c r="R72" s="26">
        <f t="shared" si="20"/>
        <v>0</v>
      </c>
      <c r="S72" s="24">
        <f t="shared" si="21"/>
        <v>79737.184374999983</v>
      </c>
      <c r="Y72" s="24"/>
      <c r="Z72" s="24"/>
      <c r="AA72" s="24"/>
    </row>
    <row r="73" spans="1:27" x14ac:dyDescent="0.3">
      <c r="A73" s="6">
        <f t="shared" si="10"/>
        <v>46082</v>
      </c>
      <c r="B73" s="13"/>
      <c r="C73" s="7">
        <f t="shared" si="11"/>
        <v>51</v>
      </c>
      <c r="D73">
        <f t="shared" si="22"/>
        <v>31</v>
      </c>
      <c r="F73" s="24">
        <f t="shared" si="25"/>
        <v>9568.4621249999982</v>
      </c>
      <c r="G73" s="25">
        <v>0</v>
      </c>
      <c r="H73" s="26">
        <f t="shared" si="14"/>
        <v>0</v>
      </c>
      <c r="I73" s="24">
        <f t="shared" si="15"/>
        <v>9568.4621249999982</v>
      </c>
      <c r="J73" s="26"/>
      <c r="K73" s="24">
        <f t="shared" si="26"/>
        <v>70168.722249999992</v>
      </c>
      <c r="L73" s="25">
        <v>0</v>
      </c>
      <c r="M73" s="26">
        <f t="shared" si="16"/>
        <v>0</v>
      </c>
      <c r="N73" s="24">
        <f t="shared" si="17"/>
        <v>70168.722249999992</v>
      </c>
      <c r="O73" s="26"/>
      <c r="P73" s="24">
        <f t="shared" si="18"/>
        <v>79737.184374999983</v>
      </c>
      <c r="Q73" s="25">
        <f t="shared" si="19"/>
        <v>0</v>
      </c>
      <c r="R73" s="26">
        <f t="shared" si="20"/>
        <v>0</v>
      </c>
      <c r="S73" s="24">
        <f t="shared" si="21"/>
        <v>79737.184374999983</v>
      </c>
      <c r="Y73" s="24"/>
      <c r="Z73" s="24"/>
      <c r="AA73" s="24"/>
    </row>
    <row r="74" spans="1:27" x14ac:dyDescent="0.3">
      <c r="A74" s="6">
        <f t="shared" si="10"/>
        <v>46113</v>
      </c>
      <c r="B74" s="13"/>
      <c r="C74" s="7">
        <f t="shared" si="11"/>
        <v>52</v>
      </c>
      <c r="D74">
        <f t="shared" si="22"/>
        <v>32</v>
      </c>
      <c r="F74" s="24">
        <f t="shared" si="25"/>
        <v>9568.4621249999982</v>
      </c>
      <c r="G74" s="25">
        <v>0</v>
      </c>
      <c r="H74" s="26">
        <f t="shared" si="14"/>
        <v>0</v>
      </c>
      <c r="I74" s="24">
        <f t="shared" si="15"/>
        <v>9568.4621249999982</v>
      </c>
      <c r="J74" s="26"/>
      <c r="K74" s="24">
        <f t="shared" si="26"/>
        <v>70168.722249999992</v>
      </c>
      <c r="L74" s="25">
        <v>0</v>
      </c>
      <c r="M74" s="26">
        <f t="shared" si="16"/>
        <v>0</v>
      </c>
      <c r="N74" s="24">
        <f t="shared" si="17"/>
        <v>70168.722249999992</v>
      </c>
      <c r="O74" s="26"/>
      <c r="P74" s="24">
        <f t="shared" si="18"/>
        <v>79737.184374999983</v>
      </c>
      <c r="Q74" s="25">
        <f t="shared" si="19"/>
        <v>0</v>
      </c>
      <c r="R74" s="26">
        <f t="shared" si="20"/>
        <v>0</v>
      </c>
      <c r="S74" s="24">
        <f t="shared" si="21"/>
        <v>79737.184374999983</v>
      </c>
      <c r="Y74" s="24"/>
      <c r="Z74" s="24"/>
      <c r="AA74" s="24"/>
    </row>
    <row r="75" spans="1:27" x14ac:dyDescent="0.3">
      <c r="A75" s="6">
        <f t="shared" si="10"/>
        <v>46143</v>
      </c>
      <c r="B75" s="13"/>
      <c r="C75" s="7">
        <f t="shared" si="11"/>
        <v>53</v>
      </c>
      <c r="D75">
        <f t="shared" si="22"/>
        <v>33</v>
      </c>
      <c r="F75" s="24">
        <f t="shared" si="25"/>
        <v>9568.4621249999982</v>
      </c>
      <c r="G75" s="25">
        <v>0</v>
      </c>
      <c r="H75" s="26">
        <f t="shared" si="14"/>
        <v>0</v>
      </c>
      <c r="I75" s="24">
        <f t="shared" si="15"/>
        <v>9568.4621249999982</v>
      </c>
      <c r="J75" s="26"/>
      <c r="K75" s="24">
        <f t="shared" si="26"/>
        <v>70168.722249999992</v>
      </c>
      <c r="L75" s="25">
        <v>0</v>
      </c>
      <c r="M75" s="26">
        <f t="shared" si="16"/>
        <v>0</v>
      </c>
      <c r="N75" s="24">
        <f t="shared" si="17"/>
        <v>70168.722249999992</v>
      </c>
      <c r="O75" s="26"/>
      <c r="P75" s="24">
        <f t="shared" si="18"/>
        <v>79737.184374999983</v>
      </c>
      <c r="Q75" s="25">
        <f t="shared" si="19"/>
        <v>0</v>
      </c>
      <c r="R75" s="26">
        <f t="shared" si="20"/>
        <v>0</v>
      </c>
      <c r="S75" s="24">
        <f t="shared" si="21"/>
        <v>79737.184374999983</v>
      </c>
      <c r="Y75" s="24"/>
      <c r="Z75" s="24"/>
      <c r="AA75" s="24"/>
    </row>
    <row r="76" spans="1:27" x14ac:dyDescent="0.3">
      <c r="A76" s="6">
        <f t="shared" si="10"/>
        <v>46174</v>
      </c>
      <c r="B76" s="13"/>
      <c r="C76" s="7">
        <f t="shared" si="11"/>
        <v>54</v>
      </c>
      <c r="D76">
        <f t="shared" si="22"/>
        <v>34</v>
      </c>
      <c r="F76" s="24">
        <f t="shared" si="25"/>
        <v>9568.4621249999982</v>
      </c>
      <c r="G76" s="25">
        <v>0</v>
      </c>
      <c r="H76" s="26">
        <f t="shared" si="14"/>
        <v>0</v>
      </c>
      <c r="I76" s="24">
        <f t="shared" si="15"/>
        <v>9568.4621249999982</v>
      </c>
      <c r="J76" s="26"/>
      <c r="K76" s="24">
        <f t="shared" si="26"/>
        <v>70168.722249999992</v>
      </c>
      <c r="L76" s="25">
        <v>0</v>
      </c>
      <c r="M76" s="26">
        <f t="shared" si="16"/>
        <v>0</v>
      </c>
      <c r="N76" s="24">
        <f t="shared" si="17"/>
        <v>70168.722249999992</v>
      </c>
      <c r="O76" s="26"/>
      <c r="P76" s="24">
        <f t="shared" si="18"/>
        <v>79737.184374999983</v>
      </c>
      <c r="Q76" s="25">
        <f t="shared" si="19"/>
        <v>0</v>
      </c>
      <c r="R76" s="26">
        <f t="shared" si="20"/>
        <v>0</v>
      </c>
      <c r="S76" s="24">
        <f t="shared" si="21"/>
        <v>79737.184374999983</v>
      </c>
      <c r="Y76" s="24"/>
      <c r="Z76" s="24"/>
      <c r="AA76" s="24"/>
    </row>
    <row r="77" spans="1:27" x14ac:dyDescent="0.3">
      <c r="A77" s="6">
        <f t="shared" si="10"/>
        <v>46204</v>
      </c>
      <c r="B77" s="13"/>
      <c r="C77" s="7">
        <f t="shared" si="11"/>
        <v>55</v>
      </c>
      <c r="D77">
        <f t="shared" si="22"/>
        <v>35</v>
      </c>
      <c r="F77" s="24">
        <f t="shared" si="25"/>
        <v>9568.4621249999982</v>
      </c>
      <c r="G77" s="25">
        <v>0</v>
      </c>
      <c r="H77" s="26">
        <f t="shared" si="14"/>
        <v>0</v>
      </c>
      <c r="I77" s="24">
        <f t="shared" si="15"/>
        <v>9568.4621249999982</v>
      </c>
      <c r="J77" s="26"/>
      <c r="K77" s="24">
        <f t="shared" si="26"/>
        <v>70168.722249999992</v>
      </c>
      <c r="L77" s="25">
        <v>0</v>
      </c>
      <c r="M77" s="26">
        <f t="shared" si="16"/>
        <v>0</v>
      </c>
      <c r="N77" s="24">
        <f t="shared" si="17"/>
        <v>70168.722249999992</v>
      </c>
      <c r="O77" s="26"/>
      <c r="P77" s="24">
        <f t="shared" si="18"/>
        <v>79737.184374999983</v>
      </c>
      <c r="Q77" s="25">
        <f t="shared" si="19"/>
        <v>0</v>
      </c>
      <c r="R77" s="26">
        <f t="shared" si="20"/>
        <v>0</v>
      </c>
      <c r="S77" s="24">
        <f t="shared" si="21"/>
        <v>79737.184374999983</v>
      </c>
      <c r="Y77" s="24"/>
      <c r="Z77" s="24"/>
      <c r="AA77" s="24"/>
    </row>
    <row r="78" spans="1:27" x14ac:dyDescent="0.3">
      <c r="A78" s="6">
        <f t="shared" si="10"/>
        <v>46235</v>
      </c>
      <c r="B78" s="13"/>
      <c r="C78" s="7">
        <f t="shared" si="11"/>
        <v>56</v>
      </c>
      <c r="D78">
        <f t="shared" si="22"/>
        <v>36</v>
      </c>
      <c r="F78" s="24">
        <f t="shared" si="25"/>
        <v>9568.4621249999982</v>
      </c>
      <c r="G78" s="25">
        <v>0</v>
      </c>
      <c r="H78" s="26">
        <f t="shared" si="14"/>
        <v>0</v>
      </c>
      <c r="I78" s="24">
        <f t="shared" si="15"/>
        <v>9568.4621249999982</v>
      </c>
      <c r="J78" s="26"/>
      <c r="K78" s="24">
        <f t="shared" si="26"/>
        <v>70168.722249999992</v>
      </c>
      <c r="L78" s="25">
        <v>0</v>
      </c>
      <c r="M78" s="26">
        <f t="shared" si="16"/>
        <v>0</v>
      </c>
      <c r="N78" s="24">
        <f t="shared" si="17"/>
        <v>70168.722249999992</v>
      </c>
      <c r="O78" s="26"/>
      <c r="P78" s="24">
        <f t="shared" si="18"/>
        <v>79737.184374999983</v>
      </c>
      <c r="Q78" s="25">
        <f t="shared" si="19"/>
        <v>0</v>
      </c>
      <c r="R78" s="26">
        <f t="shared" si="20"/>
        <v>0</v>
      </c>
      <c r="S78" s="24">
        <f t="shared" si="21"/>
        <v>79737.184374999983</v>
      </c>
      <c r="Y78" s="24"/>
      <c r="Z78" s="24"/>
      <c r="AA78" s="24"/>
    </row>
    <row r="79" spans="1:27" x14ac:dyDescent="0.3">
      <c r="A79" s="6">
        <f t="shared" si="10"/>
        <v>46266</v>
      </c>
      <c r="B79" s="13"/>
      <c r="C79" s="7">
        <f t="shared" si="11"/>
        <v>57</v>
      </c>
      <c r="D79">
        <f t="shared" si="22"/>
        <v>37</v>
      </c>
      <c r="F79" s="24">
        <f>F78*1.025</f>
        <v>9807.6736781249965</v>
      </c>
      <c r="G79" s="25">
        <v>0</v>
      </c>
      <c r="H79" s="26">
        <f t="shared" si="14"/>
        <v>0</v>
      </c>
      <c r="I79" s="24">
        <f t="shared" si="15"/>
        <v>9807.6736781249965</v>
      </c>
      <c r="J79" s="26"/>
      <c r="K79" s="24">
        <f>K78*1.025</f>
        <v>71922.940306249991</v>
      </c>
      <c r="L79" s="25">
        <v>0</v>
      </c>
      <c r="M79" s="26">
        <f t="shared" si="16"/>
        <v>0</v>
      </c>
      <c r="N79" s="24">
        <f t="shared" si="17"/>
        <v>71922.940306249991</v>
      </c>
      <c r="O79" s="26"/>
      <c r="P79" s="24">
        <f t="shared" si="18"/>
        <v>81730.613984374984</v>
      </c>
      <c r="Q79" s="25">
        <f t="shared" si="19"/>
        <v>0</v>
      </c>
      <c r="R79" s="26">
        <f t="shared" si="20"/>
        <v>0</v>
      </c>
      <c r="S79" s="24">
        <f t="shared" si="21"/>
        <v>81730.613984374984</v>
      </c>
      <c r="Y79" s="24"/>
      <c r="Z79" s="24"/>
      <c r="AA79" s="24"/>
    </row>
    <row r="80" spans="1:27" x14ac:dyDescent="0.3">
      <c r="A80" s="6">
        <f t="shared" si="10"/>
        <v>46296</v>
      </c>
      <c r="B80" s="13"/>
      <c r="C80" s="7">
        <f t="shared" si="11"/>
        <v>58</v>
      </c>
      <c r="D80">
        <f t="shared" si="22"/>
        <v>38</v>
      </c>
      <c r="F80" s="24">
        <f t="shared" si="25"/>
        <v>9807.6736781249965</v>
      </c>
      <c r="G80" s="25">
        <v>0</v>
      </c>
      <c r="H80" s="26">
        <f t="shared" si="14"/>
        <v>0</v>
      </c>
      <c r="I80" s="24">
        <f t="shared" si="15"/>
        <v>9807.6736781249965</v>
      </c>
      <c r="J80" s="26"/>
      <c r="K80" s="24">
        <f t="shared" si="26"/>
        <v>71922.940306249991</v>
      </c>
      <c r="L80" s="25">
        <v>0</v>
      </c>
      <c r="M80" s="26">
        <f t="shared" si="16"/>
        <v>0</v>
      </c>
      <c r="N80" s="24">
        <f t="shared" si="17"/>
        <v>71922.940306249991</v>
      </c>
      <c r="O80" s="26"/>
      <c r="P80" s="24">
        <f t="shared" si="18"/>
        <v>81730.613984374984</v>
      </c>
      <c r="Q80" s="25">
        <f t="shared" si="19"/>
        <v>0</v>
      </c>
      <c r="R80" s="26">
        <f t="shared" si="20"/>
        <v>0</v>
      </c>
      <c r="S80" s="24">
        <f t="shared" si="21"/>
        <v>81730.613984374984</v>
      </c>
      <c r="Y80" s="24"/>
      <c r="Z80" s="24"/>
      <c r="AA80" s="24"/>
    </row>
    <row r="81" spans="1:27" x14ac:dyDescent="0.3">
      <c r="A81" s="6">
        <f t="shared" si="10"/>
        <v>46327</v>
      </c>
      <c r="B81" s="13"/>
      <c r="C81" s="7">
        <f t="shared" si="11"/>
        <v>59</v>
      </c>
      <c r="D81">
        <f t="shared" si="22"/>
        <v>39</v>
      </c>
      <c r="F81" s="24">
        <f t="shared" si="25"/>
        <v>9807.6736781249965</v>
      </c>
      <c r="G81" s="25">
        <v>0</v>
      </c>
      <c r="H81" s="26">
        <f t="shared" si="14"/>
        <v>0</v>
      </c>
      <c r="I81" s="24">
        <f t="shared" si="15"/>
        <v>9807.6736781249965</v>
      </c>
      <c r="J81" s="26"/>
      <c r="K81" s="24">
        <f t="shared" si="26"/>
        <v>71922.940306249991</v>
      </c>
      <c r="L81" s="25">
        <v>0</v>
      </c>
      <c r="M81" s="26">
        <f t="shared" si="16"/>
        <v>0</v>
      </c>
      <c r="N81" s="24">
        <f t="shared" si="17"/>
        <v>71922.940306249991</v>
      </c>
      <c r="O81" s="26"/>
      <c r="P81" s="24">
        <f t="shared" si="18"/>
        <v>81730.613984374984</v>
      </c>
      <c r="Q81" s="25">
        <f t="shared" si="19"/>
        <v>0</v>
      </c>
      <c r="R81" s="26">
        <f t="shared" si="20"/>
        <v>0</v>
      </c>
      <c r="S81" s="24">
        <f t="shared" si="21"/>
        <v>81730.613984374984</v>
      </c>
      <c r="Y81" s="24"/>
      <c r="Z81" s="24"/>
      <c r="AA81" s="24"/>
    </row>
    <row r="82" spans="1:27" x14ac:dyDescent="0.3">
      <c r="A82" s="6">
        <f t="shared" si="10"/>
        <v>46357</v>
      </c>
      <c r="B82" s="13"/>
      <c r="C82" s="7">
        <f t="shared" si="11"/>
        <v>60</v>
      </c>
      <c r="D82">
        <f t="shared" si="22"/>
        <v>40</v>
      </c>
      <c r="F82" s="24">
        <f t="shared" si="25"/>
        <v>9807.6736781249965</v>
      </c>
      <c r="G82" s="25">
        <v>0</v>
      </c>
      <c r="H82" s="26">
        <f t="shared" si="14"/>
        <v>0</v>
      </c>
      <c r="I82" s="24">
        <f t="shared" si="15"/>
        <v>9807.6736781249965</v>
      </c>
      <c r="J82" s="26"/>
      <c r="K82" s="24">
        <f t="shared" si="26"/>
        <v>71922.940306249991</v>
      </c>
      <c r="L82" s="25">
        <v>0</v>
      </c>
      <c r="M82" s="26">
        <f t="shared" si="16"/>
        <v>0</v>
      </c>
      <c r="N82" s="24">
        <f t="shared" si="17"/>
        <v>71922.940306249991</v>
      </c>
      <c r="O82" s="26"/>
      <c r="P82" s="24">
        <f t="shared" si="18"/>
        <v>81730.613984374984</v>
      </c>
      <c r="Q82" s="25">
        <f t="shared" si="19"/>
        <v>0</v>
      </c>
      <c r="R82" s="26">
        <f t="shared" si="20"/>
        <v>0</v>
      </c>
      <c r="S82" s="24">
        <f t="shared" si="21"/>
        <v>81730.613984374984</v>
      </c>
      <c r="Y82" s="24"/>
      <c r="Z82" s="24"/>
      <c r="AA82" s="24"/>
    </row>
    <row r="83" spans="1:27" x14ac:dyDescent="0.3">
      <c r="A83" s="6">
        <f t="shared" si="10"/>
        <v>46388</v>
      </c>
      <c r="B83" s="13"/>
      <c r="C83" s="7">
        <f t="shared" si="11"/>
        <v>61</v>
      </c>
      <c r="D83">
        <f t="shared" si="22"/>
        <v>41</v>
      </c>
      <c r="F83" s="24">
        <f t="shared" si="25"/>
        <v>9807.6736781249965</v>
      </c>
      <c r="G83" s="25">
        <v>0</v>
      </c>
      <c r="H83" s="26">
        <f t="shared" si="14"/>
        <v>0</v>
      </c>
      <c r="I83" s="24">
        <f t="shared" si="15"/>
        <v>9807.6736781249965</v>
      </c>
      <c r="J83" s="26"/>
      <c r="K83" s="24">
        <f t="shared" si="26"/>
        <v>71922.940306249991</v>
      </c>
      <c r="L83" s="25">
        <v>0</v>
      </c>
      <c r="M83" s="26">
        <f t="shared" si="16"/>
        <v>0</v>
      </c>
      <c r="N83" s="24">
        <f t="shared" si="17"/>
        <v>71922.940306249991</v>
      </c>
      <c r="O83" s="26"/>
      <c r="P83" s="24">
        <f t="shared" si="18"/>
        <v>81730.613984374984</v>
      </c>
      <c r="Q83" s="25">
        <f t="shared" si="19"/>
        <v>0</v>
      </c>
      <c r="R83" s="26">
        <f t="shared" si="20"/>
        <v>0</v>
      </c>
      <c r="S83" s="24">
        <f t="shared" si="21"/>
        <v>81730.613984374984</v>
      </c>
      <c r="Y83" s="24"/>
      <c r="Z83" s="24"/>
      <c r="AA83" s="24"/>
    </row>
    <row r="84" spans="1:27" x14ac:dyDescent="0.3">
      <c r="A84" s="6">
        <f t="shared" si="10"/>
        <v>46419</v>
      </c>
      <c r="B84" s="13"/>
      <c r="C84" s="7">
        <f t="shared" si="11"/>
        <v>62</v>
      </c>
      <c r="D84">
        <f t="shared" si="22"/>
        <v>42</v>
      </c>
      <c r="F84" s="24">
        <f t="shared" si="25"/>
        <v>9807.6736781249965</v>
      </c>
      <c r="G84" s="25">
        <v>0</v>
      </c>
      <c r="H84" s="26">
        <f t="shared" si="14"/>
        <v>0</v>
      </c>
      <c r="I84" s="24">
        <f t="shared" si="15"/>
        <v>9807.6736781249965</v>
      </c>
      <c r="J84" s="26"/>
      <c r="K84" s="24">
        <f t="shared" si="26"/>
        <v>71922.940306249991</v>
      </c>
      <c r="L84" s="25">
        <v>0</v>
      </c>
      <c r="M84" s="26">
        <f t="shared" si="16"/>
        <v>0</v>
      </c>
      <c r="N84" s="24">
        <f t="shared" si="17"/>
        <v>71922.940306249991</v>
      </c>
      <c r="O84" s="26"/>
      <c r="P84" s="24">
        <f t="shared" si="18"/>
        <v>81730.613984374984</v>
      </c>
      <c r="Q84" s="25">
        <f t="shared" si="19"/>
        <v>0</v>
      </c>
      <c r="R84" s="26">
        <f t="shared" si="20"/>
        <v>0</v>
      </c>
      <c r="S84" s="24">
        <f t="shared" si="21"/>
        <v>81730.613984374984</v>
      </c>
      <c r="Y84" s="24"/>
      <c r="Z84" s="24"/>
      <c r="AA84" s="24"/>
    </row>
    <row r="85" spans="1:27" x14ac:dyDescent="0.3">
      <c r="A85" s="6">
        <f t="shared" si="10"/>
        <v>46447</v>
      </c>
      <c r="B85" s="13"/>
      <c r="C85" s="7">
        <f t="shared" si="11"/>
        <v>63</v>
      </c>
      <c r="D85">
        <f t="shared" si="22"/>
        <v>43</v>
      </c>
      <c r="F85" s="24">
        <f t="shared" si="25"/>
        <v>9807.6736781249965</v>
      </c>
      <c r="G85" s="25">
        <v>0</v>
      </c>
      <c r="H85" s="26">
        <f t="shared" si="14"/>
        <v>0</v>
      </c>
      <c r="I85" s="24">
        <f t="shared" si="15"/>
        <v>9807.6736781249965</v>
      </c>
      <c r="J85" s="26"/>
      <c r="K85" s="24">
        <f t="shared" si="26"/>
        <v>71922.940306249991</v>
      </c>
      <c r="L85" s="25">
        <v>0</v>
      </c>
      <c r="M85" s="26">
        <f t="shared" si="16"/>
        <v>0</v>
      </c>
      <c r="N85" s="24">
        <f t="shared" si="17"/>
        <v>71922.940306249991</v>
      </c>
      <c r="O85" s="26"/>
      <c r="P85" s="24">
        <f t="shared" si="18"/>
        <v>81730.613984374984</v>
      </c>
      <c r="Q85" s="25">
        <f t="shared" si="19"/>
        <v>0</v>
      </c>
      <c r="R85" s="26">
        <f t="shared" si="20"/>
        <v>0</v>
      </c>
      <c r="S85" s="24">
        <f t="shared" si="21"/>
        <v>81730.613984374984</v>
      </c>
      <c r="Y85" s="24"/>
      <c r="Z85" s="24"/>
      <c r="AA85" s="24"/>
    </row>
    <row r="86" spans="1:27" x14ac:dyDescent="0.3">
      <c r="A86" s="6">
        <f t="shared" si="10"/>
        <v>46478</v>
      </c>
      <c r="B86" s="13"/>
      <c r="C86" s="7">
        <f t="shared" si="11"/>
        <v>64</v>
      </c>
      <c r="D86">
        <f t="shared" si="22"/>
        <v>44</v>
      </c>
      <c r="F86" s="24">
        <f t="shared" si="25"/>
        <v>9807.6736781249965</v>
      </c>
      <c r="G86" s="25">
        <v>0</v>
      </c>
      <c r="H86" s="26">
        <f t="shared" si="14"/>
        <v>0</v>
      </c>
      <c r="I86" s="24">
        <f t="shared" si="15"/>
        <v>9807.6736781249965</v>
      </c>
      <c r="J86" s="26"/>
      <c r="K86" s="24">
        <f t="shared" si="26"/>
        <v>71922.940306249991</v>
      </c>
      <c r="L86" s="25">
        <v>0</v>
      </c>
      <c r="M86" s="26">
        <f t="shared" si="16"/>
        <v>0</v>
      </c>
      <c r="N86" s="24">
        <f t="shared" si="17"/>
        <v>71922.940306249991</v>
      </c>
      <c r="O86" s="26"/>
      <c r="P86" s="24">
        <f t="shared" si="18"/>
        <v>81730.613984374984</v>
      </c>
      <c r="Q86" s="25">
        <f t="shared" si="19"/>
        <v>0</v>
      </c>
      <c r="R86" s="26">
        <f t="shared" si="20"/>
        <v>0</v>
      </c>
      <c r="S86" s="24">
        <f t="shared" si="21"/>
        <v>81730.613984374984</v>
      </c>
      <c r="Y86" s="24"/>
      <c r="Z86" s="24"/>
      <c r="AA86" s="24"/>
    </row>
    <row r="87" spans="1:27" x14ac:dyDescent="0.3">
      <c r="A87" s="6">
        <f t="shared" si="10"/>
        <v>46508</v>
      </c>
      <c r="B87" s="13"/>
      <c r="C87" s="7">
        <f t="shared" si="11"/>
        <v>65</v>
      </c>
      <c r="D87">
        <f t="shared" si="22"/>
        <v>45</v>
      </c>
      <c r="F87" s="24">
        <f t="shared" si="25"/>
        <v>9807.6736781249965</v>
      </c>
      <c r="G87" s="25">
        <v>0</v>
      </c>
      <c r="H87" s="26">
        <f t="shared" si="14"/>
        <v>0</v>
      </c>
      <c r="I87" s="24">
        <f t="shared" si="15"/>
        <v>9807.6736781249965</v>
      </c>
      <c r="J87" s="26"/>
      <c r="K87" s="24">
        <f t="shared" si="26"/>
        <v>71922.940306249991</v>
      </c>
      <c r="L87" s="25">
        <v>0</v>
      </c>
      <c r="M87" s="26">
        <f t="shared" si="16"/>
        <v>0</v>
      </c>
      <c r="N87" s="24">
        <f t="shared" si="17"/>
        <v>71922.940306249991</v>
      </c>
      <c r="O87" s="26"/>
      <c r="P87" s="24">
        <f t="shared" si="18"/>
        <v>81730.613984374984</v>
      </c>
      <c r="Q87" s="25">
        <f t="shared" si="19"/>
        <v>0</v>
      </c>
      <c r="R87" s="26">
        <f t="shared" si="20"/>
        <v>0</v>
      </c>
      <c r="S87" s="24">
        <f t="shared" si="21"/>
        <v>81730.613984374984</v>
      </c>
      <c r="Y87" s="24"/>
      <c r="Z87" s="24"/>
      <c r="AA87" s="24"/>
    </row>
    <row r="88" spans="1:27" x14ac:dyDescent="0.3">
      <c r="A88" s="6">
        <f t="shared" si="10"/>
        <v>46539</v>
      </c>
      <c r="B88" s="13"/>
      <c r="C88" s="7">
        <f t="shared" si="11"/>
        <v>66</v>
      </c>
      <c r="D88">
        <f t="shared" si="22"/>
        <v>46</v>
      </c>
      <c r="F88" s="24">
        <f t="shared" si="25"/>
        <v>9807.6736781249965</v>
      </c>
      <c r="G88" s="25">
        <v>0</v>
      </c>
      <c r="H88" s="26">
        <f t="shared" si="14"/>
        <v>0</v>
      </c>
      <c r="I88" s="24">
        <f t="shared" si="15"/>
        <v>9807.6736781249965</v>
      </c>
      <c r="J88" s="26"/>
      <c r="K88" s="24">
        <f t="shared" si="26"/>
        <v>71922.940306249991</v>
      </c>
      <c r="L88" s="25">
        <v>0</v>
      </c>
      <c r="M88" s="26">
        <f t="shared" si="16"/>
        <v>0</v>
      </c>
      <c r="N88" s="24">
        <f t="shared" si="17"/>
        <v>71922.940306249991</v>
      </c>
      <c r="O88" s="26"/>
      <c r="P88" s="24">
        <f t="shared" si="18"/>
        <v>81730.613984374984</v>
      </c>
      <c r="Q88" s="25">
        <f t="shared" si="19"/>
        <v>0</v>
      </c>
      <c r="R88" s="26">
        <f t="shared" si="20"/>
        <v>0</v>
      </c>
      <c r="S88" s="24">
        <f t="shared" si="21"/>
        <v>81730.613984374984</v>
      </c>
      <c r="Y88" s="24"/>
      <c r="Z88" s="24"/>
      <c r="AA88" s="24"/>
    </row>
    <row r="89" spans="1:27" x14ac:dyDescent="0.3">
      <c r="A89" s="6">
        <f t="shared" ref="A89:A152" si="30">EOMONTH(A88,0)+1</f>
        <v>46569</v>
      </c>
      <c r="B89" s="13"/>
      <c r="C89" s="7">
        <f t="shared" ref="C89:C152" si="31">C88+1</f>
        <v>67</v>
      </c>
      <c r="D89">
        <f t="shared" si="22"/>
        <v>47</v>
      </c>
      <c r="F89" s="24">
        <f t="shared" si="25"/>
        <v>9807.6736781249965</v>
      </c>
      <c r="G89" s="25">
        <v>0</v>
      </c>
      <c r="H89" s="26">
        <f t="shared" si="14"/>
        <v>0</v>
      </c>
      <c r="I89" s="24">
        <f t="shared" si="15"/>
        <v>9807.6736781249965</v>
      </c>
      <c r="J89" s="26"/>
      <c r="K89" s="24">
        <f t="shared" si="26"/>
        <v>71922.940306249991</v>
      </c>
      <c r="L89" s="25">
        <v>0</v>
      </c>
      <c r="M89" s="26">
        <f t="shared" si="16"/>
        <v>0</v>
      </c>
      <c r="N89" s="24">
        <f t="shared" si="17"/>
        <v>71922.940306249991</v>
      </c>
      <c r="O89" s="26"/>
      <c r="P89" s="24">
        <f t="shared" si="18"/>
        <v>81730.613984374984</v>
      </c>
      <c r="Q89" s="25">
        <f t="shared" si="19"/>
        <v>0</v>
      </c>
      <c r="R89" s="26">
        <f t="shared" si="20"/>
        <v>0</v>
      </c>
      <c r="S89" s="24">
        <f t="shared" si="21"/>
        <v>81730.613984374984</v>
      </c>
      <c r="Y89" s="24"/>
      <c r="Z89" s="24"/>
      <c r="AA89" s="24"/>
    </row>
    <row r="90" spans="1:27" x14ac:dyDescent="0.3">
      <c r="A90" s="6">
        <f t="shared" si="30"/>
        <v>46600</v>
      </c>
      <c r="B90" s="13"/>
      <c r="C90" s="7">
        <f t="shared" si="31"/>
        <v>68</v>
      </c>
      <c r="D90">
        <f t="shared" si="22"/>
        <v>48</v>
      </c>
      <c r="F90" s="24">
        <f t="shared" si="25"/>
        <v>9807.6736781249965</v>
      </c>
      <c r="G90" s="25">
        <v>0</v>
      </c>
      <c r="H90" s="26">
        <f t="shared" si="14"/>
        <v>0</v>
      </c>
      <c r="I90" s="24">
        <f t="shared" si="15"/>
        <v>9807.6736781249965</v>
      </c>
      <c r="J90" s="26"/>
      <c r="K90" s="24">
        <f t="shared" si="26"/>
        <v>71922.940306249991</v>
      </c>
      <c r="L90" s="25">
        <v>0</v>
      </c>
      <c r="M90" s="26">
        <f t="shared" si="16"/>
        <v>0</v>
      </c>
      <c r="N90" s="24">
        <f t="shared" si="17"/>
        <v>71922.940306249991</v>
      </c>
      <c r="O90" s="26"/>
      <c r="P90" s="24">
        <f t="shared" si="18"/>
        <v>81730.613984374984</v>
      </c>
      <c r="Q90" s="25">
        <f t="shared" si="19"/>
        <v>0</v>
      </c>
      <c r="R90" s="26">
        <f t="shared" si="20"/>
        <v>0</v>
      </c>
      <c r="S90" s="24">
        <f t="shared" si="21"/>
        <v>81730.613984374984</v>
      </c>
      <c r="Y90" s="24"/>
      <c r="Z90" s="24"/>
      <c r="AA90" s="24"/>
    </row>
    <row r="91" spans="1:27" x14ac:dyDescent="0.3">
      <c r="A91" s="6">
        <f t="shared" si="30"/>
        <v>46631</v>
      </c>
      <c r="B91" s="13"/>
      <c r="C91" s="7">
        <f t="shared" si="31"/>
        <v>69</v>
      </c>
      <c r="D91">
        <f t="shared" si="22"/>
        <v>49</v>
      </c>
      <c r="F91" s="24">
        <f>F90*1.025</f>
        <v>10052.865520078121</v>
      </c>
      <c r="G91" s="25">
        <v>0</v>
      </c>
      <c r="H91" s="26">
        <f t="shared" ref="H91:H154" si="32">-F91*G91</f>
        <v>0</v>
      </c>
      <c r="I91" s="24">
        <f t="shared" ref="I91:I154" si="33">F91+H91</f>
        <v>10052.865520078121</v>
      </c>
      <c r="J91" s="26"/>
      <c r="K91" s="24">
        <f>K90*1.025</f>
        <v>73721.013813906233</v>
      </c>
      <c r="L91" s="25">
        <v>0</v>
      </c>
      <c r="M91" s="26">
        <f t="shared" ref="M91:M154" si="34">-K91*L91</f>
        <v>0</v>
      </c>
      <c r="N91" s="24">
        <f t="shared" ref="N91:N154" si="35">K91+M91</f>
        <v>73721.013813906233</v>
      </c>
      <c r="O91" s="26"/>
      <c r="P91" s="24">
        <f t="shared" ref="P91:P154" si="36">F91+K91</f>
        <v>83773.879333984354</v>
      </c>
      <c r="Q91" s="25">
        <f t="shared" ref="Q91:Q154" si="37">-R91/P91</f>
        <v>0</v>
      </c>
      <c r="R91" s="26">
        <f t="shared" ref="R91:R154" si="38">H91+M91</f>
        <v>0</v>
      </c>
      <c r="S91" s="24">
        <f t="shared" ref="S91:S154" si="39">P91+R91</f>
        <v>83773.879333984354</v>
      </c>
      <c r="Y91" s="24"/>
      <c r="Z91" s="24"/>
      <c r="AA91" s="24"/>
    </row>
    <row r="92" spans="1:27" x14ac:dyDescent="0.3">
      <c r="A92" s="6">
        <f t="shared" si="30"/>
        <v>46661</v>
      </c>
      <c r="B92" s="13"/>
      <c r="C92" s="7">
        <f t="shared" si="31"/>
        <v>70</v>
      </c>
      <c r="D92">
        <f t="shared" si="22"/>
        <v>50</v>
      </c>
      <c r="F92" s="24">
        <f t="shared" si="25"/>
        <v>10052.865520078121</v>
      </c>
      <c r="G92" s="25">
        <v>0</v>
      </c>
      <c r="H92" s="26">
        <f t="shared" si="32"/>
        <v>0</v>
      </c>
      <c r="I92" s="24">
        <f t="shared" si="33"/>
        <v>10052.865520078121</v>
      </c>
      <c r="J92" s="26"/>
      <c r="K92" s="24">
        <f t="shared" si="26"/>
        <v>73721.013813906233</v>
      </c>
      <c r="L92" s="25">
        <v>0</v>
      </c>
      <c r="M92" s="26">
        <f t="shared" si="34"/>
        <v>0</v>
      </c>
      <c r="N92" s="24">
        <f t="shared" si="35"/>
        <v>73721.013813906233</v>
      </c>
      <c r="O92" s="26"/>
      <c r="P92" s="24">
        <f t="shared" si="36"/>
        <v>83773.879333984354</v>
      </c>
      <c r="Q92" s="25">
        <f t="shared" si="37"/>
        <v>0</v>
      </c>
      <c r="R92" s="26">
        <f t="shared" si="38"/>
        <v>0</v>
      </c>
      <c r="S92" s="24">
        <f t="shared" si="39"/>
        <v>83773.879333984354</v>
      </c>
      <c r="Y92" s="24"/>
      <c r="Z92" s="24"/>
      <c r="AA92" s="24"/>
    </row>
    <row r="93" spans="1:27" x14ac:dyDescent="0.3">
      <c r="A93" s="6">
        <f t="shared" si="30"/>
        <v>46692</v>
      </c>
      <c r="B93" s="13"/>
      <c r="C93" s="7">
        <f t="shared" si="31"/>
        <v>71</v>
      </c>
      <c r="D93">
        <f t="shared" si="22"/>
        <v>51</v>
      </c>
      <c r="F93" s="24">
        <f t="shared" si="25"/>
        <v>10052.865520078121</v>
      </c>
      <c r="G93" s="25">
        <v>0</v>
      </c>
      <c r="H93" s="26">
        <f t="shared" si="32"/>
        <v>0</v>
      </c>
      <c r="I93" s="24">
        <f t="shared" si="33"/>
        <v>10052.865520078121</v>
      </c>
      <c r="J93" s="26"/>
      <c r="K93" s="24">
        <f t="shared" si="26"/>
        <v>73721.013813906233</v>
      </c>
      <c r="L93" s="25">
        <v>0</v>
      </c>
      <c r="M93" s="26">
        <f t="shared" si="34"/>
        <v>0</v>
      </c>
      <c r="N93" s="24">
        <f t="shared" si="35"/>
        <v>73721.013813906233</v>
      </c>
      <c r="O93" s="26"/>
      <c r="P93" s="24">
        <f t="shared" si="36"/>
        <v>83773.879333984354</v>
      </c>
      <c r="Q93" s="25">
        <f t="shared" si="37"/>
        <v>0</v>
      </c>
      <c r="R93" s="26">
        <f t="shared" si="38"/>
        <v>0</v>
      </c>
      <c r="S93" s="24">
        <f t="shared" si="39"/>
        <v>83773.879333984354</v>
      </c>
      <c r="Y93" s="24"/>
      <c r="Z93" s="24"/>
      <c r="AA93" s="24"/>
    </row>
    <row r="94" spans="1:27" x14ac:dyDescent="0.3">
      <c r="A94" s="6">
        <f t="shared" si="30"/>
        <v>46722</v>
      </c>
      <c r="B94" s="13"/>
      <c r="C94" s="7">
        <f t="shared" si="31"/>
        <v>72</v>
      </c>
      <c r="D94">
        <f t="shared" si="22"/>
        <v>52</v>
      </c>
      <c r="F94" s="24">
        <f t="shared" si="25"/>
        <v>10052.865520078121</v>
      </c>
      <c r="G94" s="25">
        <v>0</v>
      </c>
      <c r="H94" s="26">
        <f t="shared" si="32"/>
        <v>0</v>
      </c>
      <c r="I94" s="24">
        <f t="shared" si="33"/>
        <v>10052.865520078121</v>
      </c>
      <c r="J94" s="26"/>
      <c r="K94" s="24">
        <f t="shared" si="26"/>
        <v>73721.013813906233</v>
      </c>
      <c r="L94" s="25">
        <v>0</v>
      </c>
      <c r="M94" s="26">
        <f t="shared" si="34"/>
        <v>0</v>
      </c>
      <c r="N94" s="24">
        <f t="shared" si="35"/>
        <v>73721.013813906233</v>
      </c>
      <c r="O94" s="26"/>
      <c r="P94" s="24">
        <f t="shared" si="36"/>
        <v>83773.879333984354</v>
      </c>
      <c r="Q94" s="25">
        <f t="shared" si="37"/>
        <v>0</v>
      </c>
      <c r="R94" s="26">
        <f t="shared" si="38"/>
        <v>0</v>
      </c>
      <c r="S94" s="24">
        <f t="shared" si="39"/>
        <v>83773.879333984354</v>
      </c>
      <c r="Y94" s="24"/>
      <c r="Z94" s="24"/>
      <c r="AA94" s="24"/>
    </row>
    <row r="95" spans="1:27" x14ac:dyDescent="0.3">
      <c r="A95" s="6">
        <f t="shared" si="30"/>
        <v>46753</v>
      </c>
      <c r="B95" s="13"/>
      <c r="C95" s="7">
        <f t="shared" si="31"/>
        <v>73</v>
      </c>
      <c r="D95">
        <f t="shared" si="22"/>
        <v>53</v>
      </c>
      <c r="F95" s="24">
        <f t="shared" si="25"/>
        <v>10052.865520078121</v>
      </c>
      <c r="G95" s="25">
        <v>0</v>
      </c>
      <c r="H95" s="26">
        <f t="shared" si="32"/>
        <v>0</v>
      </c>
      <c r="I95" s="24">
        <f t="shared" si="33"/>
        <v>10052.865520078121</v>
      </c>
      <c r="J95" s="26"/>
      <c r="K95" s="24">
        <f t="shared" si="26"/>
        <v>73721.013813906233</v>
      </c>
      <c r="L95" s="25">
        <v>0</v>
      </c>
      <c r="M95" s="26">
        <f t="shared" si="34"/>
        <v>0</v>
      </c>
      <c r="N95" s="24">
        <f t="shared" si="35"/>
        <v>73721.013813906233</v>
      </c>
      <c r="O95" s="26"/>
      <c r="P95" s="24">
        <f t="shared" si="36"/>
        <v>83773.879333984354</v>
      </c>
      <c r="Q95" s="25">
        <f t="shared" si="37"/>
        <v>0</v>
      </c>
      <c r="R95" s="26">
        <f t="shared" si="38"/>
        <v>0</v>
      </c>
      <c r="S95" s="24">
        <f t="shared" si="39"/>
        <v>83773.879333984354</v>
      </c>
      <c r="Y95" s="24"/>
      <c r="Z95" s="24"/>
      <c r="AA95" s="24"/>
    </row>
    <row r="96" spans="1:27" x14ac:dyDescent="0.3">
      <c r="A96" s="6">
        <f t="shared" si="30"/>
        <v>46784</v>
      </c>
      <c r="B96" s="13"/>
      <c r="C96" s="7">
        <f t="shared" si="31"/>
        <v>74</v>
      </c>
      <c r="D96">
        <f t="shared" si="22"/>
        <v>54</v>
      </c>
      <c r="F96" s="24">
        <f t="shared" si="25"/>
        <v>10052.865520078121</v>
      </c>
      <c r="G96" s="25">
        <v>0</v>
      </c>
      <c r="H96" s="26">
        <f t="shared" si="32"/>
        <v>0</v>
      </c>
      <c r="I96" s="24">
        <f t="shared" si="33"/>
        <v>10052.865520078121</v>
      </c>
      <c r="J96" s="26"/>
      <c r="K96" s="24">
        <f t="shared" si="26"/>
        <v>73721.013813906233</v>
      </c>
      <c r="L96" s="25">
        <v>0</v>
      </c>
      <c r="M96" s="26">
        <f t="shared" si="34"/>
        <v>0</v>
      </c>
      <c r="N96" s="24">
        <f t="shared" si="35"/>
        <v>73721.013813906233</v>
      </c>
      <c r="O96" s="26"/>
      <c r="P96" s="24">
        <f t="shared" si="36"/>
        <v>83773.879333984354</v>
      </c>
      <c r="Q96" s="25">
        <f t="shared" si="37"/>
        <v>0</v>
      </c>
      <c r="R96" s="26">
        <f t="shared" si="38"/>
        <v>0</v>
      </c>
      <c r="S96" s="24">
        <f t="shared" si="39"/>
        <v>83773.879333984354</v>
      </c>
      <c r="Y96" s="24"/>
      <c r="Z96" s="24"/>
      <c r="AA96" s="24"/>
    </row>
    <row r="97" spans="1:27" x14ac:dyDescent="0.3">
      <c r="A97" s="6">
        <f t="shared" si="30"/>
        <v>46813</v>
      </c>
      <c r="B97" s="13"/>
      <c r="C97" s="7">
        <f t="shared" si="31"/>
        <v>75</v>
      </c>
      <c r="D97">
        <f t="shared" si="22"/>
        <v>55</v>
      </c>
      <c r="F97" s="24">
        <f t="shared" si="25"/>
        <v>10052.865520078121</v>
      </c>
      <c r="G97" s="25">
        <v>0</v>
      </c>
      <c r="H97" s="26">
        <f t="shared" si="32"/>
        <v>0</v>
      </c>
      <c r="I97" s="24">
        <f t="shared" si="33"/>
        <v>10052.865520078121</v>
      </c>
      <c r="J97" s="26"/>
      <c r="K97" s="24">
        <f t="shared" si="26"/>
        <v>73721.013813906233</v>
      </c>
      <c r="L97" s="25">
        <v>0</v>
      </c>
      <c r="M97" s="26">
        <f t="shared" si="34"/>
        <v>0</v>
      </c>
      <c r="N97" s="24">
        <f t="shared" si="35"/>
        <v>73721.013813906233</v>
      </c>
      <c r="O97" s="26"/>
      <c r="P97" s="24">
        <f t="shared" si="36"/>
        <v>83773.879333984354</v>
      </c>
      <c r="Q97" s="25">
        <f t="shared" si="37"/>
        <v>0</v>
      </c>
      <c r="R97" s="26">
        <f t="shared" si="38"/>
        <v>0</v>
      </c>
      <c r="S97" s="24">
        <f t="shared" si="39"/>
        <v>83773.879333984354</v>
      </c>
      <c r="Y97" s="24"/>
      <c r="Z97" s="24"/>
      <c r="AA97" s="24"/>
    </row>
    <row r="98" spans="1:27" x14ac:dyDescent="0.3">
      <c r="A98" s="6">
        <f t="shared" si="30"/>
        <v>46844</v>
      </c>
      <c r="B98" s="13"/>
      <c r="C98" s="7">
        <f t="shared" si="31"/>
        <v>76</v>
      </c>
      <c r="D98">
        <f t="shared" si="22"/>
        <v>56</v>
      </c>
      <c r="F98" s="24">
        <f t="shared" si="25"/>
        <v>10052.865520078121</v>
      </c>
      <c r="G98" s="25">
        <v>0</v>
      </c>
      <c r="H98" s="26">
        <f t="shared" si="32"/>
        <v>0</v>
      </c>
      <c r="I98" s="24">
        <f t="shared" si="33"/>
        <v>10052.865520078121</v>
      </c>
      <c r="J98" s="26"/>
      <c r="K98" s="24">
        <f t="shared" si="26"/>
        <v>73721.013813906233</v>
      </c>
      <c r="L98" s="25">
        <v>0</v>
      </c>
      <c r="M98" s="26">
        <f t="shared" si="34"/>
        <v>0</v>
      </c>
      <c r="N98" s="24">
        <f t="shared" si="35"/>
        <v>73721.013813906233</v>
      </c>
      <c r="O98" s="26"/>
      <c r="P98" s="24">
        <f t="shared" si="36"/>
        <v>83773.879333984354</v>
      </c>
      <c r="Q98" s="25">
        <f t="shared" si="37"/>
        <v>0</v>
      </c>
      <c r="R98" s="26">
        <f t="shared" si="38"/>
        <v>0</v>
      </c>
      <c r="S98" s="24">
        <f t="shared" si="39"/>
        <v>83773.879333984354</v>
      </c>
      <c r="Y98" s="24"/>
      <c r="Z98" s="24"/>
      <c r="AA98" s="24"/>
    </row>
    <row r="99" spans="1:27" x14ac:dyDescent="0.3">
      <c r="A99" s="6">
        <f t="shared" si="30"/>
        <v>46874</v>
      </c>
      <c r="B99" s="13"/>
      <c r="C99" s="7">
        <f t="shared" si="31"/>
        <v>77</v>
      </c>
      <c r="D99">
        <f t="shared" si="22"/>
        <v>57</v>
      </c>
      <c r="F99" s="24">
        <f t="shared" si="25"/>
        <v>10052.865520078121</v>
      </c>
      <c r="G99" s="25">
        <v>0</v>
      </c>
      <c r="H99" s="26">
        <f t="shared" si="32"/>
        <v>0</v>
      </c>
      <c r="I99" s="24">
        <f t="shared" si="33"/>
        <v>10052.865520078121</v>
      </c>
      <c r="J99" s="26"/>
      <c r="K99" s="24">
        <f t="shared" si="26"/>
        <v>73721.013813906233</v>
      </c>
      <c r="L99" s="25">
        <v>0</v>
      </c>
      <c r="M99" s="26">
        <f t="shared" si="34"/>
        <v>0</v>
      </c>
      <c r="N99" s="24">
        <f t="shared" si="35"/>
        <v>73721.013813906233</v>
      </c>
      <c r="O99" s="26"/>
      <c r="P99" s="24">
        <f t="shared" si="36"/>
        <v>83773.879333984354</v>
      </c>
      <c r="Q99" s="25">
        <f t="shared" si="37"/>
        <v>0</v>
      </c>
      <c r="R99" s="26">
        <f t="shared" si="38"/>
        <v>0</v>
      </c>
      <c r="S99" s="24">
        <f t="shared" si="39"/>
        <v>83773.879333984354</v>
      </c>
      <c r="Y99" s="24"/>
      <c r="Z99" s="24"/>
      <c r="AA99" s="24"/>
    </row>
    <row r="100" spans="1:27" x14ac:dyDescent="0.3">
      <c r="A100" s="6">
        <f t="shared" si="30"/>
        <v>46905</v>
      </c>
      <c r="B100" s="13"/>
      <c r="C100" s="7">
        <f t="shared" si="31"/>
        <v>78</v>
      </c>
      <c r="D100">
        <f t="shared" si="22"/>
        <v>58</v>
      </c>
      <c r="F100" s="24">
        <f t="shared" si="25"/>
        <v>10052.865520078121</v>
      </c>
      <c r="G100" s="25">
        <v>0</v>
      </c>
      <c r="H100" s="26">
        <f t="shared" si="32"/>
        <v>0</v>
      </c>
      <c r="I100" s="24">
        <f t="shared" si="33"/>
        <v>10052.865520078121</v>
      </c>
      <c r="J100" s="26"/>
      <c r="K100" s="24">
        <f t="shared" si="26"/>
        <v>73721.013813906233</v>
      </c>
      <c r="L100" s="25">
        <v>0</v>
      </c>
      <c r="M100" s="26">
        <f t="shared" si="34"/>
        <v>0</v>
      </c>
      <c r="N100" s="24">
        <f t="shared" si="35"/>
        <v>73721.013813906233</v>
      </c>
      <c r="O100" s="26"/>
      <c r="P100" s="24">
        <f t="shared" si="36"/>
        <v>83773.879333984354</v>
      </c>
      <c r="Q100" s="25">
        <f t="shared" si="37"/>
        <v>0</v>
      </c>
      <c r="R100" s="26">
        <f t="shared" si="38"/>
        <v>0</v>
      </c>
      <c r="S100" s="24">
        <f t="shared" si="39"/>
        <v>83773.879333984354</v>
      </c>
      <c r="Y100" s="24"/>
      <c r="Z100" s="24"/>
      <c r="AA100" s="24"/>
    </row>
    <row r="101" spans="1:27" x14ac:dyDescent="0.3">
      <c r="A101" s="6">
        <f t="shared" si="30"/>
        <v>46935</v>
      </c>
      <c r="B101" s="13"/>
      <c r="C101" s="7">
        <f t="shared" si="31"/>
        <v>79</v>
      </c>
      <c r="D101">
        <f t="shared" si="22"/>
        <v>59</v>
      </c>
      <c r="F101" s="24">
        <f t="shared" si="25"/>
        <v>10052.865520078121</v>
      </c>
      <c r="G101" s="25">
        <v>0</v>
      </c>
      <c r="H101" s="26">
        <f t="shared" si="32"/>
        <v>0</v>
      </c>
      <c r="I101" s="24">
        <f t="shared" si="33"/>
        <v>10052.865520078121</v>
      </c>
      <c r="J101" s="26"/>
      <c r="K101" s="24">
        <f t="shared" si="26"/>
        <v>73721.013813906233</v>
      </c>
      <c r="L101" s="25">
        <v>0</v>
      </c>
      <c r="M101" s="26">
        <f t="shared" si="34"/>
        <v>0</v>
      </c>
      <c r="N101" s="24">
        <f t="shared" si="35"/>
        <v>73721.013813906233</v>
      </c>
      <c r="O101" s="26"/>
      <c r="P101" s="24">
        <f t="shared" si="36"/>
        <v>83773.879333984354</v>
      </c>
      <c r="Q101" s="25">
        <f t="shared" si="37"/>
        <v>0</v>
      </c>
      <c r="R101" s="26">
        <f t="shared" si="38"/>
        <v>0</v>
      </c>
      <c r="S101" s="24">
        <f t="shared" si="39"/>
        <v>83773.879333984354</v>
      </c>
      <c r="Y101" s="24"/>
      <c r="Z101" s="24"/>
      <c r="AA101" s="24"/>
    </row>
    <row r="102" spans="1:27" x14ac:dyDescent="0.3">
      <c r="A102" s="6">
        <f t="shared" si="30"/>
        <v>46966</v>
      </c>
      <c r="B102" s="13"/>
      <c r="C102" s="7">
        <f t="shared" si="31"/>
        <v>80</v>
      </c>
      <c r="D102">
        <f t="shared" si="22"/>
        <v>60</v>
      </c>
      <c r="F102" s="24">
        <f t="shared" si="25"/>
        <v>10052.865520078121</v>
      </c>
      <c r="G102" s="25">
        <v>0</v>
      </c>
      <c r="H102" s="26">
        <f t="shared" si="32"/>
        <v>0</v>
      </c>
      <c r="I102" s="24">
        <f t="shared" si="33"/>
        <v>10052.865520078121</v>
      </c>
      <c r="J102" s="26"/>
      <c r="K102" s="24">
        <f t="shared" si="26"/>
        <v>73721.013813906233</v>
      </c>
      <c r="L102" s="25">
        <v>0</v>
      </c>
      <c r="M102" s="26">
        <f t="shared" si="34"/>
        <v>0</v>
      </c>
      <c r="N102" s="24">
        <f t="shared" si="35"/>
        <v>73721.013813906233</v>
      </c>
      <c r="O102" s="26"/>
      <c r="P102" s="24">
        <f t="shared" si="36"/>
        <v>83773.879333984354</v>
      </c>
      <c r="Q102" s="25">
        <f t="shared" si="37"/>
        <v>0</v>
      </c>
      <c r="R102" s="26">
        <f t="shared" si="38"/>
        <v>0</v>
      </c>
      <c r="S102" s="24">
        <f t="shared" si="39"/>
        <v>83773.879333984354</v>
      </c>
      <c r="Y102" s="24"/>
      <c r="Z102" s="24"/>
      <c r="AA102" s="24"/>
    </row>
    <row r="103" spans="1:27" x14ac:dyDescent="0.3">
      <c r="A103" s="6">
        <f t="shared" si="30"/>
        <v>46997</v>
      </c>
      <c r="B103" s="13"/>
      <c r="C103" s="7">
        <f t="shared" si="31"/>
        <v>81</v>
      </c>
      <c r="D103">
        <f t="shared" si="22"/>
        <v>61</v>
      </c>
      <c r="F103" s="24">
        <f>F102*1.025</f>
        <v>10304.187158080074</v>
      </c>
      <c r="G103" s="25">
        <v>0</v>
      </c>
      <c r="H103" s="26">
        <f t="shared" si="32"/>
        <v>0</v>
      </c>
      <c r="I103" s="24">
        <f t="shared" si="33"/>
        <v>10304.187158080074</v>
      </c>
      <c r="J103" s="26"/>
      <c r="K103" s="24">
        <f>K102*1.025</f>
        <v>75564.03915925388</v>
      </c>
      <c r="L103" s="25">
        <v>0</v>
      </c>
      <c r="M103" s="26">
        <f t="shared" si="34"/>
        <v>0</v>
      </c>
      <c r="N103" s="24">
        <f t="shared" si="35"/>
        <v>75564.03915925388</v>
      </c>
      <c r="O103" s="26"/>
      <c r="P103" s="24">
        <f t="shared" si="36"/>
        <v>85868.22631733396</v>
      </c>
      <c r="Q103" s="25">
        <f t="shared" si="37"/>
        <v>0</v>
      </c>
      <c r="R103" s="26">
        <f t="shared" si="38"/>
        <v>0</v>
      </c>
      <c r="S103" s="24">
        <f t="shared" si="39"/>
        <v>85868.22631733396</v>
      </c>
      <c r="Y103" s="24"/>
      <c r="Z103" s="24"/>
      <c r="AA103" s="24"/>
    </row>
    <row r="104" spans="1:27" x14ac:dyDescent="0.3">
      <c r="A104" s="6">
        <f t="shared" si="30"/>
        <v>47027</v>
      </c>
      <c r="B104" s="13"/>
      <c r="C104" s="7">
        <f t="shared" si="31"/>
        <v>82</v>
      </c>
      <c r="D104">
        <f t="shared" si="22"/>
        <v>62</v>
      </c>
      <c r="F104" s="24">
        <f t="shared" si="25"/>
        <v>10304.187158080074</v>
      </c>
      <c r="G104" s="25">
        <v>0</v>
      </c>
      <c r="H104" s="26">
        <f t="shared" si="32"/>
        <v>0</v>
      </c>
      <c r="I104" s="24">
        <f t="shared" si="33"/>
        <v>10304.187158080074</v>
      </c>
      <c r="J104" s="26"/>
      <c r="K104" s="24">
        <f t="shared" si="26"/>
        <v>75564.03915925388</v>
      </c>
      <c r="L104" s="25">
        <v>0</v>
      </c>
      <c r="M104" s="26">
        <f t="shared" si="34"/>
        <v>0</v>
      </c>
      <c r="N104" s="24">
        <f t="shared" si="35"/>
        <v>75564.03915925388</v>
      </c>
      <c r="O104" s="26"/>
      <c r="P104" s="24">
        <f t="shared" si="36"/>
        <v>85868.22631733396</v>
      </c>
      <c r="Q104" s="25">
        <f t="shared" si="37"/>
        <v>0</v>
      </c>
      <c r="R104" s="26">
        <f t="shared" si="38"/>
        <v>0</v>
      </c>
      <c r="S104" s="24">
        <f t="shared" si="39"/>
        <v>85868.22631733396</v>
      </c>
      <c r="Y104" s="24"/>
      <c r="Z104" s="24"/>
      <c r="AA104" s="24"/>
    </row>
    <row r="105" spans="1:27" x14ac:dyDescent="0.3">
      <c r="A105" s="6">
        <f t="shared" si="30"/>
        <v>47058</v>
      </c>
      <c r="B105" s="13"/>
      <c r="C105" s="7">
        <f t="shared" si="31"/>
        <v>83</v>
      </c>
      <c r="D105">
        <f t="shared" si="22"/>
        <v>63</v>
      </c>
      <c r="F105" s="24">
        <f t="shared" si="25"/>
        <v>10304.187158080074</v>
      </c>
      <c r="G105" s="25">
        <v>0</v>
      </c>
      <c r="H105" s="26">
        <f t="shared" si="32"/>
        <v>0</v>
      </c>
      <c r="I105" s="24">
        <f t="shared" si="33"/>
        <v>10304.187158080074</v>
      </c>
      <c r="J105" s="26"/>
      <c r="K105" s="24">
        <f t="shared" si="26"/>
        <v>75564.03915925388</v>
      </c>
      <c r="L105" s="25">
        <v>0</v>
      </c>
      <c r="M105" s="26">
        <f t="shared" si="34"/>
        <v>0</v>
      </c>
      <c r="N105" s="24">
        <f t="shared" si="35"/>
        <v>75564.03915925388</v>
      </c>
      <c r="O105" s="26"/>
      <c r="P105" s="24">
        <f t="shared" si="36"/>
        <v>85868.22631733396</v>
      </c>
      <c r="Q105" s="25">
        <f t="shared" si="37"/>
        <v>0</v>
      </c>
      <c r="R105" s="26">
        <f t="shared" si="38"/>
        <v>0</v>
      </c>
      <c r="S105" s="24">
        <f t="shared" si="39"/>
        <v>85868.22631733396</v>
      </c>
      <c r="Y105" s="24"/>
      <c r="Z105" s="24"/>
      <c r="AA105" s="24"/>
    </row>
    <row r="106" spans="1:27" x14ac:dyDescent="0.3">
      <c r="A106" s="6">
        <f t="shared" si="30"/>
        <v>47088</v>
      </c>
      <c r="B106" s="13"/>
      <c r="C106" s="7">
        <f t="shared" si="31"/>
        <v>84</v>
      </c>
      <c r="D106">
        <f t="shared" si="22"/>
        <v>64</v>
      </c>
      <c r="F106" s="24">
        <f t="shared" si="25"/>
        <v>10304.187158080074</v>
      </c>
      <c r="G106" s="25">
        <v>0</v>
      </c>
      <c r="H106" s="26">
        <f t="shared" si="32"/>
        <v>0</v>
      </c>
      <c r="I106" s="24">
        <f t="shared" si="33"/>
        <v>10304.187158080074</v>
      </c>
      <c r="J106" s="26"/>
      <c r="K106" s="24">
        <f t="shared" si="26"/>
        <v>75564.03915925388</v>
      </c>
      <c r="L106" s="25">
        <v>0</v>
      </c>
      <c r="M106" s="26">
        <f t="shared" si="34"/>
        <v>0</v>
      </c>
      <c r="N106" s="24">
        <f t="shared" si="35"/>
        <v>75564.03915925388</v>
      </c>
      <c r="O106" s="26"/>
      <c r="P106" s="24">
        <f t="shared" si="36"/>
        <v>85868.22631733396</v>
      </c>
      <c r="Q106" s="25">
        <f t="shared" si="37"/>
        <v>0</v>
      </c>
      <c r="R106" s="26">
        <f t="shared" si="38"/>
        <v>0</v>
      </c>
      <c r="S106" s="24">
        <f t="shared" si="39"/>
        <v>85868.22631733396</v>
      </c>
      <c r="Y106" s="24"/>
      <c r="Z106" s="24"/>
      <c r="AA106" s="24"/>
    </row>
    <row r="107" spans="1:27" x14ac:dyDescent="0.3">
      <c r="A107" s="6">
        <f t="shared" si="30"/>
        <v>47119</v>
      </c>
      <c r="B107" s="13"/>
      <c r="C107" s="7">
        <f t="shared" si="31"/>
        <v>85</v>
      </c>
      <c r="D107">
        <f t="shared" si="22"/>
        <v>65</v>
      </c>
      <c r="F107" s="24">
        <f t="shared" si="25"/>
        <v>10304.187158080074</v>
      </c>
      <c r="G107" s="25">
        <v>0</v>
      </c>
      <c r="H107" s="26">
        <f t="shared" si="32"/>
        <v>0</v>
      </c>
      <c r="I107" s="24">
        <f t="shared" si="33"/>
        <v>10304.187158080074</v>
      </c>
      <c r="J107" s="26"/>
      <c r="K107" s="24">
        <f t="shared" si="26"/>
        <v>75564.03915925388</v>
      </c>
      <c r="L107" s="25">
        <v>0</v>
      </c>
      <c r="M107" s="26">
        <f t="shared" si="34"/>
        <v>0</v>
      </c>
      <c r="N107" s="24">
        <f t="shared" si="35"/>
        <v>75564.03915925388</v>
      </c>
      <c r="O107" s="26"/>
      <c r="P107" s="24">
        <f t="shared" si="36"/>
        <v>85868.22631733396</v>
      </c>
      <c r="Q107" s="25">
        <f t="shared" si="37"/>
        <v>0</v>
      </c>
      <c r="R107" s="26">
        <f t="shared" si="38"/>
        <v>0</v>
      </c>
      <c r="S107" s="24">
        <f t="shared" si="39"/>
        <v>85868.22631733396</v>
      </c>
      <c r="Y107" s="24"/>
      <c r="Z107" s="24"/>
      <c r="AA107" s="24"/>
    </row>
    <row r="108" spans="1:27" x14ac:dyDescent="0.3">
      <c r="A108" s="6">
        <f t="shared" si="30"/>
        <v>47150</v>
      </c>
      <c r="B108" s="13"/>
      <c r="C108" s="7">
        <f t="shared" si="31"/>
        <v>86</v>
      </c>
      <c r="D108">
        <f t="shared" si="22"/>
        <v>66</v>
      </c>
      <c r="F108" s="24">
        <f t="shared" si="25"/>
        <v>10304.187158080074</v>
      </c>
      <c r="G108" s="25">
        <v>0</v>
      </c>
      <c r="H108" s="26">
        <f t="shared" si="32"/>
        <v>0</v>
      </c>
      <c r="I108" s="24">
        <f t="shared" si="33"/>
        <v>10304.187158080074</v>
      </c>
      <c r="J108" s="26"/>
      <c r="K108" s="24">
        <f t="shared" si="26"/>
        <v>75564.03915925388</v>
      </c>
      <c r="L108" s="25">
        <v>0</v>
      </c>
      <c r="M108" s="26">
        <f t="shared" si="34"/>
        <v>0</v>
      </c>
      <c r="N108" s="24">
        <f t="shared" si="35"/>
        <v>75564.03915925388</v>
      </c>
      <c r="O108" s="26"/>
      <c r="P108" s="24">
        <f t="shared" si="36"/>
        <v>85868.22631733396</v>
      </c>
      <c r="Q108" s="25">
        <f t="shared" si="37"/>
        <v>0</v>
      </c>
      <c r="R108" s="26">
        <f t="shared" si="38"/>
        <v>0</v>
      </c>
      <c r="S108" s="24">
        <f t="shared" si="39"/>
        <v>85868.22631733396</v>
      </c>
      <c r="Y108" s="24"/>
      <c r="Z108" s="24"/>
      <c r="AA108" s="24"/>
    </row>
    <row r="109" spans="1:27" x14ac:dyDescent="0.3">
      <c r="A109" s="6">
        <f t="shared" si="30"/>
        <v>47178</v>
      </c>
      <c r="B109" s="13"/>
      <c r="C109" s="7">
        <f t="shared" si="31"/>
        <v>87</v>
      </c>
      <c r="D109">
        <f t="shared" ref="D109:D162" si="40">D108+1</f>
        <v>67</v>
      </c>
      <c r="F109" s="24">
        <f t="shared" si="25"/>
        <v>10304.187158080074</v>
      </c>
      <c r="G109" s="25">
        <v>0</v>
      </c>
      <c r="H109" s="26">
        <f t="shared" si="32"/>
        <v>0</v>
      </c>
      <c r="I109" s="24">
        <f t="shared" si="33"/>
        <v>10304.187158080074</v>
      </c>
      <c r="J109" s="26"/>
      <c r="K109" s="24">
        <f t="shared" si="26"/>
        <v>75564.03915925388</v>
      </c>
      <c r="L109" s="25">
        <v>0</v>
      </c>
      <c r="M109" s="26">
        <f t="shared" si="34"/>
        <v>0</v>
      </c>
      <c r="N109" s="24">
        <f t="shared" si="35"/>
        <v>75564.03915925388</v>
      </c>
      <c r="O109" s="26"/>
      <c r="P109" s="24">
        <f t="shared" si="36"/>
        <v>85868.22631733396</v>
      </c>
      <c r="Q109" s="25">
        <f t="shared" si="37"/>
        <v>0</v>
      </c>
      <c r="R109" s="26">
        <f t="shared" si="38"/>
        <v>0</v>
      </c>
      <c r="S109" s="24">
        <f t="shared" si="39"/>
        <v>85868.22631733396</v>
      </c>
      <c r="Y109" s="24"/>
      <c r="Z109" s="24"/>
      <c r="AA109" s="24"/>
    </row>
    <row r="110" spans="1:27" x14ac:dyDescent="0.3">
      <c r="A110" s="6">
        <f t="shared" si="30"/>
        <v>47209</v>
      </c>
      <c r="B110" s="13"/>
      <c r="C110" s="7">
        <f t="shared" si="31"/>
        <v>88</v>
      </c>
      <c r="D110">
        <f t="shared" si="40"/>
        <v>68</v>
      </c>
      <c r="F110" s="24">
        <f t="shared" si="25"/>
        <v>10304.187158080074</v>
      </c>
      <c r="G110" s="25">
        <v>0</v>
      </c>
      <c r="H110" s="26">
        <f t="shared" si="32"/>
        <v>0</v>
      </c>
      <c r="I110" s="24">
        <f t="shared" si="33"/>
        <v>10304.187158080074</v>
      </c>
      <c r="J110" s="26"/>
      <c r="K110" s="24">
        <f t="shared" si="26"/>
        <v>75564.03915925388</v>
      </c>
      <c r="L110" s="25">
        <v>0</v>
      </c>
      <c r="M110" s="26">
        <f t="shared" si="34"/>
        <v>0</v>
      </c>
      <c r="N110" s="24">
        <f t="shared" si="35"/>
        <v>75564.03915925388</v>
      </c>
      <c r="O110" s="26"/>
      <c r="P110" s="24">
        <f t="shared" si="36"/>
        <v>85868.22631733396</v>
      </c>
      <c r="Q110" s="25">
        <f t="shared" si="37"/>
        <v>0</v>
      </c>
      <c r="R110" s="26">
        <f t="shared" si="38"/>
        <v>0</v>
      </c>
      <c r="S110" s="24">
        <f t="shared" si="39"/>
        <v>85868.22631733396</v>
      </c>
      <c r="Y110" s="24"/>
      <c r="Z110" s="24"/>
      <c r="AA110" s="24"/>
    </row>
    <row r="111" spans="1:27" x14ac:dyDescent="0.3">
      <c r="A111" s="6">
        <f t="shared" si="30"/>
        <v>47239</v>
      </c>
      <c r="B111" s="13"/>
      <c r="C111" s="7">
        <f t="shared" si="31"/>
        <v>89</v>
      </c>
      <c r="D111">
        <f t="shared" si="40"/>
        <v>69</v>
      </c>
      <c r="F111" s="24">
        <f t="shared" ref="F111:F114" si="41">F110</f>
        <v>10304.187158080074</v>
      </c>
      <c r="G111" s="25">
        <v>0</v>
      </c>
      <c r="H111" s="26">
        <f t="shared" si="32"/>
        <v>0</v>
      </c>
      <c r="I111" s="24">
        <f t="shared" si="33"/>
        <v>10304.187158080074</v>
      </c>
      <c r="J111" s="26"/>
      <c r="K111" s="24">
        <f t="shared" si="26"/>
        <v>75564.03915925388</v>
      </c>
      <c r="L111" s="25">
        <v>0</v>
      </c>
      <c r="M111" s="26">
        <f t="shared" si="34"/>
        <v>0</v>
      </c>
      <c r="N111" s="24">
        <f t="shared" si="35"/>
        <v>75564.03915925388</v>
      </c>
      <c r="O111" s="26"/>
      <c r="P111" s="24">
        <f t="shared" si="36"/>
        <v>85868.22631733396</v>
      </c>
      <c r="Q111" s="25">
        <f t="shared" si="37"/>
        <v>0</v>
      </c>
      <c r="R111" s="26">
        <f t="shared" si="38"/>
        <v>0</v>
      </c>
      <c r="S111" s="24">
        <f t="shared" si="39"/>
        <v>85868.22631733396</v>
      </c>
      <c r="Y111" s="24"/>
      <c r="Z111" s="24"/>
      <c r="AA111" s="24"/>
    </row>
    <row r="112" spans="1:27" x14ac:dyDescent="0.3">
      <c r="A112" s="6">
        <f t="shared" si="30"/>
        <v>47270</v>
      </c>
      <c r="B112" s="13"/>
      <c r="C112" s="7">
        <f t="shared" si="31"/>
        <v>90</v>
      </c>
      <c r="D112">
        <f t="shared" si="40"/>
        <v>70</v>
      </c>
      <c r="F112" s="24">
        <f t="shared" si="41"/>
        <v>10304.187158080074</v>
      </c>
      <c r="G112" s="25">
        <v>0</v>
      </c>
      <c r="H112" s="26">
        <f t="shared" si="32"/>
        <v>0</v>
      </c>
      <c r="I112" s="24">
        <f t="shared" si="33"/>
        <v>10304.187158080074</v>
      </c>
      <c r="J112" s="26"/>
      <c r="K112" s="24">
        <f t="shared" si="26"/>
        <v>75564.03915925388</v>
      </c>
      <c r="L112" s="25">
        <v>0</v>
      </c>
      <c r="M112" s="26">
        <f t="shared" si="34"/>
        <v>0</v>
      </c>
      <c r="N112" s="24">
        <f t="shared" si="35"/>
        <v>75564.03915925388</v>
      </c>
      <c r="O112" s="26"/>
      <c r="P112" s="24">
        <f t="shared" si="36"/>
        <v>85868.22631733396</v>
      </c>
      <c r="Q112" s="25">
        <f t="shared" si="37"/>
        <v>0</v>
      </c>
      <c r="R112" s="26">
        <f t="shared" si="38"/>
        <v>0</v>
      </c>
      <c r="S112" s="24">
        <f t="shared" si="39"/>
        <v>85868.22631733396</v>
      </c>
      <c r="Y112" s="24"/>
      <c r="Z112" s="24"/>
      <c r="AA112" s="24"/>
    </row>
    <row r="113" spans="1:27" x14ac:dyDescent="0.3">
      <c r="A113" s="6">
        <f t="shared" si="30"/>
        <v>47300</v>
      </c>
      <c r="B113" s="13"/>
      <c r="C113" s="7">
        <f t="shared" si="31"/>
        <v>91</v>
      </c>
      <c r="D113">
        <f t="shared" si="40"/>
        <v>71</v>
      </c>
      <c r="F113" s="24">
        <f t="shared" si="41"/>
        <v>10304.187158080074</v>
      </c>
      <c r="G113" s="25">
        <v>0</v>
      </c>
      <c r="H113" s="26">
        <f t="shared" si="32"/>
        <v>0</v>
      </c>
      <c r="I113" s="24">
        <f t="shared" si="33"/>
        <v>10304.187158080074</v>
      </c>
      <c r="J113" s="26"/>
      <c r="K113" s="24">
        <f t="shared" si="26"/>
        <v>75564.03915925388</v>
      </c>
      <c r="L113" s="25">
        <v>0</v>
      </c>
      <c r="M113" s="26">
        <f t="shared" si="34"/>
        <v>0</v>
      </c>
      <c r="N113" s="24">
        <f t="shared" si="35"/>
        <v>75564.03915925388</v>
      </c>
      <c r="O113" s="26"/>
      <c r="P113" s="24">
        <f t="shared" si="36"/>
        <v>85868.22631733396</v>
      </c>
      <c r="Q113" s="25">
        <f t="shared" si="37"/>
        <v>0</v>
      </c>
      <c r="R113" s="26">
        <f t="shared" si="38"/>
        <v>0</v>
      </c>
      <c r="S113" s="24">
        <f t="shared" si="39"/>
        <v>85868.22631733396</v>
      </c>
      <c r="Y113" s="24"/>
      <c r="Z113" s="24"/>
      <c r="AA113" s="24"/>
    </row>
    <row r="114" spans="1:27" x14ac:dyDescent="0.3">
      <c r="A114" s="6">
        <f t="shared" si="30"/>
        <v>47331</v>
      </c>
      <c r="B114" s="13"/>
      <c r="C114" s="7">
        <f t="shared" si="31"/>
        <v>92</v>
      </c>
      <c r="D114">
        <f t="shared" si="40"/>
        <v>72</v>
      </c>
      <c r="F114" s="24">
        <f t="shared" si="41"/>
        <v>10304.187158080074</v>
      </c>
      <c r="G114" s="25">
        <v>0</v>
      </c>
      <c r="H114" s="26">
        <f t="shared" si="32"/>
        <v>0</v>
      </c>
      <c r="I114" s="24">
        <f t="shared" si="33"/>
        <v>10304.187158080074</v>
      </c>
      <c r="J114" s="26"/>
      <c r="K114" s="24">
        <f t="shared" si="26"/>
        <v>75564.03915925388</v>
      </c>
      <c r="L114" s="25">
        <v>0</v>
      </c>
      <c r="M114" s="26">
        <f t="shared" si="34"/>
        <v>0</v>
      </c>
      <c r="N114" s="24">
        <f t="shared" si="35"/>
        <v>75564.03915925388</v>
      </c>
      <c r="O114" s="26"/>
      <c r="P114" s="24">
        <f t="shared" si="36"/>
        <v>85868.22631733396</v>
      </c>
      <c r="Q114" s="25">
        <f t="shared" si="37"/>
        <v>0</v>
      </c>
      <c r="R114" s="26">
        <f t="shared" si="38"/>
        <v>0</v>
      </c>
      <c r="S114" s="24">
        <f t="shared" si="39"/>
        <v>85868.22631733396</v>
      </c>
      <c r="Y114" s="24"/>
      <c r="Z114" s="24"/>
      <c r="AA114" s="24"/>
    </row>
    <row r="115" spans="1:27" x14ac:dyDescent="0.3">
      <c r="A115" s="6">
        <f t="shared" si="30"/>
        <v>47362</v>
      </c>
      <c r="B115" s="13"/>
      <c r="C115" s="7">
        <f t="shared" si="31"/>
        <v>93</v>
      </c>
      <c r="D115">
        <f t="shared" si="40"/>
        <v>73</v>
      </c>
      <c r="F115" s="24">
        <f>F114*1.025</f>
        <v>10561.791837032075</v>
      </c>
      <c r="G115" s="25">
        <v>0</v>
      </c>
      <c r="H115" s="26">
        <f t="shared" si="32"/>
        <v>0</v>
      </c>
      <c r="I115" s="24">
        <f t="shared" si="33"/>
        <v>10561.791837032075</v>
      </c>
      <c r="J115" s="26"/>
      <c r="K115" s="24">
        <f>K114*1.025</f>
        <v>77453.14013823522</v>
      </c>
      <c r="L115" s="25">
        <v>0</v>
      </c>
      <c r="M115" s="26">
        <f t="shared" si="34"/>
        <v>0</v>
      </c>
      <c r="N115" s="24">
        <f t="shared" si="35"/>
        <v>77453.14013823522</v>
      </c>
      <c r="O115" s="26"/>
      <c r="P115" s="24">
        <f t="shared" si="36"/>
        <v>88014.931975267289</v>
      </c>
      <c r="Q115" s="25">
        <f t="shared" si="37"/>
        <v>0</v>
      </c>
      <c r="R115" s="26">
        <f t="shared" si="38"/>
        <v>0</v>
      </c>
      <c r="S115" s="24">
        <f t="shared" si="39"/>
        <v>88014.931975267289</v>
      </c>
      <c r="Y115" s="24"/>
      <c r="Z115" s="24"/>
      <c r="AA115" s="24"/>
    </row>
    <row r="116" spans="1:27" x14ac:dyDescent="0.3">
      <c r="A116" s="6">
        <f t="shared" si="30"/>
        <v>47392</v>
      </c>
      <c r="B116" s="13"/>
      <c r="C116" s="7">
        <f t="shared" si="31"/>
        <v>94</v>
      </c>
      <c r="D116">
        <f t="shared" si="40"/>
        <v>74</v>
      </c>
      <c r="F116" s="24">
        <f t="shared" ref="F116:F126" si="42">F115</f>
        <v>10561.791837032075</v>
      </c>
      <c r="G116" s="25">
        <v>0</v>
      </c>
      <c r="H116" s="26">
        <f t="shared" si="32"/>
        <v>0</v>
      </c>
      <c r="I116" s="24">
        <f t="shared" si="33"/>
        <v>10561.791837032075</v>
      </c>
      <c r="J116" s="26"/>
      <c r="K116" s="24">
        <f t="shared" ref="K116:K126" si="43">K115</f>
        <v>77453.14013823522</v>
      </c>
      <c r="L116" s="25">
        <v>0</v>
      </c>
      <c r="M116" s="26">
        <f t="shared" si="34"/>
        <v>0</v>
      </c>
      <c r="N116" s="24">
        <f t="shared" si="35"/>
        <v>77453.14013823522</v>
      </c>
      <c r="O116" s="26"/>
      <c r="P116" s="24">
        <f t="shared" si="36"/>
        <v>88014.931975267289</v>
      </c>
      <c r="Q116" s="25">
        <f t="shared" si="37"/>
        <v>0</v>
      </c>
      <c r="R116" s="26">
        <f t="shared" si="38"/>
        <v>0</v>
      </c>
      <c r="S116" s="24">
        <f t="shared" si="39"/>
        <v>88014.931975267289</v>
      </c>
      <c r="Y116" s="24"/>
      <c r="Z116" s="24"/>
      <c r="AA116" s="24"/>
    </row>
    <row r="117" spans="1:27" x14ac:dyDescent="0.3">
      <c r="A117" s="6">
        <f t="shared" si="30"/>
        <v>47423</v>
      </c>
      <c r="B117" s="13"/>
      <c r="C117" s="7">
        <f t="shared" si="31"/>
        <v>95</v>
      </c>
      <c r="D117">
        <f t="shared" si="40"/>
        <v>75</v>
      </c>
      <c r="F117" s="24">
        <f t="shared" si="42"/>
        <v>10561.791837032075</v>
      </c>
      <c r="G117" s="25">
        <v>0</v>
      </c>
      <c r="H117" s="26">
        <f t="shared" si="32"/>
        <v>0</v>
      </c>
      <c r="I117" s="24">
        <f t="shared" si="33"/>
        <v>10561.791837032075</v>
      </c>
      <c r="J117" s="26"/>
      <c r="K117" s="24">
        <f t="shared" si="43"/>
        <v>77453.14013823522</v>
      </c>
      <c r="L117" s="25">
        <v>0</v>
      </c>
      <c r="M117" s="26">
        <f t="shared" si="34"/>
        <v>0</v>
      </c>
      <c r="N117" s="24">
        <f t="shared" si="35"/>
        <v>77453.14013823522</v>
      </c>
      <c r="O117" s="26"/>
      <c r="P117" s="24">
        <f t="shared" si="36"/>
        <v>88014.931975267289</v>
      </c>
      <c r="Q117" s="25">
        <f t="shared" si="37"/>
        <v>0</v>
      </c>
      <c r="R117" s="26">
        <f t="shared" si="38"/>
        <v>0</v>
      </c>
      <c r="S117" s="24">
        <f t="shared" si="39"/>
        <v>88014.931975267289</v>
      </c>
      <c r="Y117" s="24"/>
      <c r="Z117" s="24"/>
      <c r="AA117" s="24"/>
    </row>
    <row r="118" spans="1:27" x14ac:dyDescent="0.3">
      <c r="A118" s="6">
        <f t="shared" si="30"/>
        <v>47453</v>
      </c>
      <c r="B118" s="13"/>
      <c r="C118" s="7">
        <f t="shared" si="31"/>
        <v>96</v>
      </c>
      <c r="D118">
        <f t="shared" si="40"/>
        <v>76</v>
      </c>
      <c r="F118" s="24">
        <f t="shared" si="42"/>
        <v>10561.791837032075</v>
      </c>
      <c r="G118" s="25">
        <v>0</v>
      </c>
      <c r="H118" s="26">
        <f t="shared" si="32"/>
        <v>0</v>
      </c>
      <c r="I118" s="24">
        <f t="shared" si="33"/>
        <v>10561.791837032075</v>
      </c>
      <c r="J118" s="26"/>
      <c r="K118" s="24">
        <f t="shared" si="43"/>
        <v>77453.14013823522</v>
      </c>
      <c r="L118" s="25">
        <v>0</v>
      </c>
      <c r="M118" s="26">
        <f t="shared" si="34"/>
        <v>0</v>
      </c>
      <c r="N118" s="24">
        <f t="shared" si="35"/>
        <v>77453.14013823522</v>
      </c>
      <c r="O118" s="26"/>
      <c r="P118" s="24">
        <f t="shared" si="36"/>
        <v>88014.931975267289</v>
      </c>
      <c r="Q118" s="25">
        <f t="shared" si="37"/>
        <v>0</v>
      </c>
      <c r="R118" s="26">
        <f t="shared" si="38"/>
        <v>0</v>
      </c>
      <c r="S118" s="24">
        <f t="shared" si="39"/>
        <v>88014.931975267289</v>
      </c>
      <c r="Y118" s="24"/>
      <c r="Z118" s="24"/>
      <c r="AA118" s="24"/>
    </row>
    <row r="119" spans="1:27" x14ac:dyDescent="0.3">
      <c r="A119" s="6">
        <f t="shared" si="30"/>
        <v>47484</v>
      </c>
      <c r="B119" s="13"/>
      <c r="C119" s="7">
        <f t="shared" si="31"/>
        <v>97</v>
      </c>
      <c r="D119">
        <f t="shared" si="40"/>
        <v>77</v>
      </c>
      <c r="F119" s="24">
        <f t="shared" si="42"/>
        <v>10561.791837032075</v>
      </c>
      <c r="G119" s="25">
        <v>0</v>
      </c>
      <c r="H119" s="26">
        <f t="shared" si="32"/>
        <v>0</v>
      </c>
      <c r="I119" s="24">
        <f t="shared" si="33"/>
        <v>10561.791837032075</v>
      </c>
      <c r="J119" s="26"/>
      <c r="K119" s="24">
        <f t="shared" si="43"/>
        <v>77453.14013823522</v>
      </c>
      <c r="L119" s="25">
        <v>0</v>
      </c>
      <c r="M119" s="26">
        <f t="shared" si="34"/>
        <v>0</v>
      </c>
      <c r="N119" s="24">
        <f t="shared" si="35"/>
        <v>77453.14013823522</v>
      </c>
      <c r="O119" s="26"/>
      <c r="P119" s="24">
        <f t="shared" si="36"/>
        <v>88014.931975267289</v>
      </c>
      <c r="Q119" s="25">
        <f t="shared" si="37"/>
        <v>0</v>
      </c>
      <c r="R119" s="26">
        <f t="shared" si="38"/>
        <v>0</v>
      </c>
      <c r="S119" s="24">
        <f t="shared" si="39"/>
        <v>88014.931975267289</v>
      </c>
      <c r="Y119" s="24"/>
      <c r="Z119" s="24"/>
      <c r="AA119" s="24"/>
    </row>
    <row r="120" spans="1:27" x14ac:dyDescent="0.3">
      <c r="A120" s="6">
        <f t="shared" si="30"/>
        <v>47515</v>
      </c>
      <c r="B120" s="13"/>
      <c r="C120" s="7">
        <f t="shared" si="31"/>
        <v>98</v>
      </c>
      <c r="D120">
        <f t="shared" si="40"/>
        <v>78</v>
      </c>
      <c r="F120" s="24">
        <f t="shared" si="42"/>
        <v>10561.791837032075</v>
      </c>
      <c r="G120" s="25">
        <v>0</v>
      </c>
      <c r="H120" s="26">
        <f t="shared" si="32"/>
        <v>0</v>
      </c>
      <c r="I120" s="24">
        <f t="shared" si="33"/>
        <v>10561.791837032075</v>
      </c>
      <c r="J120" s="26"/>
      <c r="K120" s="24">
        <f t="shared" si="43"/>
        <v>77453.14013823522</v>
      </c>
      <c r="L120" s="25">
        <v>0</v>
      </c>
      <c r="M120" s="26">
        <f t="shared" si="34"/>
        <v>0</v>
      </c>
      <c r="N120" s="24">
        <f t="shared" si="35"/>
        <v>77453.14013823522</v>
      </c>
      <c r="O120" s="26"/>
      <c r="P120" s="24">
        <f t="shared" si="36"/>
        <v>88014.931975267289</v>
      </c>
      <c r="Q120" s="25">
        <f t="shared" si="37"/>
        <v>0</v>
      </c>
      <c r="R120" s="26">
        <f t="shared" si="38"/>
        <v>0</v>
      </c>
      <c r="S120" s="24">
        <f t="shared" si="39"/>
        <v>88014.931975267289</v>
      </c>
      <c r="Y120" s="24"/>
      <c r="Z120" s="24"/>
      <c r="AA120" s="24"/>
    </row>
    <row r="121" spans="1:27" x14ac:dyDescent="0.3">
      <c r="A121" s="6">
        <f t="shared" si="30"/>
        <v>47543</v>
      </c>
      <c r="B121" s="13"/>
      <c r="C121" s="7">
        <f t="shared" si="31"/>
        <v>99</v>
      </c>
      <c r="D121">
        <f t="shared" si="40"/>
        <v>79</v>
      </c>
      <c r="F121" s="24">
        <f t="shared" si="42"/>
        <v>10561.791837032075</v>
      </c>
      <c r="G121" s="25">
        <v>0</v>
      </c>
      <c r="H121" s="26">
        <f t="shared" si="32"/>
        <v>0</v>
      </c>
      <c r="I121" s="24">
        <f t="shared" si="33"/>
        <v>10561.791837032075</v>
      </c>
      <c r="J121" s="26"/>
      <c r="K121" s="24">
        <f t="shared" si="43"/>
        <v>77453.14013823522</v>
      </c>
      <c r="L121" s="25">
        <v>0</v>
      </c>
      <c r="M121" s="26">
        <f t="shared" si="34"/>
        <v>0</v>
      </c>
      <c r="N121" s="24">
        <f t="shared" si="35"/>
        <v>77453.14013823522</v>
      </c>
      <c r="O121" s="26"/>
      <c r="P121" s="24">
        <f t="shared" si="36"/>
        <v>88014.931975267289</v>
      </c>
      <c r="Q121" s="25">
        <f t="shared" si="37"/>
        <v>0</v>
      </c>
      <c r="R121" s="26">
        <f t="shared" si="38"/>
        <v>0</v>
      </c>
      <c r="S121" s="24">
        <f t="shared" si="39"/>
        <v>88014.931975267289</v>
      </c>
      <c r="Y121" s="24"/>
      <c r="Z121" s="24"/>
      <c r="AA121" s="24"/>
    </row>
    <row r="122" spans="1:27" x14ac:dyDescent="0.3">
      <c r="A122" s="6">
        <f t="shared" si="30"/>
        <v>47574</v>
      </c>
      <c r="B122" s="13"/>
      <c r="C122" s="7">
        <f t="shared" si="31"/>
        <v>100</v>
      </c>
      <c r="D122">
        <f t="shared" si="40"/>
        <v>80</v>
      </c>
      <c r="F122" s="24">
        <f t="shared" si="42"/>
        <v>10561.791837032075</v>
      </c>
      <c r="G122" s="25">
        <v>0</v>
      </c>
      <c r="H122" s="26">
        <f t="shared" si="32"/>
        <v>0</v>
      </c>
      <c r="I122" s="24">
        <f t="shared" si="33"/>
        <v>10561.791837032075</v>
      </c>
      <c r="J122" s="26"/>
      <c r="K122" s="24">
        <f t="shared" si="43"/>
        <v>77453.14013823522</v>
      </c>
      <c r="L122" s="25">
        <v>0</v>
      </c>
      <c r="M122" s="26">
        <f t="shared" si="34"/>
        <v>0</v>
      </c>
      <c r="N122" s="24">
        <f t="shared" si="35"/>
        <v>77453.14013823522</v>
      </c>
      <c r="O122" s="26"/>
      <c r="P122" s="24">
        <f t="shared" si="36"/>
        <v>88014.931975267289</v>
      </c>
      <c r="Q122" s="25">
        <f t="shared" si="37"/>
        <v>0</v>
      </c>
      <c r="R122" s="26">
        <f t="shared" si="38"/>
        <v>0</v>
      </c>
      <c r="S122" s="24">
        <f t="shared" si="39"/>
        <v>88014.931975267289</v>
      </c>
      <c r="Y122" s="24"/>
      <c r="Z122" s="24"/>
      <c r="AA122" s="24"/>
    </row>
    <row r="123" spans="1:27" x14ac:dyDescent="0.3">
      <c r="A123" s="6">
        <f t="shared" si="30"/>
        <v>47604</v>
      </c>
      <c r="B123" s="13"/>
      <c r="C123" s="7">
        <f t="shared" si="31"/>
        <v>101</v>
      </c>
      <c r="D123">
        <f t="shared" si="40"/>
        <v>81</v>
      </c>
      <c r="F123" s="24">
        <f t="shared" si="42"/>
        <v>10561.791837032075</v>
      </c>
      <c r="G123" s="25">
        <v>0</v>
      </c>
      <c r="H123" s="26">
        <f t="shared" si="32"/>
        <v>0</v>
      </c>
      <c r="I123" s="24">
        <f t="shared" si="33"/>
        <v>10561.791837032075</v>
      </c>
      <c r="J123" s="26"/>
      <c r="K123" s="24">
        <f t="shared" si="43"/>
        <v>77453.14013823522</v>
      </c>
      <c r="L123" s="25">
        <v>0</v>
      </c>
      <c r="M123" s="26">
        <f t="shared" si="34"/>
        <v>0</v>
      </c>
      <c r="N123" s="24">
        <f t="shared" si="35"/>
        <v>77453.14013823522</v>
      </c>
      <c r="O123" s="26"/>
      <c r="P123" s="24">
        <f t="shared" si="36"/>
        <v>88014.931975267289</v>
      </c>
      <c r="Q123" s="25">
        <f t="shared" si="37"/>
        <v>0</v>
      </c>
      <c r="R123" s="26">
        <f t="shared" si="38"/>
        <v>0</v>
      </c>
      <c r="S123" s="24">
        <f t="shared" si="39"/>
        <v>88014.931975267289</v>
      </c>
      <c r="Y123" s="24"/>
      <c r="Z123" s="24"/>
      <c r="AA123" s="24"/>
    </row>
    <row r="124" spans="1:27" x14ac:dyDescent="0.3">
      <c r="A124" s="6">
        <f t="shared" si="30"/>
        <v>47635</v>
      </c>
      <c r="B124" s="13"/>
      <c r="C124" s="7">
        <f t="shared" si="31"/>
        <v>102</v>
      </c>
      <c r="D124">
        <f t="shared" si="40"/>
        <v>82</v>
      </c>
      <c r="F124" s="24">
        <f t="shared" si="42"/>
        <v>10561.791837032075</v>
      </c>
      <c r="G124" s="25">
        <v>0</v>
      </c>
      <c r="H124" s="26">
        <f t="shared" si="32"/>
        <v>0</v>
      </c>
      <c r="I124" s="24">
        <f t="shared" si="33"/>
        <v>10561.791837032075</v>
      </c>
      <c r="J124" s="26"/>
      <c r="K124" s="24">
        <f t="shared" si="43"/>
        <v>77453.14013823522</v>
      </c>
      <c r="L124" s="25">
        <v>0</v>
      </c>
      <c r="M124" s="26">
        <f t="shared" si="34"/>
        <v>0</v>
      </c>
      <c r="N124" s="24">
        <f t="shared" si="35"/>
        <v>77453.14013823522</v>
      </c>
      <c r="O124" s="26"/>
      <c r="P124" s="24">
        <f t="shared" si="36"/>
        <v>88014.931975267289</v>
      </c>
      <c r="Q124" s="25">
        <f t="shared" si="37"/>
        <v>0</v>
      </c>
      <c r="R124" s="26">
        <f t="shared" si="38"/>
        <v>0</v>
      </c>
      <c r="S124" s="24">
        <f t="shared" si="39"/>
        <v>88014.931975267289</v>
      </c>
      <c r="Y124" s="24"/>
      <c r="Z124" s="24"/>
      <c r="AA124" s="24"/>
    </row>
    <row r="125" spans="1:27" x14ac:dyDescent="0.3">
      <c r="A125" s="6">
        <f t="shared" si="30"/>
        <v>47665</v>
      </c>
      <c r="B125" s="13"/>
      <c r="C125" s="7">
        <f t="shared" si="31"/>
        <v>103</v>
      </c>
      <c r="D125">
        <f t="shared" si="40"/>
        <v>83</v>
      </c>
      <c r="F125" s="24">
        <f t="shared" si="42"/>
        <v>10561.791837032075</v>
      </c>
      <c r="G125" s="25">
        <v>0</v>
      </c>
      <c r="H125" s="26">
        <f t="shared" si="32"/>
        <v>0</v>
      </c>
      <c r="I125" s="24">
        <f t="shared" si="33"/>
        <v>10561.791837032075</v>
      </c>
      <c r="J125" s="26"/>
      <c r="K125" s="24">
        <f t="shared" si="43"/>
        <v>77453.14013823522</v>
      </c>
      <c r="L125" s="25">
        <v>0</v>
      </c>
      <c r="M125" s="26">
        <f t="shared" si="34"/>
        <v>0</v>
      </c>
      <c r="N125" s="24">
        <f t="shared" si="35"/>
        <v>77453.14013823522</v>
      </c>
      <c r="O125" s="26"/>
      <c r="P125" s="24">
        <f t="shared" si="36"/>
        <v>88014.931975267289</v>
      </c>
      <c r="Q125" s="25">
        <f t="shared" si="37"/>
        <v>0</v>
      </c>
      <c r="R125" s="26">
        <f t="shared" si="38"/>
        <v>0</v>
      </c>
      <c r="S125" s="24">
        <f t="shared" si="39"/>
        <v>88014.931975267289</v>
      </c>
      <c r="Y125" s="24"/>
      <c r="Z125" s="24"/>
      <c r="AA125" s="24"/>
    </row>
    <row r="126" spans="1:27" x14ac:dyDescent="0.3">
      <c r="A126" s="6">
        <f t="shared" si="30"/>
        <v>47696</v>
      </c>
      <c r="B126" s="13"/>
      <c r="C126" s="7">
        <f t="shared" si="31"/>
        <v>104</v>
      </c>
      <c r="D126">
        <f t="shared" si="40"/>
        <v>84</v>
      </c>
      <c r="F126" s="24">
        <f t="shared" si="42"/>
        <v>10561.791837032075</v>
      </c>
      <c r="G126" s="25">
        <v>0</v>
      </c>
      <c r="H126" s="26">
        <f t="shared" si="32"/>
        <v>0</v>
      </c>
      <c r="I126" s="24">
        <f t="shared" si="33"/>
        <v>10561.791837032075</v>
      </c>
      <c r="J126" s="26"/>
      <c r="K126" s="24">
        <f t="shared" si="43"/>
        <v>77453.14013823522</v>
      </c>
      <c r="L126" s="25">
        <v>0</v>
      </c>
      <c r="M126" s="26">
        <f t="shared" si="34"/>
        <v>0</v>
      </c>
      <c r="N126" s="24">
        <f t="shared" si="35"/>
        <v>77453.14013823522</v>
      </c>
      <c r="O126" s="26"/>
      <c r="P126" s="24">
        <f t="shared" si="36"/>
        <v>88014.931975267289</v>
      </c>
      <c r="Q126" s="25">
        <f t="shared" si="37"/>
        <v>0</v>
      </c>
      <c r="R126" s="26">
        <f t="shared" si="38"/>
        <v>0</v>
      </c>
      <c r="S126" s="24">
        <f t="shared" si="39"/>
        <v>88014.931975267289</v>
      </c>
      <c r="Y126" s="24"/>
      <c r="Z126" s="24"/>
      <c r="AA126" s="24"/>
    </row>
    <row r="127" spans="1:27" x14ac:dyDescent="0.3">
      <c r="A127" s="6">
        <f t="shared" si="30"/>
        <v>47727</v>
      </c>
      <c r="B127" s="13"/>
      <c r="C127" s="7">
        <f t="shared" si="31"/>
        <v>105</v>
      </c>
      <c r="D127">
        <f t="shared" si="40"/>
        <v>85</v>
      </c>
      <c r="F127" s="24">
        <f>F126*1.025</f>
        <v>10825.836632957877</v>
      </c>
      <c r="G127" s="25">
        <v>0</v>
      </c>
      <c r="H127" s="26">
        <f t="shared" si="32"/>
        <v>0</v>
      </c>
      <c r="I127" s="24">
        <f t="shared" si="33"/>
        <v>10825.836632957877</v>
      </c>
      <c r="J127" s="26"/>
      <c r="K127" s="24">
        <f>K126*1.025</f>
        <v>79389.468641691099</v>
      </c>
      <c r="L127" s="25">
        <v>0</v>
      </c>
      <c r="M127" s="26">
        <f t="shared" si="34"/>
        <v>0</v>
      </c>
      <c r="N127" s="24">
        <f t="shared" si="35"/>
        <v>79389.468641691099</v>
      </c>
      <c r="O127" s="26"/>
      <c r="P127" s="24">
        <f t="shared" si="36"/>
        <v>90215.30527464897</v>
      </c>
      <c r="Q127" s="25">
        <f t="shared" si="37"/>
        <v>0</v>
      </c>
      <c r="R127" s="26">
        <f t="shared" si="38"/>
        <v>0</v>
      </c>
      <c r="S127" s="24">
        <f t="shared" si="39"/>
        <v>90215.30527464897</v>
      </c>
      <c r="Y127" s="24"/>
      <c r="Z127" s="24"/>
      <c r="AA127" s="24"/>
    </row>
    <row r="128" spans="1:27" x14ac:dyDescent="0.3">
      <c r="A128" s="6">
        <f t="shared" si="30"/>
        <v>47757</v>
      </c>
      <c r="B128" s="13"/>
      <c r="C128" s="7">
        <f t="shared" si="31"/>
        <v>106</v>
      </c>
      <c r="D128">
        <f t="shared" si="40"/>
        <v>86</v>
      </c>
      <c r="F128" s="24">
        <f t="shared" ref="F128:F138" si="44">F127</f>
        <v>10825.836632957877</v>
      </c>
      <c r="G128" s="25">
        <v>0</v>
      </c>
      <c r="H128" s="26">
        <f t="shared" si="32"/>
        <v>0</v>
      </c>
      <c r="I128" s="24">
        <f t="shared" si="33"/>
        <v>10825.836632957877</v>
      </c>
      <c r="J128" s="26"/>
      <c r="K128" s="24">
        <f t="shared" ref="K128:K138" si="45">K127</f>
        <v>79389.468641691099</v>
      </c>
      <c r="L128" s="25">
        <v>0</v>
      </c>
      <c r="M128" s="26">
        <f t="shared" si="34"/>
        <v>0</v>
      </c>
      <c r="N128" s="24">
        <f t="shared" si="35"/>
        <v>79389.468641691099</v>
      </c>
      <c r="O128" s="26"/>
      <c r="P128" s="24">
        <f t="shared" si="36"/>
        <v>90215.30527464897</v>
      </c>
      <c r="Q128" s="25">
        <f t="shared" si="37"/>
        <v>0</v>
      </c>
      <c r="R128" s="26">
        <f t="shared" si="38"/>
        <v>0</v>
      </c>
      <c r="S128" s="24">
        <f t="shared" si="39"/>
        <v>90215.30527464897</v>
      </c>
      <c r="Y128" s="24"/>
      <c r="Z128" s="24"/>
      <c r="AA128" s="24"/>
    </row>
    <row r="129" spans="1:27" x14ac:dyDescent="0.3">
      <c r="A129" s="6">
        <f t="shared" si="30"/>
        <v>47788</v>
      </c>
      <c r="B129" s="13"/>
      <c r="C129" s="7">
        <f t="shared" si="31"/>
        <v>107</v>
      </c>
      <c r="D129">
        <f t="shared" si="40"/>
        <v>87</v>
      </c>
      <c r="F129" s="24">
        <f t="shared" si="44"/>
        <v>10825.836632957877</v>
      </c>
      <c r="G129" s="25">
        <v>0</v>
      </c>
      <c r="H129" s="26">
        <f t="shared" si="32"/>
        <v>0</v>
      </c>
      <c r="I129" s="24">
        <f t="shared" si="33"/>
        <v>10825.836632957877</v>
      </c>
      <c r="J129" s="26"/>
      <c r="K129" s="24">
        <f t="shared" si="45"/>
        <v>79389.468641691099</v>
      </c>
      <c r="L129" s="25">
        <v>0</v>
      </c>
      <c r="M129" s="26">
        <f t="shared" si="34"/>
        <v>0</v>
      </c>
      <c r="N129" s="24">
        <f t="shared" si="35"/>
        <v>79389.468641691099</v>
      </c>
      <c r="O129" s="26"/>
      <c r="P129" s="24">
        <f t="shared" si="36"/>
        <v>90215.30527464897</v>
      </c>
      <c r="Q129" s="25">
        <f t="shared" si="37"/>
        <v>0</v>
      </c>
      <c r="R129" s="26">
        <f t="shared" si="38"/>
        <v>0</v>
      </c>
      <c r="S129" s="24">
        <f t="shared" si="39"/>
        <v>90215.30527464897</v>
      </c>
      <c r="Y129" s="24"/>
      <c r="Z129" s="24"/>
      <c r="AA129" s="24"/>
    </row>
    <row r="130" spans="1:27" x14ac:dyDescent="0.3">
      <c r="A130" s="6">
        <f t="shared" si="30"/>
        <v>47818</v>
      </c>
      <c r="B130" s="13"/>
      <c r="C130" s="7">
        <f t="shared" si="31"/>
        <v>108</v>
      </c>
      <c r="D130">
        <f t="shared" si="40"/>
        <v>88</v>
      </c>
      <c r="F130" s="24">
        <f t="shared" si="44"/>
        <v>10825.836632957877</v>
      </c>
      <c r="G130" s="25">
        <v>0</v>
      </c>
      <c r="H130" s="26">
        <f t="shared" si="32"/>
        <v>0</v>
      </c>
      <c r="I130" s="24">
        <f t="shared" si="33"/>
        <v>10825.836632957877</v>
      </c>
      <c r="J130" s="26"/>
      <c r="K130" s="24">
        <f t="shared" si="45"/>
        <v>79389.468641691099</v>
      </c>
      <c r="L130" s="25">
        <v>0</v>
      </c>
      <c r="M130" s="26">
        <f t="shared" si="34"/>
        <v>0</v>
      </c>
      <c r="N130" s="24">
        <f t="shared" si="35"/>
        <v>79389.468641691099</v>
      </c>
      <c r="O130" s="26"/>
      <c r="P130" s="24">
        <f t="shared" si="36"/>
        <v>90215.30527464897</v>
      </c>
      <c r="Q130" s="25">
        <f t="shared" si="37"/>
        <v>0</v>
      </c>
      <c r="R130" s="26">
        <f t="shared" si="38"/>
        <v>0</v>
      </c>
      <c r="S130" s="24">
        <f t="shared" si="39"/>
        <v>90215.30527464897</v>
      </c>
      <c r="Y130" s="24"/>
      <c r="Z130" s="24"/>
      <c r="AA130" s="24"/>
    </row>
    <row r="131" spans="1:27" x14ac:dyDescent="0.3">
      <c r="A131" s="6">
        <f t="shared" si="30"/>
        <v>47849</v>
      </c>
      <c r="B131" s="13"/>
      <c r="C131" s="7">
        <f t="shared" si="31"/>
        <v>109</v>
      </c>
      <c r="D131">
        <f t="shared" si="40"/>
        <v>89</v>
      </c>
      <c r="F131" s="24">
        <f t="shared" si="44"/>
        <v>10825.836632957877</v>
      </c>
      <c r="G131" s="25">
        <v>0</v>
      </c>
      <c r="H131" s="26">
        <f t="shared" si="32"/>
        <v>0</v>
      </c>
      <c r="I131" s="24">
        <f t="shared" si="33"/>
        <v>10825.836632957877</v>
      </c>
      <c r="J131" s="26"/>
      <c r="K131" s="24">
        <f t="shared" si="45"/>
        <v>79389.468641691099</v>
      </c>
      <c r="L131" s="25">
        <v>0</v>
      </c>
      <c r="M131" s="26">
        <f t="shared" si="34"/>
        <v>0</v>
      </c>
      <c r="N131" s="24">
        <f t="shared" si="35"/>
        <v>79389.468641691099</v>
      </c>
      <c r="O131" s="26"/>
      <c r="P131" s="24">
        <f t="shared" si="36"/>
        <v>90215.30527464897</v>
      </c>
      <c r="Q131" s="25">
        <f t="shared" si="37"/>
        <v>0</v>
      </c>
      <c r="R131" s="26">
        <f t="shared" si="38"/>
        <v>0</v>
      </c>
      <c r="S131" s="24">
        <f t="shared" si="39"/>
        <v>90215.30527464897</v>
      </c>
      <c r="Y131" s="24"/>
      <c r="Z131" s="24"/>
      <c r="AA131" s="24"/>
    </row>
    <row r="132" spans="1:27" x14ac:dyDescent="0.3">
      <c r="A132" s="6">
        <f t="shared" si="30"/>
        <v>47880</v>
      </c>
      <c r="B132" s="13"/>
      <c r="C132" s="7">
        <f t="shared" si="31"/>
        <v>110</v>
      </c>
      <c r="D132">
        <f t="shared" si="40"/>
        <v>90</v>
      </c>
      <c r="F132" s="24">
        <f t="shared" si="44"/>
        <v>10825.836632957877</v>
      </c>
      <c r="G132" s="25">
        <v>0</v>
      </c>
      <c r="H132" s="26">
        <f t="shared" si="32"/>
        <v>0</v>
      </c>
      <c r="I132" s="24">
        <f t="shared" si="33"/>
        <v>10825.836632957877</v>
      </c>
      <c r="J132" s="26"/>
      <c r="K132" s="24">
        <f t="shared" si="45"/>
        <v>79389.468641691099</v>
      </c>
      <c r="L132" s="25">
        <v>0</v>
      </c>
      <c r="M132" s="26">
        <f t="shared" si="34"/>
        <v>0</v>
      </c>
      <c r="N132" s="24">
        <f t="shared" si="35"/>
        <v>79389.468641691099</v>
      </c>
      <c r="O132" s="26"/>
      <c r="P132" s="24">
        <f t="shared" si="36"/>
        <v>90215.30527464897</v>
      </c>
      <c r="Q132" s="25">
        <f t="shared" si="37"/>
        <v>0</v>
      </c>
      <c r="R132" s="26">
        <f t="shared" si="38"/>
        <v>0</v>
      </c>
      <c r="S132" s="24">
        <f t="shared" si="39"/>
        <v>90215.30527464897</v>
      </c>
      <c r="Y132" s="24"/>
      <c r="Z132" s="24"/>
      <c r="AA132" s="24"/>
    </row>
    <row r="133" spans="1:27" x14ac:dyDescent="0.3">
      <c r="A133" s="6">
        <f t="shared" si="30"/>
        <v>47908</v>
      </c>
      <c r="B133" s="13"/>
      <c r="C133" s="7">
        <f t="shared" si="31"/>
        <v>111</v>
      </c>
      <c r="D133">
        <f t="shared" si="40"/>
        <v>91</v>
      </c>
      <c r="F133" s="24">
        <f t="shared" si="44"/>
        <v>10825.836632957877</v>
      </c>
      <c r="G133" s="25">
        <v>0</v>
      </c>
      <c r="H133" s="26">
        <f t="shared" si="32"/>
        <v>0</v>
      </c>
      <c r="I133" s="24">
        <f t="shared" si="33"/>
        <v>10825.836632957877</v>
      </c>
      <c r="J133" s="26"/>
      <c r="K133" s="24">
        <f t="shared" si="45"/>
        <v>79389.468641691099</v>
      </c>
      <c r="L133" s="25">
        <v>0</v>
      </c>
      <c r="M133" s="26">
        <f t="shared" si="34"/>
        <v>0</v>
      </c>
      <c r="N133" s="24">
        <f t="shared" si="35"/>
        <v>79389.468641691099</v>
      </c>
      <c r="O133" s="26"/>
      <c r="P133" s="24">
        <f t="shared" si="36"/>
        <v>90215.30527464897</v>
      </c>
      <c r="Q133" s="25">
        <f t="shared" si="37"/>
        <v>0</v>
      </c>
      <c r="R133" s="26">
        <f t="shared" si="38"/>
        <v>0</v>
      </c>
      <c r="S133" s="24">
        <f t="shared" si="39"/>
        <v>90215.30527464897</v>
      </c>
      <c r="Y133" s="24"/>
      <c r="Z133" s="24"/>
      <c r="AA133" s="24"/>
    </row>
    <row r="134" spans="1:27" x14ac:dyDescent="0.3">
      <c r="A134" s="6">
        <f t="shared" si="30"/>
        <v>47939</v>
      </c>
      <c r="B134" s="13"/>
      <c r="C134" s="7">
        <f t="shared" si="31"/>
        <v>112</v>
      </c>
      <c r="D134">
        <f t="shared" si="40"/>
        <v>92</v>
      </c>
      <c r="F134" s="24">
        <f t="shared" si="44"/>
        <v>10825.836632957877</v>
      </c>
      <c r="G134" s="25">
        <v>0</v>
      </c>
      <c r="H134" s="26">
        <f t="shared" si="32"/>
        <v>0</v>
      </c>
      <c r="I134" s="24">
        <f t="shared" si="33"/>
        <v>10825.836632957877</v>
      </c>
      <c r="J134" s="26"/>
      <c r="K134" s="24">
        <f t="shared" si="45"/>
        <v>79389.468641691099</v>
      </c>
      <c r="L134" s="25">
        <v>0</v>
      </c>
      <c r="M134" s="26">
        <f t="shared" si="34"/>
        <v>0</v>
      </c>
      <c r="N134" s="24">
        <f t="shared" si="35"/>
        <v>79389.468641691099</v>
      </c>
      <c r="O134" s="26"/>
      <c r="P134" s="24">
        <f t="shared" si="36"/>
        <v>90215.30527464897</v>
      </c>
      <c r="Q134" s="25">
        <f t="shared" si="37"/>
        <v>0</v>
      </c>
      <c r="R134" s="26">
        <f t="shared" si="38"/>
        <v>0</v>
      </c>
      <c r="S134" s="24">
        <f t="shared" si="39"/>
        <v>90215.30527464897</v>
      </c>
      <c r="Y134" s="24"/>
      <c r="Z134" s="24"/>
      <c r="AA134" s="24"/>
    </row>
    <row r="135" spans="1:27" x14ac:dyDescent="0.3">
      <c r="A135" s="6">
        <f t="shared" si="30"/>
        <v>47969</v>
      </c>
      <c r="B135" s="13"/>
      <c r="C135" s="7">
        <f t="shared" si="31"/>
        <v>113</v>
      </c>
      <c r="D135">
        <f t="shared" si="40"/>
        <v>93</v>
      </c>
      <c r="F135" s="24">
        <f t="shared" si="44"/>
        <v>10825.836632957877</v>
      </c>
      <c r="G135" s="25">
        <v>0</v>
      </c>
      <c r="H135" s="26">
        <f t="shared" si="32"/>
        <v>0</v>
      </c>
      <c r="I135" s="24">
        <f t="shared" si="33"/>
        <v>10825.836632957877</v>
      </c>
      <c r="J135" s="26"/>
      <c r="K135" s="24">
        <f t="shared" si="45"/>
        <v>79389.468641691099</v>
      </c>
      <c r="L135" s="25">
        <v>0</v>
      </c>
      <c r="M135" s="26">
        <f t="shared" si="34"/>
        <v>0</v>
      </c>
      <c r="N135" s="24">
        <f t="shared" si="35"/>
        <v>79389.468641691099</v>
      </c>
      <c r="O135" s="26"/>
      <c r="P135" s="24">
        <f t="shared" si="36"/>
        <v>90215.30527464897</v>
      </c>
      <c r="Q135" s="25">
        <f t="shared" si="37"/>
        <v>0</v>
      </c>
      <c r="R135" s="26">
        <f t="shared" si="38"/>
        <v>0</v>
      </c>
      <c r="S135" s="24">
        <f t="shared" si="39"/>
        <v>90215.30527464897</v>
      </c>
      <c r="Y135" s="24"/>
      <c r="Z135" s="24"/>
      <c r="AA135" s="24"/>
    </row>
    <row r="136" spans="1:27" x14ac:dyDescent="0.3">
      <c r="A136" s="6">
        <f t="shared" si="30"/>
        <v>48000</v>
      </c>
      <c r="B136" s="13"/>
      <c r="C136" s="7">
        <f t="shared" si="31"/>
        <v>114</v>
      </c>
      <c r="D136">
        <f t="shared" si="40"/>
        <v>94</v>
      </c>
      <c r="F136" s="24">
        <f t="shared" si="44"/>
        <v>10825.836632957877</v>
      </c>
      <c r="G136" s="25">
        <v>0</v>
      </c>
      <c r="H136" s="26">
        <f t="shared" si="32"/>
        <v>0</v>
      </c>
      <c r="I136" s="24">
        <f t="shared" si="33"/>
        <v>10825.836632957877</v>
      </c>
      <c r="J136" s="26"/>
      <c r="K136" s="24">
        <f t="shared" si="45"/>
        <v>79389.468641691099</v>
      </c>
      <c r="L136" s="25">
        <v>0</v>
      </c>
      <c r="M136" s="26">
        <f t="shared" si="34"/>
        <v>0</v>
      </c>
      <c r="N136" s="24">
        <f t="shared" si="35"/>
        <v>79389.468641691099</v>
      </c>
      <c r="O136" s="26"/>
      <c r="P136" s="24">
        <f t="shared" si="36"/>
        <v>90215.30527464897</v>
      </c>
      <c r="Q136" s="25">
        <f t="shared" si="37"/>
        <v>0</v>
      </c>
      <c r="R136" s="26">
        <f t="shared" si="38"/>
        <v>0</v>
      </c>
      <c r="S136" s="24">
        <f t="shared" si="39"/>
        <v>90215.30527464897</v>
      </c>
      <c r="Y136" s="24"/>
      <c r="Z136" s="24"/>
      <c r="AA136" s="24"/>
    </row>
    <row r="137" spans="1:27" x14ac:dyDescent="0.3">
      <c r="A137" s="6">
        <f t="shared" si="30"/>
        <v>48030</v>
      </c>
      <c r="B137" s="13"/>
      <c r="C137" s="7">
        <f t="shared" si="31"/>
        <v>115</v>
      </c>
      <c r="D137">
        <f t="shared" si="40"/>
        <v>95</v>
      </c>
      <c r="F137" s="24">
        <f t="shared" si="44"/>
        <v>10825.836632957877</v>
      </c>
      <c r="G137" s="25">
        <v>0</v>
      </c>
      <c r="H137" s="26">
        <f t="shared" si="32"/>
        <v>0</v>
      </c>
      <c r="I137" s="24">
        <f t="shared" si="33"/>
        <v>10825.836632957877</v>
      </c>
      <c r="J137" s="26"/>
      <c r="K137" s="24">
        <f t="shared" si="45"/>
        <v>79389.468641691099</v>
      </c>
      <c r="L137" s="25">
        <v>0</v>
      </c>
      <c r="M137" s="26">
        <f t="shared" si="34"/>
        <v>0</v>
      </c>
      <c r="N137" s="24">
        <f t="shared" si="35"/>
        <v>79389.468641691099</v>
      </c>
      <c r="O137" s="26"/>
      <c r="P137" s="24">
        <f t="shared" si="36"/>
        <v>90215.30527464897</v>
      </c>
      <c r="Q137" s="25">
        <f t="shared" si="37"/>
        <v>0</v>
      </c>
      <c r="R137" s="26">
        <f t="shared" si="38"/>
        <v>0</v>
      </c>
      <c r="S137" s="24">
        <f t="shared" si="39"/>
        <v>90215.30527464897</v>
      </c>
      <c r="Y137" s="24"/>
      <c r="Z137" s="24"/>
      <c r="AA137" s="24"/>
    </row>
    <row r="138" spans="1:27" x14ac:dyDescent="0.3">
      <c r="A138" s="6">
        <f t="shared" si="30"/>
        <v>48061</v>
      </c>
      <c r="B138" s="13"/>
      <c r="C138" s="7">
        <f t="shared" si="31"/>
        <v>116</v>
      </c>
      <c r="D138">
        <f t="shared" si="40"/>
        <v>96</v>
      </c>
      <c r="F138" s="24">
        <f t="shared" si="44"/>
        <v>10825.836632957877</v>
      </c>
      <c r="G138" s="25">
        <v>0</v>
      </c>
      <c r="H138" s="26">
        <f t="shared" si="32"/>
        <v>0</v>
      </c>
      <c r="I138" s="24">
        <f t="shared" si="33"/>
        <v>10825.836632957877</v>
      </c>
      <c r="J138" s="26"/>
      <c r="K138" s="24">
        <f t="shared" si="45"/>
        <v>79389.468641691099</v>
      </c>
      <c r="L138" s="25">
        <v>0</v>
      </c>
      <c r="M138" s="26">
        <f t="shared" si="34"/>
        <v>0</v>
      </c>
      <c r="N138" s="24">
        <f t="shared" si="35"/>
        <v>79389.468641691099</v>
      </c>
      <c r="O138" s="26"/>
      <c r="P138" s="24">
        <f t="shared" si="36"/>
        <v>90215.30527464897</v>
      </c>
      <c r="Q138" s="25">
        <f t="shared" si="37"/>
        <v>0</v>
      </c>
      <c r="R138" s="26">
        <f t="shared" si="38"/>
        <v>0</v>
      </c>
      <c r="S138" s="24">
        <f t="shared" si="39"/>
        <v>90215.30527464897</v>
      </c>
      <c r="Y138" s="24"/>
      <c r="Z138" s="24"/>
      <c r="AA138" s="24"/>
    </row>
    <row r="139" spans="1:27" x14ac:dyDescent="0.3">
      <c r="A139" s="6">
        <f t="shared" si="30"/>
        <v>48092</v>
      </c>
      <c r="B139" s="13"/>
      <c r="C139" s="7">
        <f t="shared" si="31"/>
        <v>117</v>
      </c>
      <c r="D139">
        <f t="shared" si="40"/>
        <v>97</v>
      </c>
      <c r="F139" s="24">
        <f>F138*1.025</f>
        <v>11096.482548781823</v>
      </c>
      <c r="G139" s="25">
        <v>0</v>
      </c>
      <c r="H139" s="26">
        <f t="shared" si="32"/>
        <v>0</v>
      </c>
      <c r="I139" s="24">
        <f t="shared" si="33"/>
        <v>11096.482548781823</v>
      </c>
      <c r="J139" s="26"/>
      <c r="K139" s="24">
        <f>K138*1.025</f>
        <v>81374.205357733372</v>
      </c>
      <c r="L139" s="25">
        <v>0</v>
      </c>
      <c r="M139" s="26">
        <f t="shared" si="34"/>
        <v>0</v>
      </c>
      <c r="N139" s="24">
        <f t="shared" si="35"/>
        <v>81374.205357733372</v>
      </c>
      <c r="O139" s="26"/>
      <c r="P139" s="24">
        <f t="shared" si="36"/>
        <v>92470.687906515202</v>
      </c>
      <c r="Q139" s="25">
        <f t="shared" si="37"/>
        <v>0</v>
      </c>
      <c r="R139" s="26">
        <f t="shared" si="38"/>
        <v>0</v>
      </c>
      <c r="S139" s="24">
        <f t="shared" si="39"/>
        <v>92470.687906515202</v>
      </c>
      <c r="Y139" s="24"/>
      <c r="Z139" s="24"/>
      <c r="AA139" s="24"/>
    </row>
    <row r="140" spans="1:27" x14ac:dyDescent="0.3">
      <c r="A140" s="6">
        <f t="shared" si="30"/>
        <v>48122</v>
      </c>
      <c r="B140" s="13"/>
      <c r="C140" s="7">
        <f t="shared" si="31"/>
        <v>118</v>
      </c>
      <c r="D140">
        <f t="shared" si="40"/>
        <v>98</v>
      </c>
      <c r="F140" s="24">
        <f t="shared" ref="F140:F150" si="46">F139</f>
        <v>11096.482548781823</v>
      </c>
      <c r="G140" s="25">
        <v>0</v>
      </c>
      <c r="H140" s="26">
        <f t="shared" si="32"/>
        <v>0</v>
      </c>
      <c r="I140" s="24">
        <f t="shared" si="33"/>
        <v>11096.482548781823</v>
      </c>
      <c r="J140" s="26"/>
      <c r="K140" s="24">
        <f t="shared" ref="K140:K150" si="47">K139</f>
        <v>81374.205357733372</v>
      </c>
      <c r="L140" s="25">
        <v>0</v>
      </c>
      <c r="M140" s="26">
        <f t="shared" si="34"/>
        <v>0</v>
      </c>
      <c r="N140" s="24">
        <f t="shared" si="35"/>
        <v>81374.205357733372</v>
      </c>
      <c r="O140" s="26"/>
      <c r="P140" s="24">
        <f t="shared" si="36"/>
        <v>92470.687906515202</v>
      </c>
      <c r="Q140" s="25">
        <f t="shared" si="37"/>
        <v>0</v>
      </c>
      <c r="R140" s="26">
        <f t="shared" si="38"/>
        <v>0</v>
      </c>
      <c r="S140" s="24">
        <f t="shared" si="39"/>
        <v>92470.687906515202</v>
      </c>
      <c r="Y140" s="24"/>
      <c r="Z140" s="24"/>
      <c r="AA140" s="24"/>
    </row>
    <row r="141" spans="1:27" x14ac:dyDescent="0.3">
      <c r="A141" s="6">
        <f t="shared" si="30"/>
        <v>48153</v>
      </c>
      <c r="B141" s="13"/>
      <c r="C141" s="7">
        <f t="shared" si="31"/>
        <v>119</v>
      </c>
      <c r="D141">
        <f t="shared" si="40"/>
        <v>99</v>
      </c>
      <c r="F141" s="24">
        <f t="shared" si="46"/>
        <v>11096.482548781823</v>
      </c>
      <c r="G141" s="25">
        <v>0</v>
      </c>
      <c r="H141" s="26">
        <f t="shared" si="32"/>
        <v>0</v>
      </c>
      <c r="I141" s="24">
        <f t="shared" si="33"/>
        <v>11096.482548781823</v>
      </c>
      <c r="J141" s="26"/>
      <c r="K141" s="24">
        <f t="shared" si="47"/>
        <v>81374.205357733372</v>
      </c>
      <c r="L141" s="25">
        <v>0</v>
      </c>
      <c r="M141" s="26">
        <f t="shared" si="34"/>
        <v>0</v>
      </c>
      <c r="N141" s="24">
        <f t="shared" si="35"/>
        <v>81374.205357733372</v>
      </c>
      <c r="O141" s="26"/>
      <c r="P141" s="24">
        <f t="shared" si="36"/>
        <v>92470.687906515202</v>
      </c>
      <c r="Q141" s="25">
        <f t="shared" si="37"/>
        <v>0</v>
      </c>
      <c r="R141" s="26">
        <f t="shared" si="38"/>
        <v>0</v>
      </c>
      <c r="S141" s="24">
        <f t="shared" si="39"/>
        <v>92470.687906515202</v>
      </c>
      <c r="Y141" s="24"/>
      <c r="Z141" s="24"/>
      <c r="AA141" s="24"/>
    </row>
    <row r="142" spans="1:27" x14ac:dyDescent="0.3">
      <c r="A142" s="6">
        <f t="shared" si="30"/>
        <v>48183</v>
      </c>
      <c r="B142" s="13"/>
      <c r="C142" s="7">
        <f t="shared" si="31"/>
        <v>120</v>
      </c>
      <c r="D142">
        <f t="shared" si="40"/>
        <v>100</v>
      </c>
      <c r="F142" s="24">
        <f t="shared" si="46"/>
        <v>11096.482548781823</v>
      </c>
      <c r="G142" s="25">
        <v>0</v>
      </c>
      <c r="H142" s="26">
        <f t="shared" si="32"/>
        <v>0</v>
      </c>
      <c r="I142" s="24">
        <f t="shared" si="33"/>
        <v>11096.482548781823</v>
      </c>
      <c r="J142" s="26"/>
      <c r="K142" s="24">
        <f t="shared" si="47"/>
        <v>81374.205357733372</v>
      </c>
      <c r="L142" s="25">
        <v>0</v>
      </c>
      <c r="M142" s="26">
        <f t="shared" si="34"/>
        <v>0</v>
      </c>
      <c r="N142" s="24">
        <f t="shared" si="35"/>
        <v>81374.205357733372</v>
      </c>
      <c r="O142" s="26"/>
      <c r="P142" s="24">
        <f t="shared" si="36"/>
        <v>92470.687906515202</v>
      </c>
      <c r="Q142" s="25">
        <f t="shared" si="37"/>
        <v>0</v>
      </c>
      <c r="R142" s="26">
        <f t="shared" si="38"/>
        <v>0</v>
      </c>
      <c r="S142" s="24">
        <f t="shared" si="39"/>
        <v>92470.687906515202</v>
      </c>
      <c r="Y142" s="24"/>
      <c r="Z142" s="24"/>
      <c r="AA142" s="24"/>
    </row>
    <row r="143" spans="1:27" x14ac:dyDescent="0.3">
      <c r="A143" s="6">
        <f t="shared" si="30"/>
        <v>48214</v>
      </c>
      <c r="B143" s="13"/>
      <c r="C143" s="7">
        <f t="shared" si="31"/>
        <v>121</v>
      </c>
      <c r="D143">
        <f t="shared" si="40"/>
        <v>101</v>
      </c>
      <c r="F143" s="24">
        <f t="shared" si="46"/>
        <v>11096.482548781823</v>
      </c>
      <c r="G143" s="25">
        <v>0</v>
      </c>
      <c r="H143" s="26">
        <f t="shared" si="32"/>
        <v>0</v>
      </c>
      <c r="I143" s="24">
        <f t="shared" si="33"/>
        <v>11096.482548781823</v>
      </c>
      <c r="J143" s="26"/>
      <c r="K143" s="24">
        <f t="shared" si="47"/>
        <v>81374.205357733372</v>
      </c>
      <c r="L143" s="25">
        <v>0</v>
      </c>
      <c r="M143" s="26">
        <f t="shared" si="34"/>
        <v>0</v>
      </c>
      <c r="N143" s="24">
        <f t="shared" si="35"/>
        <v>81374.205357733372</v>
      </c>
      <c r="O143" s="26"/>
      <c r="P143" s="24">
        <f t="shared" si="36"/>
        <v>92470.687906515202</v>
      </c>
      <c r="Q143" s="25">
        <f t="shared" si="37"/>
        <v>0</v>
      </c>
      <c r="R143" s="26">
        <f t="shared" si="38"/>
        <v>0</v>
      </c>
      <c r="S143" s="24">
        <f t="shared" si="39"/>
        <v>92470.687906515202</v>
      </c>
      <c r="Y143" s="24"/>
      <c r="Z143" s="24"/>
      <c r="AA143" s="24"/>
    </row>
    <row r="144" spans="1:27" x14ac:dyDescent="0.3">
      <c r="A144" s="6">
        <f t="shared" si="30"/>
        <v>48245</v>
      </c>
      <c r="B144" s="13"/>
      <c r="C144" s="7">
        <f t="shared" si="31"/>
        <v>122</v>
      </c>
      <c r="D144">
        <f t="shared" si="40"/>
        <v>102</v>
      </c>
      <c r="F144" s="24">
        <f t="shared" si="46"/>
        <v>11096.482548781823</v>
      </c>
      <c r="G144" s="25">
        <v>0</v>
      </c>
      <c r="H144" s="26">
        <f t="shared" si="32"/>
        <v>0</v>
      </c>
      <c r="I144" s="24">
        <f t="shared" si="33"/>
        <v>11096.482548781823</v>
      </c>
      <c r="J144" s="26"/>
      <c r="K144" s="24">
        <f t="shared" si="47"/>
        <v>81374.205357733372</v>
      </c>
      <c r="L144" s="25">
        <v>0</v>
      </c>
      <c r="M144" s="26">
        <f t="shared" si="34"/>
        <v>0</v>
      </c>
      <c r="N144" s="24">
        <f t="shared" si="35"/>
        <v>81374.205357733372</v>
      </c>
      <c r="O144" s="26"/>
      <c r="P144" s="24">
        <f t="shared" si="36"/>
        <v>92470.687906515202</v>
      </c>
      <c r="Q144" s="25">
        <f t="shared" si="37"/>
        <v>0</v>
      </c>
      <c r="R144" s="26">
        <f t="shared" si="38"/>
        <v>0</v>
      </c>
      <c r="S144" s="24">
        <f t="shared" si="39"/>
        <v>92470.687906515202</v>
      </c>
      <c r="Y144" s="24"/>
      <c r="Z144" s="24"/>
      <c r="AA144" s="24"/>
    </row>
    <row r="145" spans="1:27" x14ac:dyDescent="0.3">
      <c r="A145" s="6">
        <f t="shared" si="30"/>
        <v>48274</v>
      </c>
      <c r="B145" s="13"/>
      <c r="C145" s="7">
        <f t="shared" si="31"/>
        <v>123</v>
      </c>
      <c r="D145">
        <f t="shared" si="40"/>
        <v>103</v>
      </c>
      <c r="F145" s="24">
        <f t="shared" si="46"/>
        <v>11096.482548781823</v>
      </c>
      <c r="G145" s="25">
        <v>0</v>
      </c>
      <c r="H145" s="26">
        <f t="shared" si="32"/>
        <v>0</v>
      </c>
      <c r="I145" s="24">
        <f t="shared" si="33"/>
        <v>11096.482548781823</v>
      </c>
      <c r="J145" s="26"/>
      <c r="K145" s="24">
        <f t="shared" si="47"/>
        <v>81374.205357733372</v>
      </c>
      <c r="L145" s="25">
        <v>0</v>
      </c>
      <c r="M145" s="26">
        <f t="shared" si="34"/>
        <v>0</v>
      </c>
      <c r="N145" s="24">
        <f t="shared" si="35"/>
        <v>81374.205357733372</v>
      </c>
      <c r="O145" s="26"/>
      <c r="P145" s="24">
        <f t="shared" si="36"/>
        <v>92470.687906515202</v>
      </c>
      <c r="Q145" s="25">
        <f t="shared" si="37"/>
        <v>0</v>
      </c>
      <c r="R145" s="26">
        <f t="shared" si="38"/>
        <v>0</v>
      </c>
      <c r="S145" s="24">
        <f t="shared" si="39"/>
        <v>92470.687906515202</v>
      </c>
      <c r="Y145" s="24"/>
      <c r="Z145" s="24"/>
      <c r="AA145" s="24"/>
    </row>
    <row r="146" spans="1:27" x14ac:dyDescent="0.3">
      <c r="A146" s="6">
        <f t="shared" si="30"/>
        <v>48305</v>
      </c>
      <c r="B146" s="13"/>
      <c r="C146" s="7">
        <f t="shared" si="31"/>
        <v>124</v>
      </c>
      <c r="D146">
        <f t="shared" si="40"/>
        <v>104</v>
      </c>
      <c r="F146" s="24">
        <f t="shared" si="46"/>
        <v>11096.482548781823</v>
      </c>
      <c r="G146" s="25">
        <v>0</v>
      </c>
      <c r="H146" s="26">
        <f t="shared" si="32"/>
        <v>0</v>
      </c>
      <c r="I146" s="24">
        <f t="shared" si="33"/>
        <v>11096.482548781823</v>
      </c>
      <c r="J146" s="26"/>
      <c r="K146" s="24">
        <f t="shared" si="47"/>
        <v>81374.205357733372</v>
      </c>
      <c r="L146" s="25">
        <v>0</v>
      </c>
      <c r="M146" s="26">
        <f t="shared" si="34"/>
        <v>0</v>
      </c>
      <c r="N146" s="24">
        <f t="shared" si="35"/>
        <v>81374.205357733372</v>
      </c>
      <c r="O146" s="26"/>
      <c r="P146" s="24">
        <f t="shared" si="36"/>
        <v>92470.687906515202</v>
      </c>
      <c r="Q146" s="25">
        <f t="shared" si="37"/>
        <v>0</v>
      </c>
      <c r="R146" s="26">
        <f t="shared" si="38"/>
        <v>0</v>
      </c>
      <c r="S146" s="24">
        <f t="shared" si="39"/>
        <v>92470.687906515202</v>
      </c>
      <c r="Y146" s="24"/>
      <c r="Z146" s="24"/>
      <c r="AA146" s="24"/>
    </row>
    <row r="147" spans="1:27" x14ac:dyDescent="0.3">
      <c r="A147" s="6">
        <f t="shared" si="30"/>
        <v>48335</v>
      </c>
      <c r="B147" s="13"/>
      <c r="C147" s="7">
        <f t="shared" si="31"/>
        <v>125</v>
      </c>
      <c r="D147">
        <f t="shared" si="40"/>
        <v>105</v>
      </c>
      <c r="F147" s="24">
        <f t="shared" si="46"/>
        <v>11096.482548781823</v>
      </c>
      <c r="G147" s="25">
        <v>0</v>
      </c>
      <c r="H147" s="26">
        <f t="shared" si="32"/>
        <v>0</v>
      </c>
      <c r="I147" s="24">
        <f t="shared" si="33"/>
        <v>11096.482548781823</v>
      </c>
      <c r="J147" s="26"/>
      <c r="K147" s="24">
        <f t="shared" si="47"/>
        <v>81374.205357733372</v>
      </c>
      <c r="L147" s="25">
        <v>0</v>
      </c>
      <c r="M147" s="26">
        <f t="shared" si="34"/>
        <v>0</v>
      </c>
      <c r="N147" s="24">
        <f t="shared" si="35"/>
        <v>81374.205357733372</v>
      </c>
      <c r="O147" s="26"/>
      <c r="P147" s="24">
        <f t="shared" si="36"/>
        <v>92470.687906515202</v>
      </c>
      <c r="Q147" s="25">
        <f t="shared" si="37"/>
        <v>0</v>
      </c>
      <c r="R147" s="26">
        <f t="shared" si="38"/>
        <v>0</v>
      </c>
      <c r="S147" s="24">
        <f t="shared" si="39"/>
        <v>92470.687906515202</v>
      </c>
      <c r="Y147" s="24"/>
      <c r="Z147" s="24"/>
      <c r="AA147" s="24"/>
    </row>
    <row r="148" spans="1:27" x14ac:dyDescent="0.3">
      <c r="A148" s="6">
        <f t="shared" si="30"/>
        <v>48366</v>
      </c>
      <c r="B148" s="13"/>
      <c r="C148" s="7">
        <f t="shared" si="31"/>
        <v>126</v>
      </c>
      <c r="D148">
        <f t="shared" si="40"/>
        <v>106</v>
      </c>
      <c r="F148" s="24">
        <f t="shared" si="46"/>
        <v>11096.482548781823</v>
      </c>
      <c r="G148" s="25">
        <v>0</v>
      </c>
      <c r="H148" s="26">
        <f t="shared" si="32"/>
        <v>0</v>
      </c>
      <c r="I148" s="24">
        <f t="shared" si="33"/>
        <v>11096.482548781823</v>
      </c>
      <c r="J148" s="26"/>
      <c r="K148" s="24">
        <f t="shared" si="47"/>
        <v>81374.205357733372</v>
      </c>
      <c r="L148" s="25">
        <v>0</v>
      </c>
      <c r="M148" s="26">
        <f t="shared" si="34"/>
        <v>0</v>
      </c>
      <c r="N148" s="24">
        <f t="shared" si="35"/>
        <v>81374.205357733372</v>
      </c>
      <c r="O148" s="26"/>
      <c r="P148" s="24">
        <f t="shared" si="36"/>
        <v>92470.687906515202</v>
      </c>
      <c r="Q148" s="25">
        <f t="shared" si="37"/>
        <v>0</v>
      </c>
      <c r="R148" s="26">
        <f t="shared" si="38"/>
        <v>0</v>
      </c>
      <c r="S148" s="24">
        <f t="shared" si="39"/>
        <v>92470.687906515202</v>
      </c>
      <c r="Y148" s="24"/>
      <c r="Z148" s="24"/>
      <c r="AA148" s="24"/>
    </row>
    <row r="149" spans="1:27" x14ac:dyDescent="0.3">
      <c r="A149" s="6">
        <f t="shared" si="30"/>
        <v>48396</v>
      </c>
      <c r="B149" s="13"/>
      <c r="C149" s="7">
        <f t="shared" si="31"/>
        <v>127</v>
      </c>
      <c r="D149">
        <f t="shared" si="40"/>
        <v>107</v>
      </c>
      <c r="F149" s="24">
        <f t="shared" si="46"/>
        <v>11096.482548781823</v>
      </c>
      <c r="G149" s="25">
        <v>0</v>
      </c>
      <c r="H149" s="26">
        <f t="shared" si="32"/>
        <v>0</v>
      </c>
      <c r="I149" s="24">
        <f t="shared" si="33"/>
        <v>11096.482548781823</v>
      </c>
      <c r="J149" s="26"/>
      <c r="K149" s="24">
        <f t="shared" si="47"/>
        <v>81374.205357733372</v>
      </c>
      <c r="L149" s="25">
        <v>0</v>
      </c>
      <c r="M149" s="26">
        <f t="shared" si="34"/>
        <v>0</v>
      </c>
      <c r="N149" s="24">
        <f t="shared" si="35"/>
        <v>81374.205357733372</v>
      </c>
      <c r="O149" s="26"/>
      <c r="P149" s="24">
        <f t="shared" si="36"/>
        <v>92470.687906515202</v>
      </c>
      <c r="Q149" s="25">
        <f t="shared" si="37"/>
        <v>0</v>
      </c>
      <c r="R149" s="26">
        <f t="shared" si="38"/>
        <v>0</v>
      </c>
      <c r="S149" s="24">
        <f t="shared" si="39"/>
        <v>92470.687906515202</v>
      </c>
      <c r="Y149" s="24"/>
      <c r="Z149" s="24"/>
      <c r="AA149" s="24"/>
    </row>
    <row r="150" spans="1:27" x14ac:dyDescent="0.3">
      <c r="A150" s="6">
        <f t="shared" si="30"/>
        <v>48427</v>
      </c>
      <c r="B150" s="13"/>
      <c r="C150" s="7">
        <f t="shared" si="31"/>
        <v>128</v>
      </c>
      <c r="D150">
        <f t="shared" si="40"/>
        <v>108</v>
      </c>
      <c r="F150" s="24">
        <f t="shared" si="46"/>
        <v>11096.482548781823</v>
      </c>
      <c r="G150" s="25">
        <v>0</v>
      </c>
      <c r="H150" s="26">
        <f t="shared" si="32"/>
        <v>0</v>
      </c>
      <c r="I150" s="24">
        <f t="shared" si="33"/>
        <v>11096.482548781823</v>
      </c>
      <c r="J150" s="26"/>
      <c r="K150" s="24">
        <f t="shared" si="47"/>
        <v>81374.205357733372</v>
      </c>
      <c r="L150" s="25">
        <v>0</v>
      </c>
      <c r="M150" s="26">
        <f t="shared" si="34"/>
        <v>0</v>
      </c>
      <c r="N150" s="24">
        <f t="shared" si="35"/>
        <v>81374.205357733372</v>
      </c>
      <c r="O150" s="26"/>
      <c r="P150" s="24">
        <f t="shared" si="36"/>
        <v>92470.687906515202</v>
      </c>
      <c r="Q150" s="25">
        <f t="shared" si="37"/>
        <v>0</v>
      </c>
      <c r="R150" s="26">
        <f t="shared" si="38"/>
        <v>0</v>
      </c>
      <c r="S150" s="24">
        <f t="shared" si="39"/>
        <v>92470.687906515202</v>
      </c>
      <c r="Y150" s="24"/>
      <c r="Z150" s="24"/>
      <c r="AA150" s="24"/>
    </row>
    <row r="151" spans="1:27" x14ac:dyDescent="0.3">
      <c r="A151" s="6">
        <f t="shared" si="30"/>
        <v>48458</v>
      </c>
      <c r="B151" s="13"/>
      <c r="C151" s="7">
        <f t="shared" si="31"/>
        <v>129</v>
      </c>
      <c r="D151">
        <f t="shared" si="40"/>
        <v>109</v>
      </c>
      <c r="F151" s="24">
        <f>F150*1.025</f>
        <v>11373.894612501368</v>
      </c>
      <c r="G151" s="25">
        <v>0</v>
      </c>
      <c r="H151" s="26">
        <f t="shared" si="32"/>
        <v>0</v>
      </c>
      <c r="I151" s="24">
        <f t="shared" si="33"/>
        <v>11373.894612501368</v>
      </c>
      <c r="J151" s="26"/>
      <c r="K151" s="24">
        <f>K150*1.025</f>
        <v>83408.560491676704</v>
      </c>
      <c r="L151" s="25">
        <v>0</v>
      </c>
      <c r="M151" s="26">
        <f t="shared" si="34"/>
        <v>0</v>
      </c>
      <c r="N151" s="24">
        <f t="shared" si="35"/>
        <v>83408.560491676704</v>
      </c>
      <c r="O151" s="26"/>
      <c r="P151" s="24">
        <f t="shared" si="36"/>
        <v>94782.45510417808</v>
      </c>
      <c r="Q151" s="25">
        <f t="shared" si="37"/>
        <v>0</v>
      </c>
      <c r="R151" s="26">
        <f t="shared" si="38"/>
        <v>0</v>
      </c>
      <c r="S151" s="24">
        <f t="shared" si="39"/>
        <v>94782.45510417808</v>
      </c>
      <c r="Y151" s="24"/>
      <c r="Z151" s="24"/>
      <c r="AA151" s="24"/>
    </row>
    <row r="152" spans="1:27" x14ac:dyDescent="0.3">
      <c r="A152" s="6">
        <f t="shared" si="30"/>
        <v>48488</v>
      </c>
      <c r="B152" s="13"/>
      <c r="C152" s="7">
        <f t="shared" si="31"/>
        <v>130</v>
      </c>
      <c r="D152">
        <f t="shared" si="40"/>
        <v>110</v>
      </c>
      <c r="F152" s="24">
        <f t="shared" ref="F152:F162" si="48">F151</f>
        <v>11373.894612501368</v>
      </c>
      <c r="G152" s="25">
        <v>0</v>
      </c>
      <c r="H152" s="26">
        <f t="shared" si="32"/>
        <v>0</v>
      </c>
      <c r="I152" s="24">
        <f t="shared" si="33"/>
        <v>11373.894612501368</v>
      </c>
      <c r="J152" s="26"/>
      <c r="K152" s="24">
        <f t="shared" ref="K152:K162" si="49">K151</f>
        <v>83408.560491676704</v>
      </c>
      <c r="L152" s="25">
        <v>0</v>
      </c>
      <c r="M152" s="26">
        <f t="shared" si="34"/>
        <v>0</v>
      </c>
      <c r="N152" s="24">
        <f t="shared" si="35"/>
        <v>83408.560491676704</v>
      </c>
      <c r="O152" s="26"/>
      <c r="P152" s="24">
        <f t="shared" si="36"/>
        <v>94782.45510417808</v>
      </c>
      <c r="Q152" s="25">
        <f t="shared" si="37"/>
        <v>0</v>
      </c>
      <c r="R152" s="26">
        <f t="shared" si="38"/>
        <v>0</v>
      </c>
      <c r="S152" s="24">
        <f t="shared" si="39"/>
        <v>94782.45510417808</v>
      </c>
      <c r="Y152" s="24"/>
      <c r="Z152" s="24"/>
      <c r="AA152" s="24"/>
    </row>
    <row r="153" spans="1:27" x14ac:dyDescent="0.3">
      <c r="A153" s="6">
        <f t="shared" ref="A153:A162" si="50">EOMONTH(A152,0)+1</f>
        <v>48519</v>
      </c>
      <c r="B153" s="13"/>
      <c r="C153" s="7">
        <f t="shared" ref="C153:C162" si="51">C152+1</f>
        <v>131</v>
      </c>
      <c r="D153">
        <f t="shared" si="40"/>
        <v>111</v>
      </c>
      <c r="F153" s="24">
        <f t="shared" si="48"/>
        <v>11373.894612501368</v>
      </c>
      <c r="G153" s="25">
        <v>0</v>
      </c>
      <c r="H153" s="26">
        <f t="shared" si="32"/>
        <v>0</v>
      </c>
      <c r="I153" s="24">
        <f t="shared" si="33"/>
        <v>11373.894612501368</v>
      </c>
      <c r="J153" s="26"/>
      <c r="K153" s="24">
        <f t="shared" si="49"/>
        <v>83408.560491676704</v>
      </c>
      <c r="L153" s="25">
        <v>0</v>
      </c>
      <c r="M153" s="26">
        <f t="shared" si="34"/>
        <v>0</v>
      </c>
      <c r="N153" s="24">
        <f t="shared" si="35"/>
        <v>83408.560491676704</v>
      </c>
      <c r="O153" s="26"/>
      <c r="P153" s="24">
        <f t="shared" si="36"/>
        <v>94782.45510417808</v>
      </c>
      <c r="Q153" s="25">
        <f t="shared" si="37"/>
        <v>0</v>
      </c>
      <c r="R153" s="26">
        <f t="shared" si="38"/>
        <v>0</v>
      </c>
      <c r="S153" s="24">
        <f t="shared" si="39"/>
        <v>94782.45510417808</v>
      </c>
      <c r="Y153" s="24"/>
      <c r="Z153" s="24"/>
      <c r="AA153" s="24"/>
    </row>
    <row r="154" spans="1:27" x14ac:dyDescent="0.3">
      <c r="A154" s="6">
        <f t="shared" si="50"/>
        <v>48549</v>
      </c>
      <c r="B154" s="13"/>
      <c r="C154" s="7">
        <f t="shared" si="51"/>
        <v>132</v>
      </c>
      <c r="D154">
        <f t="shared" si="40"/>
        <v>112</v>
      </c>
      <c r="F154" s="24">
        <f t="shared" si="48"/>
        <v>11373.894612501368</v>
      </c>
      <c r="G154" s="25">
        <v>0</v>
      </c>
      <c r="H154" s="26">
        <f t="shared" si="32"/>
        <v>0</v>
      </c>
      <c r="I154" s="24">
        <f t="shared" si="33"/>
        <v>11373.894612501368</v>
      </c>
      <c r="J154" s="26"/>
      <c r="K154" s="24">
        <f t="shared" si="49"/>
        <v>83408.560491676704</v>
      </c>
      <c r="L154" s="25">
        <v>0</v>
      </c>
      <c r="M154" s="26">
        <f t="shared" si="34"/>
        <v>0</v>
      </c>
      <c r="N154" s="24">
        <f t="shared" si="35"/>
        <v>83408.560491676704</v>
      </c>
      <c r="O154" s="26"/>
      <c r="P154" s="24">
        <f t="shared" si="36"/>
        <v>94782.45510417808</v>
      </c>
      <c r="Q154" s="25">
        <f t="shared" si="37"/>
        <v>0</v>
      </c>
      <c r="R154" s="26">
        <f t="shared" si="38"/>
        <v>0</v>
      </c>
      <c r="S154" s="24">
        <f t="shared" si="39"/>
        <v>94782.45510417808</v>
      </c>
      <c r="Y154" s="24"/>
      <c r="Z154" s="24"/>
      <c r="AA154" s="24"/>
    </row>
    <row r="155" spans="1:27" x14ac:dyDescent="0.3">
      <c r="A155" s="6">
        <f t="shared" si="50"/>
        <v>48580</v>
      </c>
      <c r="B155" s="13"/>
      <c r="C155" s="7">
        <f t="shared" si="51"/>
        <v>133</v>
      </c>
      <c r="D155">
        <f t="shared" si="40"/>
        <v>113</v>
      </c>
      <c r="F155" s="24">
        <f t="shared" si="48"/>
        <v>11373.894612501368</v>
      </c>
      <c r="G155" s="25">
        <v>0</v>
      </c>
      <c r="H155" s="26">
        <f t="shared" ref="H155:H162" si="52">-F155*G155</f>
        <v>0</v>
      </c>
      <c r="I155" s="24">
        <f t="shared" ref="I155:I162" si="53">F155+H155</f>
        <v>11373.894612501368</v>
      </c>
      <c r="J155" s="26"/>
      <c r="K155" s="24">
        <f t="shared" si="49"/>
        <v>83408.560491676704</v>
      </c>
      <c r="L155" s="25">
        <v>0</v>
      </c>
      <c r="M155" s="26">
        <f t="shared" ref="M155:M162" si="54">-K155*L155</f>
        <v>0</v>
      </c>
      <c r="N155" s="24">
        <f t="shared" ref="N155:N162" si="55">K155+M155</f>
        <v>83408.560491676704</v>
      </c>
      <c r="O155" s="26"/>
      <c r="P155" s="24">
        <f t="shared" ref="P155:P162" si="56">F155+K155</f>
        <v>94782.45510417808</v>
      </c>
      <c r="Q155" s="25">
        <f t="shared" ref="Q155:Q162" si="57">-R155/P155</f>
        <v>0</v>
      </c>
      <c r="R155" s="26">
        <f t="shared" ref="R155:R162" si="58">H155+M155</f>
        <v>0</v>
      </c>
      <c r="S155" s="24">
        <f t="shared" ref="S155:S162" si="59">P155+R155</f>
        <v>94782.45510417808</v>
      </c>
      <c r="Y155" s="24"/>
      <c r="Z155" s="24"/>
      <c r="AA155" s="24"/>
    </row>
    <row r="156" spans="1:27" x14ac:dyDescent="0.3">
      <c r="A156" s="6">
        <f t="shared" si="50"/>
        <v>48611</v>
      </c>
      <c r="B156" s="13"/>
      <c r="C156" s="7">
        <f t="shared" si="51"/>
        <v>134</v>
      </c>
      <c r="D156">
        <f t="shared" si="40"/>
        <v>114</v>
      </c>
      <c r="F156" s="24">
        <f t="shared" si="48"/>
        <v>11373.894612501368</v>
      </c>
      <c r="G156" s="25">
        <v>0</v>
      </c>
      <c r="H156" s="26">
        <f t="shared" si="52"/>
        <v>0</v>
      </c>
      <c r="I156" s="24">
        <f t="shared" si="53"/>
        <v>11373.894612501368</v>
      </c>
      <c r="J156" s="26"/>
      <c r="K156" s="24">
        <f t="shared" si="49"/>
        <v>83408.560491676704</v>
      </c>
      <c r="L156" s="25">
        <v>0</v>
      </c>
      <c r="M156" s="26">
        <f t="shared" si="54"/>
        <v>0</v>
      </c>
      <c r="N156" s="24">
        <f t="shared" si="55"/>
        <v>83408.560491676704</v>
      </c>
      <c r="O156" s="26"/>
      <c r="P156" s="24">
        <f t="shared" si="56"/>
        <v>94782.45510417808</v>
      </c>
      <c r="Q156" s="25">
        <f t="shared" si="57"/>
        <v>0</v>
      </c>
      <c r="R156" s="26">
        <f t="shared" si="58"/>
        <v>0</v>
      </c>
      <c r="S156" s="24">
        <f t="shared" si="59"/>
        <v>94782.45510417808</v>
      </c>
      <c r="Y156" s="24"/>
      <c r="Z156" s="24"/>
      <c r="AA156" s="24"/>
    </row>
    <row r="157" spans="1:27" x14ac:dyDescent="0.3">
      <c r="A157" s="6">
        <f t="shared" si="50"/>
        <v>48639</v>
      </c>
      <c r="B157" s="13"/>
      <c r="C157" s="7">
        <f t="shared" si="51"/>
        <v>135</v>
      </c>
      <c r="D157">
        <f t="shared" si="40"/>
        <v>115</v>
      </c>
      <c r="F157" s="24">
        <f t="shared" si="48"/>
        <v>11373.894612501368</v>
      </c>
      <c r="G157" s="25">
        <v>0</v>
      </c>
      <c r="H157" s="26">
        <f t="shared" si="52"/>
        <v>0</v>
      </c>
      <c r="I157" s="24">
        <f t="shared" si="53"/>
        <v>11373.894612501368</v>
      </c>
      <c r="J157" s="26"/>
      <c r="K157" s="24">
        <f t="shared" si="49"/>
        <v>83408.560491676704</v>
      </c>
      <c r="L157" s="25">
        <v>0</v>
      </c>
      <c r="M157" s="26">
        <f t="shared" si="54"/>
        <v>0</v>
      </c>
      <c r="N157" s="24">
        <f t="shared" si="55"/>
        <v>83408.560491676704</v>
      </c>
      <c r="O157" s="26"/>
      <c r="P157" s="24">
        <f t="shared" si="56"/>
        <v>94782.45510417808</v>
      </c>
      <c r="Q157" s="25">
        <f t="shared" si="57"/>
        <v>0</v>
      </c>
      <c r="R157" s="26">
        <f t="shared" si="58"/>
        <v>0</v>
      </c>
      <c r="S157" s="24">
        <f t="shared" si="59"/>
        <v>94782.45510417808</v>
      </c>
      <c r="Y157" s="24"/>
      <c r="Z157" s="24"/>
      <c r="AA157" s="24"/>
    </row>
    <row r="158" spans="1:27" x14ac:dyDescent="0.3">
      <c r="A158" s="6">
        <f t="shared" si="50"/>
        <v>48670</v>
      </c>
      <c r="B158" s="13"/>
      <c r="C158" s="7">
        <f t="shared" si="51"/>
        <v>136</v>
      </c>
      <c r="D158">
        <f t="shared" si="40"/>
        <v>116</v>
      </c>
      <c r="F158" s="24">
        <f t="shared" si="48"/>
        <v>11373.894612501368</v>
      </c>
      <c r="G158" s="25">
        <v>0</v>
      </c>
      <c r="H158" s="26">
        <f t="shared" si="52"/>
        <v>0</v>
      </c>
      <c r="I158" s="24">
        <f t="shared" si="53"/>
        <v>11373.894612501368</v>
      </c>
      <c r="J158" s="26"/>
      <c r="K158" s="24">
        <f t="shared" si="49"/>
        <v>83408.560491676704</v>
      </c>
      <c r="L158" s="25">
        <v>0</v>
      </c>
      <c r="M158" s="26">
        <f t="shared" si="54"/>
        <v>0</v>
      </c>
      <c r="N158" s="24">
        <f t="shared" si="55"/>
        <v>83408.560491676704</v>
      </c>
      <c r="O158" s="26"/>
      <c r="P158" s="24">
        <f t="shared" si="56"/>
        <v>94782.45510417808</v>
      </c>
      <c r="Q158" s="25">
        <f t="shared" si="57"/>
        <v>0</v>
      </c>
      <c r="R158" s="26">
        <f t="shared" si="58"/>
        <v>0</v>
      </c>
      <c r="S158" s="24">
        <f t="shared" si="59"/>
        <v>94782.45510417808</v>
      </c>
      <c r="Y158" s="24"/>
      <c r="Z158" s="24"/>
      <c r="AA158" s="24"/>
    </row>
    <row r="159" spans="1:27" x14ac:dyDescent="0.3">
      <c r="A159" s="6">
        <f t="shared" si="50"/>
        <v>48700</v>
      </c>
      <c r="B159" s="13"/>
      <c r="C159" s="7">
        <f t="shared" si="51"/>
        <v>137</v>
      </c>
      <c r="D159">
        <f t="shared" si="40"/>
        <v>117</v>
      </c>
      <c r="F159" s="24">
        <f t="shared" si="48"/>
        <v>11373.894612501368</v>
      </c>
      <c r="G159" s="25">
        <v>0</v>
      </c>
      <c r="H159" s="26">
        <f t="shared" si="52"/>
        <v>0</v>
      </c>
      <c r="I159" s="24">
        <f t="shared" si="53"/>
        <v>11373.894612501368</v>
      </c>
      <c r="J159" s="26"/>
      <c r="K159" s="24">
        <f t="shared" si="49"/>
        <v>83408.560491676704</v>
      </c>
      <c r="L159" s="25">
        <v>0</v>
      </c>
      <c r="M159" s="26">
        <f t="shared" si="54"/>
        <v>0</v>
      </c>
      <c r="N159" s="24">
        <f t="shared" si="55"/>
        <v>83408.560491676704</v>
      </c>
      <c r="O159" s="26"/>
      <c r="P159" s="24">
        <f t="shared" si="56"/>
        <v>94782.45510417808</v>
      </c>
      <c r="Q159" s="25">
        <f t="shared" si="57"/>
        <v>0</v>
      </c>
      <c r="R159" s="26">
        <f t="shared" si="58"/>
        <v>0</v>
      </c>
      <c r="S159" s="24">
        <f t="shared" si="59"/>
        <v>94782.45510417808</v>
      </c>
      <c r="Y159" s="24"/>
      <c r="Z159" s="24"/>
      <c r="AA159" s="24"/>
    </row>
    <row r="160" spans="1:27" x14ac:dyDescent="0.3">
      <c r="A160" s="6">
        <f t="shared" si="50"/>
        <v>48731</v>
      </c>
      <c r="B160" s="13"/>
      <c r="C160" s="7">
        <f t="shared" si="51"/>
        <v>138</v>
      </c>
      <c r="D160">
        <f t="shared" si="40"/>
        <v>118</v>
      </c>
      <c r="F160" s="24">
        <f t="shared" si="48"/>
        <v>11373.894612501368</v>
      </c>
      <c r="G160" s="25">
        <v>0</v>
      </c>
      <c r="H160" s="26">
        <f t="shared" si="52"/>
        <v>0</v>
      </c>
      <c r="I160" s="24">
        <f t="shared" si="53"/>
        <v>11373.894612501368</v>
      </c>
      <c r="J160" s="26"/>
      <c r="K160" s="24">
        <f t="shared" si="49"/>
        <v>83408.560491676704</v>
      </c>
      <c r="L160" s="25">
        <v>0</v>
      </c>
      <c r="M160" s="26">
        <f t="shared" si="54"/>
        <v>0</v>
      </c>
      <c r="N160" s="24">
        <f t="shared" si="55"/>
        <v>83408.560491676704</v>
      </c>
      <c r="O160" s="26"/>
      <c r="P160" s="24">
        <f t="shared" si="56"/>
        <v>94782.45510417808</v>
      </c>
      <c r="Q160" s="25">
        <f t="shared" si="57"/>
        <v>0</v>
      </c>
      <c r="R160" s="26">
        <f t="shared" si="58"/>
        <v>0</v>
      </c>
      <c r="S160" s="24">
        <f t="shared" si="59"/>
        <v>94782.45510417808</v>
      </c>
      <c r="Y160" s="24"/>
      <c r="Z160" s="24"/>
      <c r="AA160" s="24"/>
    </row>
    <row r="161" spans="1:27" x14ac:dyDescent="0.3">
      <c r="A161" s="6">
        <f t="shared" si="50"/>
        <v>48761</v>
      </c>
      <c r="B161" s="13"/>
      <c r="C161" s="7">
        <f t="shared" si="51"/>
        <v>139</v>
      </c>
      <c r="D161">
        <f t="shared" si="40"/>
        <v>119</v>
      </c>
      <c r="F161" s="24">
        <f t="shared" si="48"/>
        <v>11373.894612501368</v>
      </c>
      <c r="G161" s="25">
        <v>0</v>
      </c>
      <c r="H161" s="26">
        <f t="shared" si="52"/>
        <v>0</v>
      </c>
      <c r="I161" s="24">
        <f t="shared" si="53"/>
        <v>11373.894612501368</v>
      </c>
      <c r="J161" s="26"/>
      <c r="K161" s="24">
        <f t="shared" si="49"/>
        <v>83408.560491676704</v>
      </c>
      <c r="L161" s="25">
        <v>0</v>
      </c>
      <c r="M161" s="26">
        <f t="shared" si="54"/>
        <v>0</v>
      </c>
      <c r="N161" s="24">
        <f t="shared" si="55"/>
        <v>83408.560491676704</v>
      </c>
      <c r="O161" s="26"/>
      <c r="P161" s="24">
        <f t="shared" si="56"/>
        <v>94782.45510417808</v>
      </c>
      <c r="Q161" s="25">
        <f t="shared" si="57"/>
        <v>0</v>
      </c>
      <c r="R161" s="26">
        <f t="shared" si="58"/>
        <v>0</v>
      </c>
      <c r="S161" s="24">
        <f t="shared" si="59"/>
        <v>94782.45510417808</v>
      </c>
      <c r="Y161" s="24"/>
      <c r="Z161" s="24"/>
      <c r="AA161" s="24"/>
    </row>
    <row r="162" spans="1:27" ht="15" thickBot="1" x14ac:dyDescent="0.35">
      <c r="A162" s="6">
        <f t="shared" si="50"/>
        <v>48792</v>
      </c>
      <c r="B162" s="14"/>
      <c r="C162" s="7">
        <f t="shared" si="51"/>
        <v>140</v>
      </c>
      <c r="D162">
        <f t="shared" si="40"/>
        <v>120</v>
      </c>
      <c r="F162" s="24">
        <f t="shared" si="48"/>
        <v>11373.894612501368</v>
      </c>
      <c r="G162" s="25">
        <v>0</v>
      </c>
      <c r="H162" s="26">
        <f t="shared" si="52"/>
        <v>0</v>
      </c>
      <c r="I162" s="24">
        <f t="shared" si="53"/>
        <v>11373.894612501368</v>
      </c>
      <c r="J162" s="26"/>
      <c r="K162" s="24">
        <f t="shared" si="49"/>
        <v>83408.560491676704</v>
      </c>
      <c r="L162" s="25">
        <v>0</v>
      </c>
      <c r="M162" s="26">
        <f t="shared" si="54"/>
        <v>0</v>
      </c>
      <c r="N162" s="24">
        <f t="shared" si="55"/>
        <v>83408.560491676704</v>
      </c>
      <c r="O162" s="26"/>
      <c r="P162" s="24">
        <f t="shared" si="56"/>
        <v>94782.45510417808</v>
      </c>
      <c r="Q162" s="25">
        <f t="shared" si="57"/>
        <v>0</v>
      </c>
      <c r="R162" s="26">
        <f t="shared" si="58"/>
        <v>0</v>
      </c>
      <c r="S162" s="24">
        <f t="shared" si="59"/>
        <v>94782.45510417808</v>
      </c>
      <c r="Y162" s="24"/>
      <c r="Z162" s="24"/>
      <c r="AA162" s="24"/>
    </row>
    <row r="163" spans="1:27" x14ac:dyDescent="0.3">
      <c r="A163" s="6"/>
      <c r="C163" s="7"/>
      <c r="F163" s="24"/>
      <c r="K163" s="24"/>
      <c r="P163" s="24"/>
    </row>
    <row r="164" spans="1:27" x14ac:dyDescent="0.3">
      <c r="A164" s="6"/>
      <c r="C164" s="7"/>
      <c r="F164" s="24"/>
      <c r="K164" s="24"/>
      <c r="P164" s="24"/>
    </row>
    <row r="165" spans="1:27" x14ac:dyDescent="0.3">
      <c r="A165" s="6"/>
      <c r="C165" s="7"/>
      <c r="F165" s="24"/>
      <c r="K165" s="24"/>
      <c r="P165" s="24"/>
    </row>
    <row r="166" spans="1:27" x14ac:dyDescent="0.3">
      <c r="A166" s="6"/>
      <c r="C166" s="7"/>
      <c r="F166" s="24"/>
      <c r="K166" s="24"/>
      <c r="P166" s="24"/>
    </row>
    <row r="167" spans="1:27" x14ac:dyDescent="0.3">
      <c r="A167" s="6"/>
      <c r="C167" s="7"/>
      <c r="F167" s="24"/>
    </row>
    <row r="168" spans="1:27" x14ac:dyDescent="0.3">
      <c r="A168" s="6"/>
      <c r="C168" s="7"/>
      <c r="F168" s="24"/>
    </row>
    <row r="169" spans="1:27" x14ac:dyDescent="0.3">
      <c r="A169" s="6"/>
      <c r="C169" s="7"/>
      <c r="F169" s="24"/>
    </row>
    <row r="170" spans="1:27" x14ac:dyDescent="0.3">
      <c r="A170" s="6"/>
      <c r="C170" s="7"/>
      <c r="F170" s="24"/>
    </row>
    <row r="171" spans="1:27" x14ac:dyDescent="0.3">
      <c r="A171" s="6"/>
      <c r="C171" s="7"/>
      <c r="F171" s="24"/>
    </row>
    <row r="172" spans="1:27" x14ac:dyDescent="0.3">
      <c r="A172" s="6"/>
      <c r="C172" s="7"/>
      <c r="F172" s="24"/>
    </row>
    <row r="173" spans="1:27" x14ac:dyDescent="0.3">
      <c r="A173" s="6"/>
      <c r="C173" s="7"/>
      <c r="F173" s="24"/>
    </row>
    <row r="174" spans="1:27" x14ac:dyDescent="0.3">
      <c r="A174" s="6"/>
      <c r="C174" s="7"/>
      <c r="F174" s="24"/>
    </row>
    <row r="175" spans="1:27" x14ac:dyDescent="0.3">
      <c r="A175" s="6"/>
      <c r="C175" s="7"/>
    </row>
    <row r="176" spans="1:27" x14ac:dyDescent="0.3">
      <c r="A176" s="6"/>
      <c r="C176" s="7"/>
    </row>
    <row r="177" spans="1:3" x14ac:dyDescent="0.3">
      <c r="A177" s="6"/>
      <c r="C177" s="7"/>
    </row>
    <row r="178" spans="1:3" x14ac:dyDescent="0.3">
      <c r="A178" s="6"/>
      <c r="C178" s="7"/>
    </row>
    <row r="179" spans="1:3" x14ac:dyDescent="0.3">
      <c r="A179" s="6"/>
      <c r="C179" s="7"/>
    </row>
    <row r="180" spans="1:3" x14ac:dyDescent="0.3">
      <c r="A180" s="6"/>
    </row>
    <row r="181" spans="1:3" x14ac:dyDescent="0.3">
      <c r="A181" s="6"/>
    </row>
    <row r="182" spans="1:3" x14ac:dyDescent="0.3">
      <c r="A182" s="6"/>
    </row>
  </sheetData>
  <pageMargins left="0.7" right="0.7" top="0.75" bottom="0.75" header="0.3" footer="0.3"/>
  <pageSetup scale="5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59357135D4024F83ABF0EBCB578DDA" ma:contentTypeVersion="12" ma:contentTypeDescription="Create a new document." ma:contentTypeScope="" ma:versionID="37ffeebd3f38a5a84be3929e8b771612">
  <xsd:schema xmlns:xsd="http://www.w3.org/2001/XMLSchema" xmlns:xs="http://www.w3.org/2001/XMLSchema" xmlns:p="http://schemas.microsoft.com/office/2006/metadata/properties" xmlns:ns2="bcc8c5f8-ebcb-4466-95da-85712340ef35" xmlns:ns3="4a566f9d-1779-4b35-8ac3-019dd19702c6" targetNamespace="http://schemas.microsoft.com/office/2006/metadata/properties" ma:root="true" ma:fieldsID="e24341c257b6d6480979abc7426ad1eb" ns2:_="" ns3:_="">
    <xsd:import namespace="bcc8c5f8-ebcb-4466-95da-85712340ef35"/>
    <xsd:import namespace="4a566f9d-1779-4b35-8ac3-019dd19702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8c5f8-ebcb-4466-95da-85712340e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a29001e-1f5e-41de-9661-d61a5f1832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66f9d-1779-4b35-8ac3-019dd19702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aae4fe3-f379-41fa-b8cd-9f00ca3f92d6}" ma:internalName="TaxCatchAll" ma:showField="CatchAllData" ma:web="4a566f9d-1779-4b35-8ac3-019dd19702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c8c5f8-ebcb-4466-95da-85712340ef35">
      <Terms xmlns="http://schemas.microsoft.com/office/infopath/2007/PartnerControls"/>
    </lcf76f155ced4ddcb4097134ff3c332f>
    <TaxCatchAll xmlns="4a566f9d-1779-4b35-8ac3-019dd19702c6" xsi:nil="true"/>
  </documentManagement>
</p:properties>
</file>

<file path=customXml/itemProps1.xml><?xml version="1.0" encoding="utf-8"?>
<ds:datastoreItem xmlns:ds="http://schemas.openxmlformats.org/officeDocument/2006/customXml" ds:itemID="{32F35499-B4B8-454C-9536-7CF7B885E7FE}"/>
</file>

<file path=customXml/itemProps2.xml><?xml version="1.0" encoding="utf-8"?>
<ds:datastoreItem xmlns:ds="http://schemas.openxmlformats.org/officeDocument/2006/customXml" ds:itemID="{1607A3DE-06C2-4AA4-9FBD-961125560B59}"/>
</file>

<file path=customXml/itemProps3.xml><?xml version="1.0" encoding="utf-8"?>
<ds:datastoreItem xmlns:ds="http://schemas.openxmlformats.org/officeDocument/2006/customXml" ds:itemID="{AD5DE724-4DBD-43D8-8101-1EFC56975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Proposed</vt:lpstr>
      <vt:lpstr>Proposed!Print_Area</vt:lpstr>
      <vt:lpstr>Proposed!Print_Titles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Simmons</dc:creator>
  <cp:lastModifiedBy>Charlie Richards</cp:lastModifiedBy>
  <cp:lastPrinted>2021-11-19T19:24:58Z</cp:lastPrinted>
  <dcterms:created xsi:type="dcterms:W3CDTF">2021-11-19T17:01:57Z</dcterms:created>
  <dcterms:modified xsi:type="dcterms:W3CDTF">2021-12-10T02:45:00Z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0x0101004659357135D4024F83ABF0EBCB578DDA</vt:lpwstr>
  </property>
</Properties>
</file>