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i\Desktop\"/>
    </mc:Choice>
  </mc:AlternateContent>
  <bookViews>
    <workbookView xWindow="13778" yWindow="0" windowWidth="4605" windowHeight="4935" activeTab="2" xr2:uid="{622B8AE6-BF92-4918-A697-B0193D2494ED}"/>
  </bookViews>
  <sheets>
    <sheet name="SINGLE_EQUITY_RESULTS" sheetId="9" r:id="rId1"/>
    <sheet name="LONG_SHORT_RESULTS" sheetId="10" r:id="rId2"/>
    <sheet name="TIME_HORIZON_RESULTS" sheetId="1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1" l="1"/>
  <c r="K7" i="11"/>
  <c r="I7" i="11"/>
  <c r="D7" i="11"/>
  <c r="E7" i="11"/>
  <c r="F7" i="11"/>
  <c r="G7" i="11"/>
  <c r="H7" i="11"/>
  <c r="C7" i="1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D78" i="9" l="1"/>
  <c r="H14" i="9"/>
  <c r="I14" i="9"/>
  <c r="I5" i="9"/>
  <c r="I6" i="9"/>
  <c r="I7" i="9"/>
  <c r="I8" i="9"/>
  <c r="I9" i="9"/>
  <c r="I10" i="9"/>
  <c r="I11" i="9"/>
  <c r="I12" i="9"/>
  <c r="I13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H5" i="9"/>
  <c r="H6" i="9"/>
  <c r="H7" i="9"/>
  <c r="H8" i="9"/>
  <c r="H9" i="9"/>
  <c r="H10" i="9"/>
  <c r="H11" i="9"/>
  <c r="H12" i="9"/>
  <c r="H13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I4" i="9"/>
  <c r="H4" i="9"/>
  <c r="O78" i="9"/>
  <c r="N78" i="9"/>
  <c r="M78" i="9"/>
  <c r="L78" i="9"/>
  <c r="K78" i="9"/>
  <c r="J78" i="9"/>
  <c r="G78" i="9"/>
  <c r="F78" i="9"/>
  <c r="E78" i="9"/>
  <c r="I3" i="9"/>
  <c r="H3" i="9"/>
  <c r="I78" i="9" l="1"/>
  <c r="H78" i="9"/>
</calcChain>
</file>

<file path=xl/sharedStrings.xml><?xml version="1.0" encoding="utf-8"?>
<sst xmlns="http://schemas.openxmlformats.org/spreadsheetml/2006/main" count="665" uniqueCount="438">
  <si>
    <t>Ticker</t>
  </si>
  <si>
    <t>Name</t>
  </si>
  <si>
    <t>Return vs SPY</t>
  </si>
  <si>
    <t>Return vs buy and hold</t>
  </si>
  <si>
    <t>Alpha</t>
  </si>
  <si>
    <t>Beta</t>
  </si>
  <si>
    <t>Sharpe</t>
  </si>
  <si>
    <t>Sortino</t>
  </si>
  <si>
    <t>Max drawdown</t>
  </si>
  <si>
    <t>AAPL</t>
  </si>
  <si>
    <t>ABT</t>
  </si>
  <si>
    <t>ADM</t>
  </si>
  <si>
    <t>ADP</t>
  </si>
  <si>
    <t>ADSK</t>
  </si>
  <si>
    <t>AET</t>
  </si>
  <si>
    <t>AIG</t>
  </si>
  <si>
    <t>AMGN</t>
  </si>
  <si>
    <t>APD</t>
  </si>
  <si>
    <t>ARNC</t>
  </si>
  <si>
    <t>AVY</t>
  </si>
  <si>
    <t>AXP</t>
  </si>
  <si>
    <t>BAC</t>
  </si>
  <si>
    <t>BAX</t>
  </si>
  <si>
    <t>BBY</t>
  </si>
  <si>
    <t>BCR</t>
  </si>
  <si>
    <t>BDX</t>
  </si>
  <si>
    <t>BLL</t>
  </si>
  <si>
    <t>BSX</t>
  </si>
  <si>
    <t>C</t>
  </si>
  <si>
    <t>CA</t>
  </si>
  <si>
    <t>CAG</t>
  </si>
  <si>
    <t>CI</t>
  </si>
  <si>
    <t>CLX</t>
  </si>
  <si>
    <t>CMI</t>
  </si>
  <si>
    <t>CSCO</t>
  </si>
  <si>
    <t>CSX</t>
  </si>
  <si>
    <t>DIS</t>
  </si>
  <si>
    <t>DOV</t>
  </si>
  <si>
    <t>ECL</t>
  </si>
  <si>
    <t>EFX</t>
  </si>
  <si>
    <t>EMN</t>
  </si>
  <si>
    <t>EMR</t>
  </si>
  <si>
    <t>FDX</t>
  </si>
  <si>
    <t>FLR</t>
  </si>
  <si>
    <t>GIS</t>
  </si>
  <si>
    <t>GPS</t>
  </si>
  <si>
    <t>GWW</t>
  </si>
  <si>
    <t>HAS</t>
  </si>
  <si>
    <t>HD</t>
  </si>
  <si>
    <t>HES</t>
  </si>
  <si>
    <t>HON</t>
  </si>
  <si>
    <t>HPQ</t>
  </si>
  <si>
    <t>HRB</t>
  </si>
  <si>
    <t>IFF</t>
  </si>
  <si>
    <t>INTC</t>
  </si>
  <si>
    <t>ITW</t>
  </si>
  <si>
    <t>JNJ</t>
  </si>
  <si>
    <t>JPM</t>
  </si>
  <si>
    <t>JWN</t>
  </si>
  <si>
    <t>KEY</t>
  </si>
  <si>
    <t>LB</t>
  </si>
  <si>
    <t>LLY</t>
  </si>
  <si>
    <t>LMT</t>
  </si>
  <si>
    <t>LNC</t>
  </si>
  <si>
    <t>LOW</t>
  </si>
  <si>
    <t>LUV</t>
  </si>
  <si>
    <t>MAS</t>
  </si>
  <si>
    <t>MAT</t>
  </si>
  <si>
    <t>MCD</t>
  </si>
  <si>
    <t>MDT</t>
  </si>
  <si>
    <t>MMC</t>
  </si>
  <si>
    <t>MRO</t>
  </si>
  <si>
    <t>MSFT</t>
  </si>
  <si>
    <t>MU</t>
  </si>
  <si>
    <t>NEM</t>
  </si>
  <si>
    <t>NKE</t>
  </si>
  <si>
    <t>NOC</t>
  </si>
  <si>
    <t>NTAP</t>
  </si>
  <si>
    <t>NUE</t>
  </si>
  <si>
    <t>NWL</t>
  </si>
  <si>
    <t>ORCL</t>
  </si>
  <si>
    <t>OXY</t>
  </si>
  <si>
    <t>PCAR</t>
  </si>
  <si>
    <t>PGR</t>
  </si>
  <si>
    <t>PH</t>
  </si>
  <si>
    <t>PKI</t>
  </si>
  <si>
    <t>PNC</t>
  </si>
  <si>
    <t>PX</t>
  </si>
  <si>
    <t>RF</t>
  </si>
  <si>
    <t>SHW</t>
  </si>
  <si>
    <t>SLB</t>
  </si>
  <si>
    <t>SNA</t>
  </si>
  <si>
    <t>STI</t>
  </si>
  <si>
    <t>SWK</t>
  </si>
  <si>
    <t>SYY</t>
  </si>
  <si>
    <t>TAP</t>
  </si>
  <si>
    <t>TGT</t>
  </si>
  <si>
    <t>TJX</t>
  </si>
  <si>
    <t>TMK</t>
  </si>
  <si>
    <t>TXT</t>
  </si>
  <si>
    <t>UNH</t>
  </si>
  <si>
    <t>UNM</t>
  </si>
  <si>
    <t>VMC</t>
  </si>
  <si>
    <t>WBA</t>
  </si>
  <si>
    <t>WFC</t>
  </si>
  <si>
    <t>WMB</t>
  </si>
  <si>
    <t>WMT</t>
  </si>
  <si>
    <t>XOM</t>
  </si>
  <si>
    <t>Backtest link</t>
  </si>
  <si>
    <t>SPY return</t>
  </si>
  <si>
    <t>Strategy return</t>
  </si>
  <si>
    <t>Buy and hold return</t>
  </si>
  <si>
    <t>Volatility</t>
  </si>
  <si>
    <t>GPC</t>
  </si>
  <si>
    <t>Becton Dickinson</t>
  </si>
  <si>
    <t>Johnson &amp; Johnson</t>
  </si>
  <si>
    <t>Nordstrom</t>
  </si>
  <si>
    <t>KeyCorp</t>
  </si>
  <si>
    <t>PNC Financial Services</t>
  </si>
  <si>
    <t>SunTrust Banks</t>
  </si>
  <si>
    <t>Stanley Black &amp; Decker</t>
  </si>
  <si>
    <t>Wells Fargo</t>
  </si>
  <si>
    <t>https://docs.google.com/spreadsheets/d/e/2PACX-1vTtoYAMZ5HID7m2byI87E4s5HlvT_76JUpv0ZUbzkSfcQars_sYxvxzOBKeXISy0moikCqfQ3CvrrHD/pub?gid=2039137871&amp;single=true&amp;output=csv</t>
  </si>
  <si>
    <t>https://docs.google.com/spreadsheets/d/e/2PACX-1vSywxbKdkbP5TEjg_WE0vplERbFJb05hj0EpwiPV4kRAXmexCd44mXG4VdTEjVRl3HBaL_WPNz_TC4y/pub?gid=1024423938&amp;single=true&amp;output=csv</t>
  </si>
  <si>
    <t>https://docs.google.com/spreadsheets/d/e/2PACX-1vRylNHtABonG-S5HbH-_JGoJBD1RaHL8NyZYy7JL9DyskA6FyemGBE5eQieLSaoM4cJisbYwDgp-U_C/pub?gid=455905036&amp;single=true&amp;output=csv</t>
  </si>
  <si>
    <t>https://docs.google.com/spreadsheets/d/e/2PACX-1vSrfeDUOvt_SAKBPH74abjhJT_jm5mDCrBlWyMwwjiHZQCvam8W8WFJvt5YZoyEFjPoIBIhYoWzvk1H/pub?gid=991352614&amp;single=true&amp;output=csv</t>
  </si>
  <si>
    <t>https://docs.google.com/spreadsheets/d/e/2PACX-1vRxM72PM15I5dMFaY3VXXpsMA-sovlwn0fZ7PJ5UKT7gHefpVfFgH4Ii7ur0ClfUpvkcpinR4i94bDo/pub?gid=2113173737&amp;single=true&amp;output=csv</t>
  </si>
  <si>
    <t>https://docs.google.com/spreadsheets/d/e/2PACX-1vQZ27s7Mg9Zb6k43bXSjY9lkt6i6SkuTApxsx7Ehk12L8_l36p2HooMRXC23hQQDA8v37z7qriK4oPB/pub?gid=1344304734&amp;single=true&amp;output=csv</t>
  </si>
  <si>
    <t>https://docs.google.com/spreadsheets/d/e/2PACX-1vSH6rxsSXhAtcGZeG6BB2m_Bn-VgKH1iwLBDx7U0tCoVBduNsHejJ04UNMWu8PaOKOW80ulpYY1898I/pub?gid=317236657&amp;single=true&amp;output=csv</t>
  </si>
  <si>
    <t>https://docs.google.com/spreadsheets/d/e/2PACX-1vRPPnolmyak0cOvR924JD0dApklZngmfZMvO4h3Agz6BwhsqvpU1BZJ6I8JEh_VztvoxJNu-D0GgcVL/pub?gid=1446656166&amp;single=true&amp;output=csv</t>
  </si>
  <si>
    <t>https://docs.google.com/spreadsheets/d/e/2PACX-1vSRpXt_zAAX1_5FWcoVTiMFXb505sd0s5TTLHpvoYs426t0aHUfSn_ssT3Sk1Nur-jI7PICFiw2SRjc/pub?gid=1291846141&amp;single=true&amp;output=csv</t>
  </si>
  <si>
    <t>https://docs.google.com/spreadsheets/d/e/2PACX-1vQqGG80O9Ib7nmsLzysKsLdizB0cZxd-nEPaCZAjm2_tJi0JOEf-SXEiWVK6CaqxNc3jTompS4rYFLc/pub?gid=1332367338&amp;single=true&amp;output=csv</t>
  </si>
  <si>
    <t>https://docs.google.com/spreadsheets/d/e/2PACX-1vT_zvAQsHymsQxgOojwoKqCkklM0NlnRAuh8_jpudroernfFeCtxQp3KxOXBzw4oWkFvpW4UtYrg9yc/pub?gid=1083556215&amp;single=true&amp;output=csv</t>
  </si>
  <si>
    <t>https://docs.google.com/spreadsheets/d/e/2PACX-1vT5wJZg_uKPbENt9d6PKUIVAx1QVHmnT0xm1ks0iB9kFywwxSCRrqjqKrF_eDJSTnGfRXKNm5BUCqLw/pub?gid=176681454&amp;single=true&amp;output=csv</t>
  </si>
  <si>
    <t>https://docs.google.com/spreadsheets/d/e/2PACX-1vT_HgU5gGbvSn07xrlpPq5COX9Cs9eWI74WLSRlDJamIsLiXfz_qaZHW9v0om6elIdejKLSbaYUGP-Z/pub?gid=672880541&amp;single=true&amp;output=csv</t>
  </si>
  <si>
    <t>https://docs.google.com/spreadsheets/d/e/2PACX-1vTSLUXgk0bPLArYvJvrrReZj3nPB5ywx4ZFeLUIexOqlF3UDs8iUjgp0-cPR3WCvr98xhh8MnH74fhx/pub?gid=2001958066&amp;single=true&amp;output=csv</t>
  </si>
  <si>
    <t>https://docs.google.com/spreadsheets/d/e/2PACX-1vSbRGcVWFAwwv4IXkhx1blxwlPYt0whwOSNJeNyOTMpYKgCKujEB3PBb7NEKh8RaOJklM6C_JFYy307/pub?gid=1810423573&amp;single=true&amp;output=csv</t>
  </si>
  <si>
    <t>https://docs.google.com/spreadsheets/d/e/2PACX-1vSuZunjMsIHakaHW17WZg8jjcRHOH9JXUl2xe-bsQ25pPy_BsCAblQ-LotSKlSh4QB_rf-bGTH_TgNv/pub?gid=2066666815&amp;single=true&amp;output=csv</t>
  </si>
  <si>
    <t>https://docs.google.com/spreadsheets/d/e/2PACX-1vQhEuKQcTCTrxiGqvo_J4jbL__S8kc0zT1yUL3XfAS7Hbx3fW3sM-GCSQQ3f1ijeui4K5zrlR_csIdD/pub?gid=1088154626&amp;single=true&amp;output=csv</t>
  </si>
  <si>
    <t>https://docs.google.com/spreadsheets/d/e/2PACX-1vR_umEpTLFvPYDuLQC-e2nDSquooAsbzZvBbin9A8Grm8av7MrCi1_skh59-qWBipDhMXpujbu86DVJ/pub?gid=821051684&amp;single=true&amp;output=csv</t>
  </si>
  <si>
    <t>https://docs.google.com/spreadsheets/d/e/2PACX-1vQHQwm7H2cdiNMgqsGe_EYVKdg23ZamRNJ8RAhneKVMQVAvrRx4Rkj30Y4_5cRCdnfw-LtLiMnpXxCP/pub?gid=873580481&amp;single=true&amp;output=csv</t>
  </si>
  <si>
    <t>https://docs.google.com/spreadsheets/d/e/2PACX-1vRycwzrp8HWY7q6uu_uZlsqyNRwi4HAoVhLm-cQQ-48eXu7E8JOpGzmQEp8xRiZ3qt1OwFdtqQZ9Esr/pub?gid=899118868&amp;single=true&amp;output=csv</t>
  </si>
  <si>
    <t>https://docs.google.com/spreadsheets/d/e/2PACX-1vTyGbSq3eOoUo3w5IN_Xi3fDSiaPP7h-9yWRH5qI1OWs5hZ86P1e-L7DuNECelgzODbq_rBKlqmTntr/pub?gid=2039374260&amp;single=true&amp;output=csv</t>
  </si>
  <si>
    <t>https://docs.google.com/spreadsheets/d/e/2PACX-1vQ4fTqvXPC34HKxrcyDcB_iawoeXi3RESx9MB8TdPVQMdj3d8DN2ZSIB5Ur6Iy9m7RHnrAR2c2U5siw/pub?gid=1336438922&amp;single=true&amp;output=csv</t>
  </si>
  <si>
    <t>https://docs.google.com/spreadsheets/d/e/2PACX-1vSkXNJKG2MtyvLhUZcT7Sfv8qMgEkYVC-itEFTBu4wK8dbcG8dAM91U3yG5uJ1-Gl72GbCS9BuNkhe2/pub?gid=366492976&amp;single=true&amp;output=csv</t>
  </si>
  <si>
    <t>https://docs.google.com/spreadsheets/d/e/2PACX-1vQwUg-nay5PzaGZCiK1EvCXLLU8Cwi0LcZLVC-7FR-kiZAt-OkfGDwqTANi2wv100e1gCWapuGEcLTL/pub?gid=867533035&amp;single=true&amp;output=csv</t>
  </si>
  <si>
    <t>https://docs.google.com/spreadsheets/d/e/2PACX-1vRgw8Wx_XY-3ro_4rpjt_KA9PJfCntJN8qUr-kKUQoE1OcYjObvSZEEVRvRmxrPKZHT0EXgPmVXa4vW/pub?gid=86468863&amp;single=true&amp;output=csv</t>
  </si>
  <si>
    <t>https://docs.google.com/spreadsheets/d/e/2PACX-1vRal9Ha-CJxzQz2mPjffAMytOKWe4EZeD-EaxzJqDqPSapRCh1Wb9VkIwp17KAI1ngSDXv_Sg6rJF3X/pub?gid=813679663&amp;single=true&amp;output=csv</t>
  </si>
  <si>
    <t>https://docs.google.com/spreadsheets/d/e/2PACX-1vT4-RTlWackL3avv4RVD4Nq8OPsMDCsenf4enJfnFRyFxWVb1E-_6lgR6rG4CiX42nOw9uf38yiT34e/pub?gid=1274642364&amp;single=true&amp;output=csv</t>
  </si>
  <si>
    <t>https://docs.google.com/spreadsheets/d/e/2PACX-1vSuw-Kyad0qOOtZU0RIX8JnXBJeSyJ2Ll8fQMtrot_Amjllj8Y995xnOtV_omdJampRz614P_4VZX9W/pub?gid=604135626&amp;single=true&amp;output=csv</t>
  </si>
  <si>
    <t>https://docs.google.com/spreadsheets/d/e/2PACX-1vQNmCmVbC694Xpcc6MXmu_RjGriEcAsUium2jHAOZgsdbMnQ-dDf7iOT8ytmKuEEFSK6Tca8MJLQrcf/pub?gid=857432790&amp;single=true&amp;output=csv</t>
  </si>
  <si>
    <t>https://docs.google.com/spreadsheets/d/e/2PACX-1vToQkPie2OeK7FPfoRKPiSCg-vLfb2uI4G_kTm99Qf3l6y5XymvqeWZaoFztfX1lQ5haEpf_OQb_aUG/pub?gid=1824248412&amp;single=true&amp;output=csv</t>
  </si>
  <si>
    <t>https://docs.google.com/spreadsheets/d/e/2PACX-1vQNW5iMXUFE9w4tI5eTir7_e468RJj0U5KnsiGAM8R2JGAah-nwhQ-a39pv09pLVjn6w414LbLDaxJ2/pub?gid=1551719608&amp;single=true&amp;output=csv</t>
  </si>
  <si>
    <t>https://docs.google.com/spreadsheets/d/e/2PACX-1vSkm6iEcHlOMUYGdhq-ZQmAB1PIwERjiyz8kN3mFvMe4oWXHTPx6-4d_LKnDmy909rIaaXPoJY4su08/pub?gid=1713976034&amp;single=true&amp;output=csv</t>
  </si>
  <si>
    <t>https://docs.google.com/spreadsheets/d/e/2PACX-1vQnrSmrk07pZhERkDOV9IzkzOtg89xf86RkfyXe7ZBeRdB2m8ANTQT0k2dOAJxnadqZKNTi2sxr8r5m/pub?gid=1166232621&amp;single=true&amp;output=csv</t>
  </si>
  <si>
    <t>https://docs.google.com/spreadsheets/d/e/2PACX-1vQeIu0e7dl-EFFLzcDitqDfWeYsybendf9SMF1Kalyw1yAnVgypwDP7ILuflZYIySvV0Q9qoYJ8lY4E/pub?gid=1986228822&amp;single=true&amp;output=csv</t>
  </si>
  <si>
    <t>https://docs.google.com/spreadsheets/d/e/2PACX-1vQCqkMMNHKb-6b-2MDzHMb9WBiDY1ZUBpbLtmceelaU83-6ckf-MX2IqR1HlXSIn_xa3SB1sTXVPHV0/pub?gid=1302278977&amp;single=true&amp;output=csv</t>
  </si>
  <si>
    <t>https://docs.google.com/spreadsheets/d/e/2PACX-1vRgZ7a0BUnXomv6_64D-nFpscWtgAw5Ld65ihUtm3Hdx7RUXHiAaJhrjSXGh753w5IlR2x86-t98xem/pub?gid=24472858&amp;single=true&amp;output=csv</t>
  </si>
  <si>
    <t>https://docs.google.com/spreadsheets/d/e/2PACX-1vSN21v2QaHHGC_3MZZFMAT4ip0l5NUpaB0Oj1MObaUSWcw6AIu_eE-zOh06Ewx8-SXspuEYIneNAszp/pub?gid=13337014&amp;single=true&amp;output=csv</t>
  </si>
  <si>
    <t>https://docs.google.com/spreadsheets/d/e/2PACX-1vSX9-U4RbtcuuKJsQ257YSr42vckGo0zDikHveETmpQEqnzcm_bIs81030SosZd5VNv4OCrOdPugeGD/pub?gid=1845690407&amp;single=true&amp;output=csv</t>
  </si>
  <si>
    <t>https://docs.google.com/spreadsheets/d/e/2PACX-1vQm2k4UklU6JeoVw7yEa0kpyPY74fw72NnHt0vmnZo4C7grGaCJApiQy4JDJi3MejNr3YJbNXeb29Sf/pub?gid=1885534693&amp;single=true&amp;output=csv</t>
  </si>
  <si>
    <t>https://docs.google.com/spreadsheets/d/e/2PACX-1vRVZScoAr-CuPoXbGhI2P5qc7r9raf52oeF-HMse8AXIfOLFgxNeARrYphtrPc3Dpb1zJF1MAVt5f2H/pub?gid=2000885765&amp;single=true&amp;output=csv</t>
  </si>
  <si>
    <t>https://docs.google.com/spreadsheets/d/e/2PACX-1vT6ljkortigU9tqYYA4cr7qjuQBI877y99CpuUcYCAKNv-FTDLkuKxxkm9Hzym5Hwivi5B1syw00ZxR/pub?gid=900045583&amp;single=true&amp;output=csv</t>
  </si>
  <si>
    <t>https://docs.google.com/spreadsheets/d/e/2PACX-1vQCm7F7svIV27csI0DlukFrdLqB2AxVHQD4dU8rqN8P2ak6hcdga-pd9Yc6UcP9xECscukdiJ-Hjjil/pub?gid=1441655806&amp;single=true&amp;output=csv</t>
  </si>
  <si>
    <t>https://docs.google.com/spreadsheets/d/e/2PACX-1vR877uSXRJcr6MX_WmLOIGIJtiN1Rnis49lZyfj20uV_qtCWnkpsLc1mR-3c_RW24t-wZ6dZgrG2njN/pub?gid=420103690&amp;single=true&amp;output=csv</t>
  </si>
  <si>
    <t>https://docs.google.com/spreadsheets/d/e/2PACX-1vQmbI657cPiMrX1T0gN4CuY8BzOiYb0CCGVQSimbCmDKiTSRhinU95_C-dzrVJ068CjW-HZjsVtzrE3/pub?gid=1984342941&amp;single=true&amp;output=csv</t>
  </si>
  <si>
    <t>https://docs.google.com/spreadsheets/d/e/2PACX-1vRbSUcrkrj1cHUnT1Rg045tcL3p_4bmOtnTU5tGfMApy3SAzZrOc-3G7Y6Lo0CPI44VF2JjYUgi8waR/pub?gid=345880909&amp;single=true&amp;output=csv</t>
  </si>
  <si>
    <t>https://docs.google.com/spreadsheets/d/e/2PACX-1vTbVr815K8EskSiSuJ4iNnpALHkrNLsVfZuL7OAJ8fbBbQRqiy9coajYuvdDD7oarCC-_Y5eRJ_U-M5/pub?gid=1497791010&amp;single=true&amp;output=csv</t>
  </si>
  <si>
    <t>https://docs.google.com/spreadsheets/d/e/2PACX-1vQl7Bd191RBd8eiTMsOH_W3fRZsnwSAFxojyWJ0w2047hcOpPntWGEEQUavtU3hKerOLfHMxontlcSd/pub?gid=1613978391&amp;single=true&amp;output=csv</t>
  </si>
  <si>
    <t>https://docs.google.com/spreadsheets/d/e/2PACX-1vRqHr5MDJij4ZBabXI8uIBbz8kFtNPqJF1Iv_n9KdPbZGqohYO6ANE7YiEoo-pDR91aMgzATS1CIEhn/pub?gid=549167355&amp;single=true&amp;output=csv</t>
  </si>
  <si>
    <t>Total</t>
  </si>
  <si>
    <t>Vulcan Materials</t>
  </si>
  <si>
    <t>Materials</t>
  </si>
  <si>
    <t>Best Buy Co. Inc.</t>
  </si>
  <si>
    <t>Consumer Discretionary</t>
  </si>
  <si>
    <t>NetApp</t>
  </si>
  <si>
    <t>Information Technology</t>
  </si>
  <si>
    <t>Regions Financial Corp.</t>
  </si>
  <si>
    <t>Financials</t>
  </si>
  <si>
    <t>YUM</t>
  </si>
  <si>
    <t>Yum! Brands Inc</t>
  </si>
  <si>
    <t>Progressive Corp.</t>
  </si>
  <si>
    <t>Equifax Inc.</t>
  </si>
  <si>
    <t>Industrials</t>
  </si>
  <si>
    <t>ADBE</t>
  </si>
  <si>
    <t>Adobe Systems Inc</t>
  </si>
  <si>
    <t>Boston Scientific</t>
  </si>
  <si>
    <t>Health Care</t>
  </si>
  <si>
    <t>Micron Technology</t>
  </si>
  <si>
    <t>CBS</t>
  </si>
  <si>
    <t>CBS Corp.</t>
  </si>
  <si>
    <t>Southwest Airlines</t>
  </si>
  <si>
    <t>United Health Group Inc.</t>
  </si>
  <si>
    <t>Microsoft Corp.</t>
  </si>
  <si>
    <t>Unum Group</t>
  </si>
  <si>
    <t>Eastman Chemical</t>
  </si>
  <si>
    <t>Cisco Systems</t>
  </si>
  <si>
    <t>COST</t>
  </si>
  <si>
    <t>Costco Wholesale Corp.</t>
  </si>
  <si>
    <t>Consumer Staples</t>
  </si>
  <si>
    <t>IPG</t>
  </si>
  <si>
    <t>Interpublic Group</t>
  </si>
  <si>
    <t>Praxair Inc.</t>
  </si>
  <si>
    <t>Amgen Inc</t>
  </si>
  <si>
    <t>AEE</t>
  </si>
  <si>
    <t>Ameren Corp</t>
  </si>
  <si>
    <t>Utilities</t>
  </si>
  <si>
    <t>Marathon Oil Corp.</t>
  </si>
  <si>
    <t>Energy</t>
  </si>
  <si>
    <t>Autodesk Inc</t>
  </si>
  <si>
    <t>Oracle Corp.</t>
  </si>
  <si>
    <t>Newell Brands</t>
  </si>
  <si>
    <t>Torchmark Corp.</t>
  </si>
  <si>
    <t>Ecolab Inc.</t>
  </si>
  <si>
    <t>Nike</t>
  </si>
  <si>
    <t>Citigroup Inc.</t>
  </si>
  <si>
    <t>Home Depot</t>
  </si>
  <si>
    <t>Avery Dennison Corp</t>
  </si>
  <si>
    <t>Marsh &amp; McLennan</t>
  </si>
  <si>
    <t>CA, Inc.</t>
  </si>
  <si>
    <t>Sysco Corp.</t>
  </si>
  <si>
    <t>Block H&amp;R</t>
  </si>
  <si>
    <t>Medtronic plc</t>
  </si>
  <si>
    <t>Gap Inc.</t>
  </si>
  <si>
    <t>Illinois Tool Works</t>
  </si>
  <si>
    <t>Parker-Hannifin</t>
  </si>
  <si>
    <t>Dover Corp.</t>
  </si>
  <si>
    <t>TJX Companies Inc.</t>
  </si>
  <si>
    <t>CNP</t>
  </si>
  <si>
    <t>CenterPoint Energy</t>
  </si>
  <si>
    <t>Northrop Grumman Corp.</t>
  </si>
  <si>
    <t>PerkinElmer</t>
  </si>
  <si>
    <t>Air Products &amp; Chemicals Inc</t>
  </si>
  <si>
    <t>Nucor Corp.</t>
  </si>
  <si>
    <t>Ball Corp</t>
  </si>
  <si>
    <t>Hasbro Inc.</t>
  </si>
  <si>
    <t>Lockheed Martin Corp.</t>
  </si>
  <si>
    <t>Hess Corporation</t>
  </si>
  <si>
    <t>PHM</t>
  </si>
  <si>
    <t>Pulte Homes Inc.</t>
  </si>
  <si>
    <t>Lowe's Cos.</t>
  </si>
  <si>
    <t>T</t>
  </si>
  <si>
    <t>AT&amp;T Inc</t>
  </si>
  <si>
    <t>Telecommunication Services</t>
  </si>
  <si>
    <t>VZ</t>
  </si>
  <si>
    <t>Verizon Communications</t>
  </si>
  <si>
    <t>L Brands Inc.</t>
  </si>
  <si>
    <t>Conagra Brands</t>
  </si>
  <si>
    <t>Occidental Petroleum</t>
  </si>
  <si>
    <t>Apple Inc.</t>
  </si>
  <si>
    <t>BF.B</t>
  </si>
  <si>
    <t>Brown-Forman Corp.</t>
  </si>
  <si>
    <t>Snap-On Inc.</t>
  </si>
  <si>
    <t>Wal-Mart Stores</t>
  </si>
  <si>
    <t>Mattel Inc.</t>
  </si>
  <si>
    <t>Archer-Daniels-Midland Co</t>
  </si>
  <si>
    <t>Grainger (W.W.) Inc.</t>
  </si>
  <si>
    <t>Masco Corp.</t>
  </si>
  <si>
    <t>Automatic Data Processing</t>
  </si>
  <si>
    <t>FedEx Corporation</t>
  </si>
  <si>
    <t>PACCAR Inc.</t>
  </si>
  <si>
    <t>American International Group, Inc.</t>
  </si>
  <si>
    <t>Fluor Corp.</t>
  </si>
  <si>
    <t>Walgreens Boots Alliance</t>
  </si>
  <si>
    <t>VFC</t>
  </si>
  <si>
    <t>V.F. Corp.</t>
  </si>
  <si>
    <t>Textron Inc.</t>
  </si>
  <si>
    <t>Intel Corp.</t>
  </si>
  <si>
    <t>Target Corp.</t>
  </si>
  <si>
    <t>Aetna Inc</t>
  </si>
  <si>
    <t>American Express Co</t>
  </si>
  <si>
    <t>Bank of America Corp</t>
  </si>
  <si>
    <t>CIGNA Corp.</t>
  </si>
  <si>
    <t>DUK</t>
  </si>
  <si>
    <t>Duke Energy</t>
  </si>
  <si>
    <t>Lincoln National</t>
  </si>
  <si>
    <t>Molson Coors Brewing Company</t>
  </si>
  <si>
    <t>NEE</t>
  </si>
  <si>
    <t>NextEra Energy</t>
  </si>
  <si>
    <t>The Walt Disney Company</t>
  </si>
  <si>
    <t>Intl Flavors &amp; Fragrances</t>
  </si>
  <si>
    <t>Bard (C.R.) Inc.</t>
  </si>
  <si>
    <t>JPMorgan Chase &amp; Co.</t>
  </si>
  <si>
    <t>Williams Cos.</t>
  </si>
  <si>
    <t>HP Inc.</t>
  </si>
  <si>
    <t>Genuine Parts</t>
  </si>
  <si>
    <t>Baxter International Inc.</t>
  </si>
  <si>
    <t>Lilly (Eli) &amp; Co.</t>
  </si>
  <si>
    <t>McDonald's Corp.</t>
  </si>
  <si>
    <t>Newmont Mining Corporation</t>
  </si>
  <si>
    <t>The Clorox Company</t>
  </si>
  <si>
    <t>General Mills</t>
  </si>
  <si>
    <t>CSX Corp.</t>
  </si>
  <si>
    <t>Cummins Inc.</t>
  </si>
  <si>
    <t>Emerson Electric Company</t>
  </si>
  <si>
    <t>Schlumberger Ltd.</t>
  </si>
  <si>
    <t>Sherwin-Williams</t>
  </si>
  <si>
    <t>Abbott Laboratories</t>
  </si>
  <si>
    <t>Arconic Inc</t>
  </si>
  <si>
    <t>Honeywell Int'l Inc.</t>
  </si>
  <si>
    <t>Exxon Mobil Corp.</t>
  </si>
  <si>
    <t>Sector</t>
  </si>
  <si>
    <t>https://www.quantopian.com/algorithms/59e2083dfc33840010fe7c58/59f3035e6618d9425ddc847f#backtest</t>
  </si>
  <si>
    <t>https://www.quantopian.com/algorithms/59e21f90579397450362d879/59f3058236bda3434d5b460d#backtest</t>
  </si>
  <si>
    <t>https://www.quantopian.com/algorithms/59e4e41e04d3ef000670fe59/59f307323d649843d6227aa9#backtest</t>
  </si>
  <si>
    <t>https://docs.google.com/spreadsheets/d/e/2PACX-1vRGpvGIu8IZ_58j2Kqzaw1fiU-SHWhew26siPlyKhotjIXU4TdWtUbJalY__9xWiWn7LQyrslLM-eHe/pub?gid=1792220814&amp;single=true&amp;output=csv</t>
  </si>
  <si>
    <t>https://www.quantopian.com/algorithms/59e4e5e7e1b569000982b844/59f307f60fe70142906996ba#backtest</t>
  </si>
  <si>
    <t>https://www.quantopian.com/algorithms/59e4e7a52bd3ab11b3fece52/59f309db0929eb43e3a0ddf4#backtest</t>
  </si>
  <si>
    <t>https://docs.google.com/spreadsheets/d/e/2PACX-1vSX4PWZjM06-BJQjFF3bsWX0j06Ya4zIdKGeVxymu7loTDkxyrA9QclxJ84vJymqWMlBoyozuk5x2M4/pub?gid=586685580&amp;single=true&amp;output=csv</t>
  </si>
  <si>
    <t>https://www.quantopian.com/algorithms/59e4e8a8357bae0f19a22638/59f30b0c6618d9425ddc862c#backtest</t>
  </si>
  <si>
    <t>https://www.quantopian.com/algorithms/59e4ea0ab4072d0009a6fd1f/59f30c0739d3ab442b127dfa#backtest</t>
  </si>
  <si>
    <t>https://www.quantopian.com/algorithms/59e4ebd8b4072d0006a6fd2e/59f30cb06618d9425ddc868b#backtest</t>
  </si>
  <si>
    <t>https://www.quantopian.com/algorithms/59e21d16be85dd4fe09ebd16/59f30d81c163794458a79b69#backtest</t>
  </si>
  <si>
    <t>https://docs.google.com/spreadsheets/d/e/2PACX-1vTZU1imxJtf7tWI-Exax57gDtmzoXZfR7UOaOG5zkaS1YfgdPDHXt45tIiKyp0FR2FgDAjz6_GqWjeK/pub?gid=243180151&amp;single=true&amp;output=csv</t>
  </si>
  <si>
    <t>https://www.quantopian.com/algorithms/59e4f1198f9d5b0006fec9e4/59f30fc90fe701429069997f#backtest</t>
  </si>
  <si>
    <t>https://www.quantopian.com/algorithms/59e4f2134382d00009f42166/59f3109c153aa2434229c28c#backtest</t>
  </si>
  <si>
    <t>https://www.quantopian.com/algorithms/59e4f2c79c81d010c917be2c/59f311366618d9425ddc8746#backtest</t>
  </si>
  <si>
    <t>https://docs.google.com/spreadsheets/d/e/2PACX-1vST_TZDA10M7bkyi94wa9thxHmroE47euyYO121K3UGtPX7KILcJlZi3wqHBblehs0mWNAyyDEneFmT/pub?gid=996610782&amp;single=true&amp;output=csv</t>
  </si>
  <si>
    <t>https://www.quantopian.com/algorithms/59e4f4764382d0022bf4216e/59f311db3d649843d6227c0b#backtest</t>
  </si>
  <si>
    <t>https://www.quantopian.com/algorithms/59e4f52d04d3ef000971003f/59f312696618d9425ddc8766#backtest</t>
  </si>
  <si>
    <t>https://docs.google.com/spreadsheets/d/e/2PACX-1vQVuDEUZ3FxRyj3ECdmZfL3h9X_0_r9XPeABSP6ucbQD_n_EeIuJY-Jz_-k2C_Z6MPBBMNMb6FUQR0E/pub?gid=102703582&amp;single=true&amp;output=csv</t>
  </si>
  <si>
    <t>https://www.quantopian.com/algorithms/59e4f6f604d3ef000971006c/59f312f039d3ab442b127fd6#backtest</t>
  </si>
  <si>
    <t>https://docs.google.com/spreadsheets/d/e/2PACX-1vQFBN_BWKhRKBsPOjAR_VWZHmYftaKbsTc09HSJ7mPmQjj8Xg8RKuri5k7WV6qXMG3C5Oec7812OMB0/pub?gid=638841368&amp;single=true&amp;output=csv</t>
  </si>
  <si>
    <t>https://www.quantopian.com/algorithms/59e5bde7c98810000936b927/59f313740fe7014290699a78#backtest</t>
  </si>
  <si>
    <t>https://docs.google.com/spreadsheets/d/e/2PACX-1vRHUoHRLJyFHqLr7TP_TrW5EOkdxJIvEeemP2BxmvnC2edqhg0wb7P7dvdxZ89kAHJW1SUtUuPkU9XP/pub?gid=2065307156&amp;single=true&amp;output=csv</t>
  </si>
  <si>
    <t>https://www.quantopian.com/algorithms/59e5bef2b4072d0006a7104c/59f313f839d3ab442b12804b#backtest</t>
  </si>
  <si>
    <t>https://docs.google.com/spreadsheets/d/e/2PACX-1vRq-cWMTz46e3O0GXHn-nkMHpefl8X5qaXMaVYpDDd5xQydFyR5qp-XEEUR6i7Yr9HbTLn9cki65HsZ/pub?gid=1003390705&amp;single=true&amp;output=csv</t>
  </si>
  <si>
    <t>https://www.quantopian.com/algorithms/59e5bfcf9c81d02cee17c77b/59f3147f39d3ab442b128073#backtest</t>
  </si>
  <si>
    <t>https://docs.google.com/spreadsheets/d/e/2PACX-1vQfR2BquEA1LsSZHbtzJ70304NEYQuUa_CHrkbgXgLhv3W5B9XZbHFMepuWR_uIqLgp1a4mSDZslIex/pub?gid=536415233&amp;single=true&amp;output=csv</t>
  </si>
  <si>
    <t>https://www.quantopian.com/algorithms/59e5c16db4072d0006a7109a/59f315094003ca423234ae1f#backtest</t>
  </si>
  <si>
    <t>https://docs.google.com/spreadsheets/d/e/2PACX-1vQIxmunKYawIMu00ZMbi5hyFAz1YiKGIHXRv38QtzD94yOcz55jkRMDZNkhBFraJjmhwVlftg2CRtX3/pub?gid=1388030403&amp;single=true&amp;output=csv</t>
  </si>
  <si>
    <t>https://www.quantopian.com/algorithms/59e5c25d04d3ef6fb77103b1/59f315ab3d649843d6227cde#backtest</t>
  </si>
  <si>
    <t>https://docs.google.com/spreadsheets/d/e/2PACX-1vTSpHn0zzTXK3LJjX8KTyNhuAUAbVi1OvItrYPrt1vBTpmuqBUO0QHGf22o1i7F-P1fUUTzloD81eK0/pub?gid=2095486470&amp;single=true&amp;output=csv</t>
  </si>
  <si>
    <t>https://www.quantopian.com/algorithms/59e5c39ee1b569000982cbe0/59f3162e52ccd544aa8aa784#backtest</t>
  </si>
  <si>
    <t>https://www.quantopian.com/algorithms/59e5c460c98810721136b19f/59f316d152ccd544aa8aa7a0#backtest</t>
  </si>
  <si>
    <t>https://www.quantopian.com/algorithms/59e5c976b4072d0009a712c1/59f3175f3d649843d6227d7d#backtest</t>
  </si>
  <si>
    <t>https://www.quantopian.com/algorithms/59e5cb5de1b569000982ccc4/59f317f14003ca423234ae8b#backtest</t>
  </si>
  <si>
    <t>https://docs.google.com/spreadsheets/d/e/2PACX-1vQzIMSK5b8AFulw4I8IsSCTVWHn5UJlryTe2T2GNoCJ2qaEHH1SdIWG_lB0wSeZuPELknUnPzKv-6LQ/pub?gid=1619015384&amp;single=true&amp;output=csv</t>
  </si>
  <si>
    <t>https://www.quantopian.com/algorithms/59e5cc67357bae51a2a236d1/59f3190436bda3434d5b4844#backtest</t>
  </si>
  <si>
    <t>https://docs.google.com/spreadsheets/d/e/2PACX-1vS9ggohmVV9kxW5SiRj57hQ0D7kpanYgM7ngY6GMcMuhxsWS8D81g05YTUQo28ni7QM7G-FaKES3bYC/pub?gid=923404392&amp;single=true&amp;output=csv</t>
  </si>
  <si>
    <t>https://www.quantopian.com/algorithms/59e5ce0b04d3ef2c00710986/59f319b7153aa2434229c3fb#backtest</t>
  </si>
  <si>
    <t>https://docs.google.com/spreadsheets/d/e/2PACX-1vTmT9OoeMN2a8MTtEbxwjG3ye8uFGDqtEJssXglvecw19DDYut_-VkbM2V6Ct-WkZomso_49SQjGZoe/pub?gid=922730927&amp;single=true&amp;output=csv</t>
  </si>
  <si>
    <t>https://www.quantopian.com/algorithms/59e5d05ec98810721136b321/59f31a2d52ccd544aa8aa813#backtest</t>
  </si>
  <si>
    <t>https://www.quantopian.com/algorithms/59e5d1304382d0022bf43655/59f31aab0fe7014290699bea#backtest</t>
  </si>
  <si>
    <t>https://www.quantopian.com/algorithms/59e5d1f08f9d5b0009fedeb6/59f31b300929eb43e3a0e25f#backtest</t>
  </si>
  <si>
    <t>https://www.quantopian.com/algorithms/59e5d2b98f9d5b0006fede3c/59f31bba0fe7014290699c94#backtest</t>
  </si>
  <si>
    <t>https://www.quantopian.com/algorithms/59e5d6b3c98810000936bbc7/59f31c4036bda3434d5b48a0#backtest</t>
  </si>
  <si>
    <t>https://www.quantopian.com/algorithms/59e5d7f104d3ef2c00710ab3/59f31cbcc163794458a79e1c#backtest</t>
  </si>
  <si>
    <t>https://www.quantopian.com/algorithms/59e5d9824382d04896f4322f/59f31df239d3ab442b1282c1#backtest</t>
  </si>
  <si>
    <t>https://docs.google.com/spreadsheets/d/e/2PACX-1vQl7WgG3jZeJ4oIhWfMUlnbCvskAuWVPcBImPfa_sfE_KMFhYs2sYZjVLcLeArcJpAm6ompFN5DcM08/pub?gid=10440726&amp;single=true&amp;output=csv</t>
  </si>
  <si>
    <t>https://www.quantopian.com/algorithms/59e5dacdb8ed962aa1df21fb/59f31edb6618d9425ddc88f8#backtest</t>
  </si>
  <si>
    <t>https://docs.google.com/spreadsheets/d/e/2PACX-1vR3C-U0U8v8QhCzCKTdUXril0hIFCNc5EhaUirwejuTkaWGvkG4Hs1Ww3Kp-Bh1vsNSAh9-BfAE_VjV/pub?gid=1400771376&amp;single=true&amp;output=csv</t>
  </si>
  <si>
    <t>https://www.quantopian.com/algorithms/59e5dc262bd3ab11b3fee547/59f31f5e6618d9425ddc891f#backtest</t>
  </si>
  <si>
    <t>https://www.quantopian.com/algorithms/59e5de11b8ed962aa1df2259/59f32030c163794458a79e78#backtest</t>
  </si>
  <si>
    <t>https://www.quantopian.com/algorithms/59e5df3a2bd3ab0009fee69e/59f320b04003ca423234b01c#backtest</t>
  </si>
  <si>
    <t>https://www.quantopian.com/algorithms/59e5e0699c81d04fa217d0d9/59f3219952ccd544aa8aa87b#backtest</t>
  </si>
  <si>
    <t>https://docs.google.com/spreadsheets/d/e/2PACX-1vSZDLq9DLFEi8hwCQDMAAcC0PtHKPae6qnDdYf7SdyWOBLoIFRmUjSjcSi6c_1QVtTLlygRo5uuavDg/pub?gid=197323405&amp;single=true&amp;output=csv</t>
  </si>
  <si>
    <t>https://www.quantopian.com/algorithms/59e5e137357bae51a2a23944/59f3221a4003ca423234b0b1#backtest</t>
  </si>
  <si>
    <t>https://www.quantopian.com/algorithms/59e5e226e1b5693b2182ccf8/59f322a13d649843d6227fa4#backtest</t>
  </si>
  <si>
    <t>https://www.quantopian.com/algorithms/59e5e5a604d3ef6fb7710793/59f323186618d9425ddc8a05#backtest</t>
  </si>
  <si>
    <t>https://docs.google.com/spreadsheets/d/e/2PACX-1vTb6kN6qcFAuJSjAzvlaD7aPr4aRbRs_qtIh4_u3caF371uj-oQgMcHv7uxE_ZOGjt6wMuWSjXyn7Tp/pub?gid=23511709&amp;single=true&amp;output=csv</t>
  </si>
  <si>
    <t>https://www.quantopian.com/algorithms/59e5e6a74382d0022bf438ca/59f323a63d649843d6228007#backtest</t>
  </si>
  <si>
    <t>https://www.quantopian.com/algorithms/59e5e8d48f9d5b0006fee0de/59f324393d649843d622805d#backtest</t>
  </si>
  <si>
    <t>https://www.quantopian.com/algorithms/59e5f26d9c81d04fa217d2b5/59f3251736bda3434d5b4aa6#backtest</t>
  </si>
  <si>
    <t>https://www.quantopian.com/algorithms/59e5f50db4072d0009a716f7/59f3259e6618d9425ddc8ae7#backtest</t>
  </si>
  <si>
    <t>https://docs.google.com/spreadsheets/d/e/2PACX-1vSqAJO3zm4RO2OY_N10UbH01itu7VecOrENVCi7Zg80Zt1JFljNoECFa8McTEtoDlWS_dwKgSBarkA9/pub?gid=1439654981&amp;single=true&amp;output=csv</t>
  </si>
  <si>
    <t>https://www.quantopian.com/algorithms/59e5f60dc98810000936beff/59f326104003ca423234b1a1#backtest</t>
  </si>
  <si>
    <t>https://www.quantopian.com/algorithms/59e5f6dde1b5693b2182cee5/59f326926618d9425ddc8b15#backtest</t>
  </si>
  <si>
    <t>https://docs.google.com/spreadsheets/d/e/2PACX-1vRnEVWJMih7I1_fD_RsCjgxIIViT6ygzLG8PAcfBSm9FZWmpa52SrNpNYlSPutz_6ff71KzUeKhWh-N/pub?gid=671086767&amp;single=true&amp;output=csv</t>
  </si>
  <si>
    <t>https://www.quantopian.com/algorithms/59e5f7e7b8ed963528df1bf9/59f32712c163794458a79f9f#backtest</t>
  </si>
  <si>
    <t>https://www.quantopian.com/algorithms/59e5f96fb8ed963528df1c21/59f327b23d649843d6228173#backtest</t>
  </si>
  <si>
    <t>https://www.quantopian.com/algorithms/59e5fa7db4072d0009a71789/59f328396618d9425ddc8b5a#backtest</t>
  </si>
  <si>
    <t>https://www.quantopian.com/algorithms/59e5fb598f9d5b0006fee27d/59f328e956ce7f428453fd64#backtest</t>
  </si>
  <si>
    <t>https://www.quantopian.com/algorithms/59e5fc422bd3ab11b3fee849/59f3298056ce7f428453fd9a#backtest</t>
  </si>
  <si>
    <t>https://www.quantopian.com/algorithms/59e5fd3de1b5693b2182cf75/59f32a033d649843d62282c5#backtest</t>
  </si>
  <si>
    <t>https://www.quantopian.com/algorithms/59e5fede357bae51a2a23c2a/59f32a7c36bda3434d5b4cb5#backtest</t>
  </si>
  <si>
    <t>https://www.quantopian.com/algorithms/59e5ffc7e1b5693b2182cfb3/59f32b3bc163794458a7a146#backtest</t>
  </si>
  <si>
    <t>https://www.quantopian.com/algorithms/59e601b5357bae36f1a23d54/59f32bb336bda3434d5b4d1e#backtest</t>
  </si>
  <si>
    <t>https://www.quantopian.com/algorithms/59e60315c98810000936c020/59f32c3c0fe7014290699fb3#backtest</t>
  </si>
  <si>
    <t>https://www.quantopian.com/algorithms/59e6046f357bae36f1a23d99/59f32cb5c163794458a7a1e5#backtest</t>
  </si>
  <si>
    <t>https://docs.google.com/spreadsheets/d/e/2PACX-1vRcrblkjMcKhmKvc6CSP3vQmWzz3VL43Cu5xBWt40XvQuFSJkmGjvtQHGdYqUyujHGh_OiJ7OJBSiGT/pub?gid=522353517&amp;single=true&amp;output=csv</t>
  </si>
  <si>
    <t>https://www.quantopian.com/algorithms/59e60731b4072d0006a71779/59f32d720fe701429069a020#backtest</t>
  </si>
  <si>
    <t>https://docs.google.com/spreadsheets/d/e/2PACX-1vSipeJ9zUxNbQaQskuBMXpGqHv3seZJz5Nl5O5GcaC0r6rgx-G_UY9Wm64wGy6F6x-AJ7Jm6QwrDvoA/pub?gid=1179068862&amp;single=true&amp;output=csv</t>
  </si>
  <si>
    <t>https://www.quantopian.com/algorithms/59e607f4b8ed962aa1df263e/59f32e4cc163794458a7a258#backtest</t>
  </si>
  <si>
    <t>https://www.quantopian.com/algorithms/59e60aad2bd3ab0009feeaa4/59f32ece153aa2434229c53c#backtest</t>
  </si>
  <si>
    <t>https://www.quantopian.com/algorithms/59e60baae1b569000982d304/59f32f61c163794458a7a2d6#backtest</t>
  </si>
  <si>
    <t>https://docs.google.com/spreadsheets/d/e/2PACX-1vS1F9jlK4Sx2wQ9YXtscs965Po_vmCUUTU_IwunJWbGnbRUY_Wl8bnL9LlFYlqDkDA9aL-Rzc-Ulan6/pub?gid=1895570788&amp;single=true&amp;output=csv</t>
  </si>
  <si>
    <t>https://www.quantopian.com/algorithms/59e60d469c81d04fa217d4e7/59f32fd439d3ab442b128437#backtest</t>
  </si>
  <si>
    <t>https://docs.google.com/spreadsheets/d/e/2PACX-1vTsfSv2KLGvt6zIAzjDquNDbcHcQhw2gc6jCvfI1FMD-OzguxWV5zmWQIFVVna4oIe7NDoTKA7nliza/pub?gid=1390650135&amp;single=true&amp;output=csv</t>
  </si>
  <si>
    <t>https://www.quantopian.com/algorithms/59e60f1db4072d0006a717f5/59f3326556ce7f428453ff23#backtest</t>
  </si>
  <si>
    <t>https://docs.google.com/spreadsheets/d/e/2PACX-1vRx9YN3iJiq3JraV-EYciI0Z4TpdAuCgojJ_iAvoOXpTGiMxxe7B40s1yS1uIiDewZ-VzX5NRQuywkZ/pub?gid=53659305&amp;single=true&amp;output=csv</t>
  </si>
  <si>
    <t>https://www.quantopian.com/algorithms/59e6105204d3ef6fb7710b43/59f332de56ce7f428453ff50#backtest</t>
  </si>
  <si>
    <t>https://docs.google.com/spreadsheets/d/e/2PACX-1vQ4NQGXQLRGZs--4Uln1uhZfHWAitQpiELxkIrGkZt1-RnaCbz0_77cSg9Nl7gtAxlIp-loGZ56kaHg/pub?gid=1468447883&amp;single=true&amp;output=csv</t>
  </si>
  <si>
    <t>https://www.quantopian.com/algorithms/59e611c3b8ed962aa1df2712/59f3335c39d3ab442b1284f1#backtest</t>
  </si>
  <si>
    <t>https://www.quantopian.com/algorithms/59e6134b04d3ef2c00711067/59f333e2c163794458a7a4b3#backtest</t>
  </si>
  <si>
    <t>https://www.quantopian.com/algorithms/59e6175ec988105c6836a3fa/59f334c4c163794458a7a52b#backtest</t>
  </si>
  <si>
    <t>https://docs.google.com/spreadsheets/d/e/2PACX-1vQdh56wGfk4NeqW6uf0dB5WGj0-9cvDF01W_Am8f2ZYmIM_BcAaNNA_FX-O40o83xYcXRdKC9QYmJi_/pub?gid=1883745939&amp;single=true&amp;output=csv</t>
  </si>
  <si>
    <t>https://www.quantopian.com/algorithms/59e6195d357bae51a2a23e6f/59f335673d649843d6228425#backtest</t>
  </si>
  <si>
    <t>https://www.quantopian.com/algorithms/59e61b938f9d5b0006fee569/59f3360bc163794458a7a5bd#backtest</t>
  </si>
  <si>
    <t>https://www.quantopian.com/algorithms/59e61d15b8ed963528df1f57/59f3369752ccd544aa8aaae7#backtest</t>
  </si>
  <si>
    <t>https://www.quantopian.com/algorithms/59e621c7357bae36f1a24034/59f3371152ccd544aa8aab27#backtest</t>
  </si>
  <si>
    <t>https://www.quantopian.com/algorithms/59e623af9c81d0259617c268/59f3379739d3ab442b12865a#backtest</t>
  </si>
  <si>
    <t>https://www.quantopian.com/algorithms/59e624ef357bae36f1a2407c/59f3381336bda3434d5b4e2b#backtest</t>
  </si>
  <si>
    <t>https://www.quantopian.com/algorithms/59e21a40be85dd032f9eb98b/59f338c27239e44452a821d8#backtest</t>
  </si>
  <si>
    <t>Name and sector Vlookup table</t>
  </si>
  <si>
    <t>Training data link</t>
  </si>
  <si>
    <t>Long/short investment strategy using all 75 equities</t>
  </si>
  <si>
    <t>Benchmark return</t>
  </si>
  <si>
    <t>Omega</t>
  </si>
  <si>
    <t>Calmar</t>
  </si>
  <si>
    <t>https://www.quantopian.com/algorithms/59f2f01e8507850006b10f3e/59f33a1d3d649843d62284de#backtest</t>
  </si>
  <si>
    <t>https://dl.dropboxusercontent.com/s/xih9k23niw8j06r/MEGALS75.csv</t>
  </si>
  <si>
    <t>Long/short investment strategy based on classifier confidence</t>
  </si>
  <si>
    <t>https://www.quantopian.com/algorithms/59f2363ddb00f52066a2cb5e/59f342e852ccd544aa8aaef2#backtest</t>
  </si>
  <si>
    <t>Buy and hold SPY metrics</t>
  </si>
  <si>
    <t>https://www.quantopian.com/algorithms/59e8756d5dcbca00066f7ecb/59f34c9156ce7f4284540427#backtest</t>
  </si>
  <si>
    <t>N/A</t>
  </si>
  <si>
    <t>No leverage</t>
  </si>
  <si>
    <t>H=1</t>
  </si>
  <si>
    <t>H=5</t>
  </si>
  <si>
    <t>H=10</t>
  </si>
  <si>
    <t>H=20</t>
  </si>
  <si>
    <t>H=30</t>
  </si>
  <si>
    <t>H=40</t>
  </si>
  <si>
    <t>KNN</t>
  </si>
  <si>
    <t>SVM</t>
  </si>
  <si>
    <t>Hybrid</t>
  </si>
  <si>
    <t>Average</t>
  </si>
  <si>
    <t>H=50</t>
  </si>
  <si>
    <t>H=60</t>
  </si>
  <si>
    <t>H=90</t>
  </si>
  <si>
    <t>Graph</t>
  </si>
  <si>
    <t>Classifier</t>
  </si>
  <si>
    <t>30 Trading day holding period</t>
  </si>
  <si>
    <t>30 trading day holding period</t>
  </si>
  <si>
    <t>Results based on the initial evaluation of each classifier on Apple data (AAPL) from 2000 to 2014</t>
  </si>
  <si>
    <t>$100,000 starting capital</t>
  </si>
  <si>
    <t>$1,000,000 starting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</si>
</sst>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 applyFont="1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42"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TIME_HORIZON_RESULTS!$B$3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TIME_HORIZON_RESULTS!$C$2:$K$2</c:f>
              <c:strCache>
                <c:ptCount val="9"/>
                <c:pt idx="0">
                  <c:v>H=1</c:v>
                </c:pt>
                <c:pt idx="1">
                  <c:v>H=5</c:v>
                </c:pt>
                <c:pt idx="2">
                  <c:v>H=10</c:v>
                </c:pt>
                <c:pt idx="3">
                  <c:v>H=20</c:v>
                </c:pt>
                <c:pt idx="4">
                  <c:v>H=30</c:v>
                </c:pt>
                <c:pt idx="5">
                  <c:v>H=40</c:v>
                </c:pt>
                <c:pt idx="6">
                  <c:v>H=50</c:v>
                </c:pt>
                <c:pt idx="7">
                  <c:v>H=60</c:v>
                </c:pt>
                <c:pt idx="8">
                  <c:v>H=90</c:v>
                </c:pt>
              </c:strCache>
            </c:strRef>
          </c:cat>
          <c:val>
            <c:numRef>
              <c:f>TIME_HORIZON_RESULTS!$C$3:$K$3</c:f>
              <c:numCache>
                <c:formatCode>General</c:formatCode>
                <c:ptCount val="9"/>
                <c:pt idx="0">
                  <c:v>0.64049999999999996</c:v>
                </c:pt>
                <c:pt idx="1">
                  <c:v>0.76939999999999997</c:v>
                </c:pt>
                <c:pt idx="2">
                  <c:v>0.79179999999999995</c:v>
                </c:pt>
                <c:pt idx="3">
                  <c:v>0.78690000000000004</c:v>
                </c:pt>
                <c:pt idx="4">
                  <c:v>0.81410000000000005</c:v>
                </c:pt>
                <c:pt idx="5">
                  <c:v>0.81279999999999997</c:v>
                </c:pt>
                <c:pt idx="6">
                  <c:v>0.73199999999999998</c:v>
                </c:pt>
                <c:pt idx="7">
                  <c:v>0.68620000000000003</c:v>
                </c:pt>
                <c:pt idx="8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2-4386-9557-515C6671FF54}"/>
            </c:ext>
          </c:extLst>
        </c:ser>
        <c:ser>
          <c:idx val="1"/>
          <c:order val="1"/>
          <c:tx>
            <c:strRef>
              <c:f>TIME_HORIZON_RESULTS!$B$4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TIME_HORIZON_RESULTS!$C$2:$K$2</c:f>
              <c:strCache>
                <c:ptCount val="9"/>
                <c:pt idx="0">
                  <c:v>H=1</c:v>
                </c:pt>
                <c:pt idx="1">
                  <c:v>H=5</c:v>
                </c:pt>
                <c:pt idx="2">
                  <c:v>H=10</c:v>
                </c:pt>
                <c:pt idx="3">
                  <c:v>H=20</c:v>
                </c:pt>
                <c:pt idx="4">
                  <c:v>H=30</c:v>
                </c:pt>
                <c:pt idx="5">
                  <c:v>H=40</c:v>
                </c:pt>
                <c:pt idx="6">
                  <c:v>H=50</c:v>
                </c:pt>
                <c:pt idx="7">
                  <c:v>H=60</c:v>
                </c:pt>
                <c:pt idx="8">
                  <c:v>H=90</c:v>
                </c:pt>
              </c:strCache>
            </c:strRef>
          </c:cat>
          <c:val>
            <c:numRef>
              <c:f>TIME_HORIZON_RESULTS!$C$4:$K$4</c:f>
              <c:numCache>
                <c:formatCode>General</c:formatCode>
                <c:ptCount val="9"/>
                <c:pt idx="0">
                  <c:v>0.5605</c:v>
                </c:pt>
                <c:pt idx="1">
                  <c:v>0.70509999999999995</c:v>
                </c:pt>
                <c:pt idx="2">
                  <c:v>0.7349</c:v>
                </c:pt>
                <c:pt idx="3">
                  <c:v>0.78359999999999996</c:v>
                </c:pt>
                <c:pt idx="4">
                  <c:v>0.8175</c:v>
                </c:pt>
                <c:pt idx="5">
                  <c:v>0.82630000000000003</c:v>
                </c:pt>
                <c:pt idx="6">
                  <c:v>0.84099999999999997</c:v>
                </c:pt>
                <c:pt idx="7">
                  <c:v>0.877</c:v>
                </c:pt>
                <c:pt idx="8">
                  <c:v>0.88280000000000003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2-4386-9557-515C6671FF54}"/>
            </c:ext>
          </c:extLst>
        </c:ser>
        <c:ser>
          <c:idx val="2"/>
          <c:order val="2"/>
          <c:tx>
            <c:strRef>
              <c:f>TIME_HORIZON_RESULTS!$B$5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TIME_HORIZON_RESULTS!$C$2:$K$2</c:f>
              <c:strCache>
                <c:ptCount val="9"/>
                <c:pt idx="0">
                  <c:v>H=1</c:v>
                </c:pt>
                <c:pt idx="1">
                  <c:v>H=5</c:v>
                </c:pt>
                <c:pt idx="2">
                  <c:v>H=10</c:v>
                </c:pt>
                <c:pt idx="3">
                  <c:v>H=20</c:v>
                </c:pt>
                <c:pt idx="4">
                  <c:v>H=30</c:v>
                </c:pt>
                <c:pt idx="5">
                  <c:v>H=40</c:v>
                </c:pt>
                <c:pt idx="6">
                  <c:v>H=50</c:v>
                </c:pt>
                <c:pt idx="7">
                  <c:v>H=60</c:v>
                </c:pt>
                <c:pt idx="8">
                  <c:v>H=90</c:v>
                </c:pt>
              </c:strCache>
            </c:strRef>
          </c:cat>
          <c:val>
            <c:numRef>
              <c:f>TIME_HORIZON_RESULTS!$C$5:$K$5</c:f>
              <c:numCache>
                <c:formatCode>General</c:formatCode>
                <c:ptCount val="9"/>
                <c:pt idx="0">
                  <c:v>0.65300000000000002</c:v>
                </c:pt>
                <c:pt idx="1">
                  <c:v>0.83460000000000001</c:v>
                </c:pt>
                <c:pt idx="2">
                  <c:v>0.86199999999999999</c:v>
                </c:pt>
                <c:pt idx="3">
                  <c:v>0.87329999999999997</c:v>
                </c:pt>
                <c:pt idx="4">
                  <c:v>0.92679999999999996</c:v>
                </c:pt>
                <c:pt idx="5">
                  <c:v>0.92500000000000004</c:v>
                </c:pt>
                <c:pt idx="6">
                  <c:v>0.95599999999999996</c:v>
                </c:pt>
                <c:pt idx="7">
                  <c:v>0.95340000000000003</c:v>
                </c:pt>
                <c:pt idx="8">
                  <c:v>0.95979999999999999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2-4386-9557-515C6671FF54}"/>
            </c:ext>
          </c:extLst>
        </c:ser>
        <c:ser>
          <c:idx val="3"/>
          <c:order val="3"/>
          <c:tx>
            <c:strRef>
              <c:f>TIME_HORIZON_RESULTS!$B$6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TIME_HORIZON_RESULTS!$C$2:$K$2</c:f>
              <c:strCache>
                <c:ptCount val="9"/>
                <c:pt idx="0">
                  <c:v>H=1</c:v>
                </c:pt>
                <c:pt idx="1">
                  <c:v>H=5</c:v>
                </c:pt>
                <c:pt idx="2">
                  <c:v>H=10</c:v>
                </c:pt>
                <c:pt idx="3">
                  <c:v>H=20</c:v>
                </c:pt>
                <c:pt idx="4">
                  <c:v>H=30</c:v>
                </c:pt>
                <c:pt idx="5">
                  <c:v>H=40</c:v>
                </c:pt>
                <c:pt idx="6">
                  <c:v>H=50</c:v>
                </c:pt>
                <c:pt idx="7">
                  <c:v>H=60</c:v>
                </c:pt>
                <c:pt idx="8">
                  <c:v>H=90</c:v>
                </c:pt>
              </c:strCache>
            </c:strRef>
          </c:cat>
          <c:val>
            <c:numRef>
              <c:f>TIME_HORIZON_RESULTS!$C$6:$K$6</c:f>
              <c:numCache>
                <c:formatCode>General</c:formatCode>
                <c:ptCount val="9"/>
                <c:pt idx="0">
                  <c:v>0.64800000000000002</c:v>
                </c:pt>
                <c:pt idx="1">
                  <c:v>0.79530000000000001</c:v>
                </c:pt>
                <c:pt idx="2">
                  <c:v>0.83950000000000002</c:v>
                </c:pt>
                <c:pt idx="3">
                  <c:v>0.83760000000000001</c:v>
                </c:pt>
                <c:pt idx="4">
                  <c:v>0.89229999999999998</c:v>
                </c:pt>
                <c:pt idx="5">
                  <c:v>0.90469999999999995</c:v>
                </c:pt>
                <c:pt idx="6">
                  <c:v>0.90700000000000003</c:v>
                </c:pt>
                <c:pt idx="7">
                  <c:v>0.94189999999999996</c:v>
                </c:pt>
                <c:pt idx="8">
                  <c:v>0.92210000000000003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2-4386-9557-515C6671FF54}"/>
            </c:ext>
          </c:extLst>
        </c:ser>
        <c:ser>
          <c:idx val="4"/>
          <c:order val="4"/>
          <c:tx>
            <c:strRef>
              <c:f>TIME_HORIZON_RESULTS!$B$7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TIME_HORIZON_RESULTS!$C$2:$K$2</c:f>
              <c:strCache>
                <c:ptCount val="9"/>
                <c:pt idx="0">
                  <c:v>H=1</c:v>
                </c:pt>
                <c:pt idx="1">
                  <c:v>H=5</c:v>
                </c:pt>
                <c:pt idx="2">
                  <c:v>H=10</c:v>
                </c:pt>
                <c:pt idx="3">
                  <c:v>H=20</c:v>
                </c:pt>
                <c:pt idx="4">
                  <c:v>H=30</c:v>
                </c:pt>
                <c:pt idx="5">
                  <c:v>H=40</c:v>
                </c:pt>
                <c:pt idx="6">
                  <c:v>H=50</c:v>
                </c:pt>
                <c:pt idx="7">
                  <c:v>H=60</c:v>
                </c:pt>
                <c:pt idx="8">
                  <c:v>H=90</c:v>
                </c:pt>
              </c:strCache>
            </c:strRef>
          </c:cat>
          <c:val>
            <c:numRef>
              <c:f>TIME_HORIZON_RESULTS!$C$7:$K$7</c:f>
              <c:numCache>
                <c:formatCode>General</c:formatCode>
                <c:ptCount val="9"/>
                <c:pt idx="0">
                  <c:v>0.62550000000000006</c:v>
                </c:pt>
                <c:pt idx="1">
                  <c:v>0.77610000000000001</c:v>
                </c:pt>
                <c:pt idx="2">
                  <c:v>0.80705000000000005</c:v>
                </c:pt>
                <c:pt idx="3">
                  <c:v>0.82035000000000002</c:v>
                </c:pt>
                <c:pt idx="4">
                  <c:v>0.86267500000000008</c:v>
                </c:pt>
                <c:pt idx="5">
                  <c:v>0.86719999999999997</c:v>
                </c:pt>
                <c:pt idx="6">
                  <c:v>0.85899999999999999</c:v>
                </c:pt>
                <c:pt idx="7">
                  <c:v>0.86462500000000009</c:v>
                </c:pt>
                <c:pt idx="8">
                  <c:v>0.86717499999999992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2-4386-9557-515C6671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25760"/>
        <c:axId val="337929696"/>
      </c:lineChart>
      <c:catAx>
        <c:axId val="3379257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Investment time 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9696"/>
        <c:crosses val="autoZero"/>
        <c:auto val="1"/>
        <c:lblAlgn val="ctr"/>
        <c:lblOffset val="100"/>
        <c:noMultiLvlLbl val="0"/>
      </c:catAx>
      <c:valAx>
        <c:axId val="3379296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9467</xdr:colOff>
      <xdr:row>8</xdr:row>
      <xdr:rowOff>161925</xdr:rowOff>
    </xdr:from>
    <xdr:to>
      <xdr:col>13</xdr:col>
      <xdr:colOff>642880</xdr:colOff>
      <xdr:row>28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10CEF-8D85-4FF8-9EFC-4E1D6C8198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532E04-9889-4425-8A16-706EEF5835E8}" name="Table2" displayName="Table2" ref="B2:Q78" totalsRowCount="1">
  <autoFilter ref="B2:Q77" xr:uid="{71D2026A-9C7F-423F-A1FC-67A8D23BF329}"/>
  <sortState ref="B3:Q77">
    <sortCondition ref="B2:B77"/>
  </sortState>
  <tableColumns count="16">
    <tableColumn id="1" xr3:uid="{93FCA6B7-F345-4164-9CBF-DF4AD1A58DA1}" name="Ticker" totalsRowLabel="Total"/>
    <tableColumn id="2" xr3:uid="{D9C81389-D145-4FD8-A064-CD2564E66270}" name="Name" dataDxfId="41">
      <calculatedColumnFormula>VLOOKUP(Table2[[#This Row],[Ticker]],Table57[],2,)</calculatedColumnFormula>
    </tableColumn>
    <tableColumn id="3" xr3:uid="{C586F5D7-AAE9-4F78-946F-3F49609A6840}" name="Sector" totalsRowFunction="count" dataDxfId="40">
      <calculatedColumnFormula>VLOOKUP(Table2[[#This Row],[Ticker]],Table57[],3,)</calculatedColumnFormula>
    </tableColumn>
    <tableColumn id="4" xr3:uid="{FFBF07FF-CA36-4A18-B3CB-1498D507A1C9}" name="Strategy return" totalsRowFunction="average" totalsRowDxfId="39"/>
    <tableColumn id="5" xr3:uid="{74F98B55-11AB-4AFB-976A-FC2692B17BBA}" name="Buy and hold return" totalsRowFunction="average" totalsRowDxfId="38"/>
    <tableColumn id="6" xr3:uid="{6DCACDB6-ED7D-4236-AED5-1F48D1A1874B}" name="SPY return" totalsRowFunction="average" dataDxfId="37" totalsRowDxfId="36" dataCellStyle="Percent"/>
    <tableColumn id="7" xr3:uid="{12F251EC-6201-4845-B79A-8B8506B73B71}" name="Return vs SPY" totalsRowFunction="average" totalsRowDxfId="35"/>
    <tableColumn id="8" xr3:uid="{A2156CB8-54FC-4375-96DC-723695CFEC1D}" name="Return vs buy and hold" totalsRowFunction="average" totalsRowDxfId="34"/>
    <tableColumn id="9" xr3:uid="{233CFC7F-ED4F-407E-8253-E87534C2AA50}" name="Alpha" totalsRowFunction="average"/>
    <tableColumn id="10" xr3:uid="{14399081-993C-48F4-A18C-C421E90FCE08}" name="Beta" totalsRowFunction="average"/>
    <tableColumn id="11" xr3:uid="{BA8593C7-FF6B-457C-99DF-9ACA8F7BC523}" name="Sharpe" totalsRowFunction="average"/>
    <tableColumn id="12" xr3:uid="{1FA810EE-C790-47E1-A2FA-EF5DCA2E345B}" name="Sortino" totalsRowFunction="average"/>
    <tableColumn id="13" xr3:uid="{A402E3A0-9E17-45B1-B021-4BA2AFD67E51}" name="Volatility" totalsRowFunction="average"/>
    <tableColumn id="14" xr3:uid="{8F1C0095-E480-40C7-9276-C5310364F9F0}" name="Max drawdown" totalsRowFunction="average" totalsRowDxfId="33"/>
    <tableColumn id="15" xr3:uid="{580467C3-3FA7-4BBE-9B26-373AC8551B3D}" name="Backtest link"/>
    <tableColumn id="16" xr3:uid="{AB634A44-3D9A-4544-B635-F8A854360D91}" name="Training data link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1F8734-9F5D-4022-A66D-0875FCDA1753}" name="Table57" displayName="Table57" ref="AA2:AC116" totalsRowShown="0">
  <autoFilter ref="AA2:AC116" xr:uid="{F1C1272E-9718-47E6-9632-E3590794165C}"/>
  <sortState ref="AA3:AD116">
    <sortCondition ref="AA41:AA155"/>
  </sortState>
  <tableColumns count="3">
    <tableColumn id="1" xr3:uid="{AF39C794-2A85-4F21-A5E8-2FF8C3AD50DC}" name="Ticker"/>
    <tableColumn id="2" xr3:uid="{100CB4DD-8856-441F-B2EF-9DFD82030F35}" name="Name"/>
    <tableColumn id="4" xr3:uid="{C5687901-E532-4F09-855E-BDA205CC6CEE}" name="Sect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8EE381-02F0-4640-BFAD-8B354243FB68}" name="Table7" displayName="Table7" ref="B2:N3" totalsRowShown="0">
  <autoFilter ref="B2:N3" xr:uid="{AD3419C9-9DB6-49DF-A4B6-0C19712E79A1}"/>
  <tableColumns count="13">
    <tableColumn id="1" xr3:uid="{F509A1A9-5BE4-44A4-8DD7-1EC3984C50EF}" name="Strategy return" dataDxfId="32"/>
    <tableColumn id="2" xr3:uid="{E71DC0E1-EC48-4AAF-B12D-375524A33706}" name="Benchmark return" dataDxfId="31"/>
    <tableColumn id="3" xr3:uid="{9525ABCA-51BA-4568-BD8D-B1092F9598D5}" name="Buy and hold return" dataDxfId="30"/>
    <tableColumn id="4" xr3:uid="{356A74E8-E1C7-45D8-9A57-1A96E962A661}" name="Alpha" dataDxfId="29"/>
    <tableColumn id="5" xr3:uid="{A7C3E347-56C7-4FA5-9573-D6BE9BA08D7D}" name="Beta" dataDxfId="28"/>
    <tableColumn id="6" xr3:uid="{77C15E20-6C5A-438C-850B-58677D65EAF2}" name="Sharpe" dataDxfId="27"/>
    <tableColumn id="7" xr3:uid="{CA1BD5AB-3046-4FE3-B516-E987E5C5744F}" name="Sortino" dataDxfId="26"/>
    <tableColumn id="8" xr3:uid="{40343BCD-B03F-476E-90E4-8966814CF8B2}" name="Calmar" dataDxfId="25"/>
    <tableColumn id="9" xr3:uid="{EBE68B30-0E8A-4A51-B7AD-776476399FCE}" name="Omega" dataDxfId="24"/>
    <tableColumn id="10" xr3:uid="{CA68AEC5-50CC-4333-88BC-BD309706D620}" name="Volatility" dataDxfId="23"/>
    <tableColumn id="11" xr3:uid="{AEAF4B11-E42F-4A13-86CF-AA24CE7562D5}" name="Max drawdown" dataDxfId="22"/>
    <tableColumn id="12" xr3:uid="{A0049C49-D089-44E1-8D6D-4227C3189367}" name="Backtest link"/>
    <tableColumn id="13" xr3:uid="{9EFAC4DE-102A-49A6-9D1B-42917E3275E0}" name="Training data link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A21A21-9531-4AD1-9377-59D1EB4A786F}" name="Table8" displayName="Table8" ref="B6:N7" totalsRowShown="0">
  <autoFilter ref="B6:N7" xr:uid="{E3EBFE2F-6CEB-41DB-B79A-F7E0D1D8A482}"/>
  <tableColumns count="13">
    <tableColumn id="1" xr3:uid="{09EA0A16-7573-41AC-A274-D2FFA72AA5DA}" name="Strategy return" dataDxfId="21"/>
    <tableColumn id="2" xr3:uid="{F3475032-EE78-4AB7-B700-E788F708B83D}" name="Benchmark return" dataDxfId="20"/>
    <tableColumn id="3" xr3:uid="{65EB705C-F469-49CD-BBBB-B92E6C28DBF6}" name="Buy and hold return" dataDxfId="19"/>
    <tableColumn id="4" xr3:uid="{5AFF267A-00C9-4A41-AF77-36A875635000}" name="Alpha" dataDxfId="18"/>
    <tableColumn id="5" xr3:uid="{40070166-DE08-47E2-9443-4737CD583443}" name="Beta" dataDxfId="17"/>
    <tableColumn id="6" xr3:uid="{6584AD2C-4C96-4021-AB7F-426BE6A5CC13}" name="Sharpe" dataDxfId="16"/>
    <tableColumn id="7" xr3:uid="{74B9C77B-8484-437F-83F1-21BDFE825878}" name="Sortino" dataDxfId="15"/>
    <tableColumn id="8" xr3:uid="{1D31247B-E50B-4F72-ABC0-A0AFE747F229}" name="Calmar" dataDxfId="14"/>
    <tableColumn id="9" xr3:uid="{CCBD77D0-D635-491D-AE4F-8D3F6DDCD4EF}" name="Omega" dataDxfId="13"/>
    <tableColumn id="10" xr3:uid="{290ACAB4-5DDC-4BA0-AC64-1BDFE57F6D66}" name="Volatility" dataDxfId="12"/>
    <tableColumn id="11" xr3:uid="{607D8048-A510-4EB1-B57A-679426988ACA}" name="Max drawdown" dataDxfId="11"/>
    <tableColumn id="12" xr3:uid="{59B6808B-9332-486F-8E30-64BC9E1EBC36}" name="Backtest link"/>
    <tableColumn id="13" xr3:uid="{57A0438D-DEDE-4F07-A15D-C5E5C691EAE1}" name="Training data link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6A577C-C1DD-46A4-918C-E1AA5B52ACD2}" name="Table9" displayName="Table9" ref="B10:N11" totalsRowShown="0">
  <autoFilter ref="B10:N11" xr:uid="{4B709A40-287F-4A43-B0BD-2AFE371F2BC7}"/>
  <tableColumns count="13">
    <tableColumn id="1" xr3:uid="{948FD2E7-0CE1-4C13-BF6A-B615E88E8593}" name="Strategy return" dataDxfId="10"/>
    <tableColumn id="2" xr3:uid="{0B0ACD28-D6EF-4953-985E-4586D877324E}" name="Benchmark return" dataDxfId="9"/>
    <tableColumn id="3" xr3:uid="{BF5762C4-4D15-4608-A781-D1A6C0743DEA}" name="Buy and hold return" dataDxfId="8"/>
    <tableColumn id="4" xr3:uid="{50C37605-FE06-4528-A7F1-7EE74A936E1B}" name="Alpha" dataDxfId="7"/>
    <tableColumn id="5" xr3:uid="{DC76E393-57F2-4235-AD5E-9802A4818AAD}" name="Beta" dataDxfId="6"/>
    <tableColumn id="6" xr3:uid="{9819AC89-4B24-4F6D-9A01-7DC278847C31}" name="Sharpe" dataDxfId="5"/>
    <tableColumn id="7" xr3:uid="{05DB4518-B50F-4B08-AB1D-0E036A2E68B3}" name="Sortino" dataDxfId="4"/>
    <tableColumn id="8" xr3:uid="{16DDBD0B-9EB9-4924-A6FE-AA365E4315C2}" name="Calmar" dataDxfId="3"/>
    <tableColumn id="9" xr3:uid="{DDCC1CD5-7B2F-4EBA-B78A-10659F218011}" name="Omega" dataDxfId="2"/>
    <tableColumn id="10" xr3:uid="{A9453D60-6C0E-47A8-A218-D9EF93C3275C}" name="Volatility" dataDxfId="1"/>
    <tableColumn id="11" xr3:uid="{507FD748-162B-4B21-ACFC-6BD1AD1225A4}" name="Max drawdown" dataDxfId="0"/>
    <tableColumn id="12" xr3:uid="{0D670E47-BBFA-4F4B-BC65-507AE6A563A9}" name="Backtest link"/>
    <tableColumn id="13" xr3:uid="{81ED26AE-0A42-4589-89AE-73BD28F8A00E}" name="Training data link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04B32-1315-4EFB-A488-DEEAB854E01A}" name="Table3" displayName="Table3" ref="B2:L7" totalsRowShown="0">
  <autoFilter ref="B2:L7" xr:uid="{45947AA6-3795-4E7F-AC20-770B99798C0D}"/>
  <tableColumns count="11">
    <tableColumn id="1" xr3:uid="{881465F1-74CE-4D89-960A-F93F594DAA1F}" name="Classifier"/>
    <tableColumn id="2" xr3:uid="{80095D48-5E46-4531-9763-80664A36C30D}" name="H=1"/>
    <tableColumn id="3" xr3:uid="{FEF7A385-FC71-48EF-A448-424B35930489}" name="H=5"/>
    <tableColumn id="4" xr3:uid="{0038901D-26AB-43BD-9E7C-15BEB340645B}" name="H=10"/>
    <tableColumn id="5" xr3:uid="{7BD6D80D-61D9-4876-BBD6-CCBB9E2C3DDA}" name="H=20"/>
    <tableColumn id="6" xr3:uid="{91F4AC3B-21B5-4FBD-B0E5-449A5A5D86DF}" name="H=30"/>
    <tableColumn id="7" xr3:uid="{3151B420-534C-4BBF-B7B1-3B9E54918362}" name="H=40"/>
    <tableColumn id="8" xr3:uid="{4AF8B135-C2C4-4DAB-AB48-0E5C445F7E36}" name="H=50"/>
    <tableColumn id="9" xr3:uid="{489ED47F-6204-4A33-AD37-1EBBAAC919FB}" name="H=60"/>
    <tableColumn id="10" xr3:uid="{AC3EEFE6-0F82-41EC-8F2B-51BA7DE95033}" name="H=90"/>
    <tableColumn id="11" xr3:uid="{6153A4BD-68E0-443D-B1A8-34506E5963D3}" name="Graph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2B5B-0263-4579-9D23-1CBEC3BD7CB8}">
  <dimension ref="B1:AC116"/>
  <sheetViews>
    <sheetView topLeftCell="B1" zoomScale="60" zoomScaleNormal="60" workbookViewId="0">
      <selection activeCell="B2" sqref="B2"/>
    </sheetView>
  </sheetViews>
  <sheetFormatPr defaultRowHeight="14.25" x14ac:dyDescent="0.45"/>
  <cols>
    <col min="2" max="6" width="20.06640625" customWidth="1"/>
    <col min="7" max="7" width="13.06640625" customWidth="1"/>
    <col min="8" max="8" width="15.86328125" customWidth="1"/>
    <col min="9" max="9" width="22.86328125" customWidth="1"/>
    <col min="10" max="10" width="9.19921875" customWidth="1"/>
    <col min="11" max="11" width="7.86328125" customWidth="1"/>
    <col min="12" max="13" width="9.53125" customWidth="1"/>
    <col min="14" max="14" width="12.06640625" customWidth="1"/>
    <col min="15" max="15" width="17.53125" customWidth="1"/>
    <col min="16" max="17" width="20.06640625" customWidth="1"/>
    <col min="27" max="27" width="15.73046875" customWidth="1"/>
    <col min="28" max="28" width="27.9296875" customWidth="1"/>
    <col min="29" max="29" width="25.3984375" customWidth="1"/>
  </cols>
  <sheetData>
    <row r="1" spans="2:29" x14ac:dyDescent="0.45">
      <c r="B1" s="5" t="s">
        <v>436</v>
      </c>
      <c r="D1" s="5" t="s">
        <v>417</v>
      </c>
      <c r="F1" s="5" t="s">
        <v>433</v>
      </c>
      <c r="AA1" t="s">
        <v>404</v>
      </c>
    </row>
    <row r="2" spans="2:29" x14ac:dyDescent="0.45">
      <c r="B2" t="s">
        <v>0</v>
      </c>
      <c r="C2" t="s">
        <v>1</v>
      </c>
      <c r="D2" t="s">
        <v>301</v>
      </c>
      <c r="E2" t="s">
        <v>110</v>
      </c>
      <c r="F2" t="s">
        <v>111</v>
      </c>
      <c r="G2" t="s">
        <v>109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112</v>
      </c>
      <c r="O2" t="s">
        <v>8</v>
      </c>
      <c r="P2" t="s">
        <v>108</v>
      </c>
      <c r="Q2" t="s">
        <v>405</v>
      </c>
      <c r="AA2" t="s">
        <v>0</v>
      </c>
      <c r="AB2" t="s">
        <v>1</v>
      </c>
      <c r="AC2" t="s">
        <v>301</v>
      </c>
    </row>
    <row r="3" spans="2:29" x14ac:dyDescent="0.45">
      <c r="B3" t="s">
        <v>9</v>
      </c>
      <c r="C3" t="str">
        <f>VLOOKUP(Table2[[#This Row],[Ticker]],Table57[],2,)</f>
        <v>Apple Inc.</v>
      </c>
      <c r="D3" t="str">
        <f>VLOOKUP(Table2[[#This Row],[Ticker]],Table57[],3,)</f>
        <v>Information Technology</v>
      </c>
      <c r="E3" s="3">
        <v>-0.105</v>
      </c>
      <c r="F3" s="3">
        <v>9.0499999999999997E-2</v>
      </c>
      <c r="G3" s="3">
        <v>0.13389999999999999</v>
      </c>
      <c r="H3" s="2">
        <f t="shared" ref="H3:H34" si="0">E3-G3</f>
        <v>-0.2389</v>
      </c>
      <c r="I3" s="2">
        <f t="shared" ref="I3:I34" si="1">E3-F3</f>
        <v>-0.19550000000000001</v>
      </c>
      <c r="J3" s="4">
        <v>0.02</v>
      </c>
      <c r="K3" s="4">
        <v>-0.62</v>
      </c>
      <c r="L3" s="4">
        <v>-0.11</v>
      </c>
      <c r="M3" s="4">
        <v>-0.16</v>
      </c>
      <c r="N3" s="4">
        <v>0.24</v>
      </c>
      <c r="O3" s="3">
        <v>-0.28389999999999999</v>
      </c>
      <c r="P3" t="s">
        <v>302</v>
      </c>
      <c r="Q3" t="s">
        <v>148</v>
      </c>
      <c r="AA3" t="s">
        <v>9</v>
      </c>
      <c r="AB3" t="s">
        <v>249</v>
      </c>
      <c r="AC3" t="s">
        <v>176</v>
      </c>
    </row>
    <row r="4" spans="2:29" x14ac:dyDescent="0.45">
      <c r="B4" t="s">
        <v>10</v>
      </c>
      <c r="C4" t="str">
        <f>VLOOKUP(Table2[[#This Row],[Ticker]],Table57[],2,)</f>
        <v>Abbott Laboratories</v>
      </c>
      <c r="D4" t="str">
        <f>VLOOKUP(Table2[[#This Row],[Ticker]],Table57[],3,)</f>
        <v>Health Care</v>
      </c>
      <c r="E4" s="3">
        <v>2.6200000000000001E-2</v>
      </c>
      <c r="F4" s="3">
        <v>-0.1066</v>
      </c>
      <c r="G4" s="3">
        <v>0.13389999999999999</v>
      </c>
      <c r="H4" s="2">
        <f t="shared" si="0"/>
        <v>-0.10769999999999999</v>
      </c>
      <c r="I4" s="2">
        <f t="shared" si="1"/>
        <v>0.1328</v>
      </c>
      <c r="J4">
        <v>0.05</v>
      </c>
      <c r="K4">
        <v>0.48</v>
      </c>
      <c r="L4">
        <v>0.17</v>
      </c>
      <c r="M4">
        <v>0.24</v>
      </c>
      <c r="N4">
        <v>0.22</v>
      </c>
      <c r="O4" s="3">
        <v>-0.25729999999999997</v>
      </c>
      <c r="P4" t="s">
        <v>303</v>
      </c>
      <c r="Q4" t="s">
        <v>149</v>
      </c>
      <c r="AA4" t="s">
        <v>10</v>
      </c>
      <c r="AB4" t="s">
        <v>297</v>
      </c>
      <c r="AC4" t="s">
        <v>187</v>
      </c>
    </row>
    <row r="5" spans="2:29" x14ac:dyDescent="0.45">
      <c r="B5" t="s">
        <v>11</v>
      </c>
      <c r="C5" t="str">
        <f>VLOOKUP(Table2[[#This Row],[Ticker]],Table57[],2,)</f>
        <v>Archer-Daniels-Midland Co</v>
      </c>
      <c r="D5" t="str">
        <f>VLOOKUP(Table2[[#This Row],[Ticker]],Table57[],3,)</f>
        <v>Consumer Staples</v>
      </c>
      <c r="E5" s="3">
        <v>0.20449999999999999</v>
      </c>
      <c r="F5" s="3">
        <v>-7.1400000000000005E-2</v>
      </c>
      <c r="G5" s="3">
        <v>0.13389999999999999</v>
      </c>
      <c r="H5" s="2">
        <f t="shared" si="0"/>
        <v>7.0599999999999996E-2</v>
      </c>
      <c r="I5" s="2">
        <f t="shared" si="1"/>
        <v>0.27589999999999998</v>
      </c>
      <c r="J5">
        <v>0.12</v>
      </c>
      <c r="K5">
        <v>-0.17</v>
      </c>
      <c r="L5">
        <v>0.49</v>
      </c>
      <c r="M5">
        <v>0.75</v>
      </c>
      <c r="N5">
        <v>0.25</v>
      </c>
      <c r="O5" s="3">
        <v>-0.27600000000000002</v>
      </c>
      <c r="P5" t="s">
        <v>304</v>
      </c>
      <c r="Q5" t="s">
        <v>150</v>
      </c>
      <c r="AA5" t="s">
        <v>184</v>
      </c>
      <c r="AB5" t="s">
        <v>185</v>
      </c>
      <c r="AC5" t="s">
        <v>176</v>
      </c>
    </row>
    <row r="6" spans="2:29" x14ac:dyDescent="0.45">
      <c r="B6" t="s">
        <v>12</v>
      </c>
      <c r="C6" t="str">
        <f>VLOOKUP(Table2[[#This Row],[Ticker]],Table57[],2,)</f>
        <v>Automatic Data Processing</v>
      </c>
      <c r="D6" t="str">
        <f>VLOOKUP(Table2[[#This Row],[Ticker]],Table57[],3,)</f>
        <v>Information Technology</v>
      </c>
      <c r="E6" s="3">
        <v>-7.2300000000000003E-2</v>
      </c>
      <c r="F6" s="3">
        <v>0.29380000000000001</v>
      </c>
      <c r="G6" s="3">
        <v>0.13389999999999999</v>
      </c>
      <c r="H6" s="2">
        <f t="shared" si="0"/>
        <v>-0.20619999999999999</v>
      </c>
      <c r="I6" s="2">
        <f t="shared" si="1"/>
        <v>-0.36609999999999998</v>
      </c>
      <c r="J6">
        <v>-0.09</v>
      </c>
      <c r="K6">
        <v>0.5</v>
      </c>
      <c r="L6">
        <v>-0.11</v>
      </c>
      <c r="M6">
        <v>-0.16</v>
      </c>
      <c r="N6">
        <v>0.18</v>
      </c>
      <c r="O6" s="3">
        <v>-0.27200000000000002</v>
      </c>
      <c r="P6" t="s">
        <v>306</v>
      </c>
      <c r="Q6" t="s">
        <v>305</v>
      </c>
      <c r="AA6" t="s">
        <v>11</v>
      </c>
      <c r="AB6" t="s">
        <v>255</v>
      </c>
      <c r="AC6" t="s">
        <v>199</v>
      </c>
    </row>
    <row r="7" spans="2:29" x14ac:dyDescent="0.45">
      <c r="B7" t="s">
        <v>13</v>
      </c>
      <c r="C7" t="str">
        <f>VLOOKUP(Table2[[#This Row],[Ticker]],Table57[],2,)</f>
        <v>Autodesk Inc</v>
      </c>
      <c r="D7" t="str">
        <f>VLOOKUP(Table2[[#This Row],[Ticker]],Table57[],3,)</f>
        <v>Information Technology</v>
      </c>
      <c r="E7" s="3">
        <v>-2.6100000000000002E-2</v>
      </c>
      <c r="F7" s="3">
        <v>0.23200000000000001</v>
      </c>
      <c r="G7" s="3">
        <v>0.13389999999999999</v>
      </c>
      <c r="H7" s="2">
        <f t="shared" si="0"/>
        <v>-0.16</v>
      </c>
      <c r="I7" s="2">
        <f t="shared" si="1"/>
        <v>-0.2581</v>
      </c>
      <c r="J7">
        <v>7.0000000000000007E-2</v>
      </c>
      <c r="K7">
        <v>-0.18</v>
      </c>
      <c r="L7">
        <v>0.12</v>
      </c>
      <c r="M7">
        <v>0.18</v>
      </c>
      <c r="N7">
        <v>0.32</v>
      </c>
      <c r="O7" s="3">
        <v>-0.3609</v>
      </c>
      <c r="P7" t="s">
        <v>307</v>
      </c>
      <c r="Q7" t="s">
        <v>151</v>
      </c>
      <c r="AA7" t="s">
        <v>12</v>
      </c>
      <c r="AB7" t="s">
        <v>258</v>
      </c>
      <c r="AC7" t="s">
        <v>176</v>
      </c>
    </row>
    <row r="8" spans="2:29" x14ac:dyDescent="0.45">
      <c r="B8" t="s">
        <v>14</v>
      </c>
      <c r="C8" t="str">
        <f>VLOOKUP(Table2[[#This Row],[Ticker]],Table57[],2,)</f>
        <v>Aetna Inc</v>
      </c>
      <c r="D8" t="str">
        <f>VLOOKUP(Table2[[#This Row],[Ticker]],Table57[],3,)</f>
        <v>Health Care</v>
      </c>
      <c r="E8" s="3">
        <v>-6.6E-3</v>
      </c>
      <c r="F8" s="3">
        <v>0.42230000000000001</v>
      </c>
      <c r="G8" s="3">
        <v>0.13389999999999999</v>
      </c>
      <c r="H8" s="2">
        <f t="shared" si="0"/>
        <v>-0.14049999999999999</v>
      </c>
      <c r="I8" s="2">
        <f t="shared" si="1"/>
        <v>-0.4289</v>
      </c>
      <c r="J8">
        <v>0.16</v>
      </c>
      <c r="K8">
        <v>-0.59</v>
      </c>
      <c r="L8">
        <v>0.12</v>
      </c>
      <c r="M8">
        <v>0.17</v>
      </c>
      <c r="N8">
        <v>0.26</v>
      </c>
      <c r="O8" s="3">
        <v>-0.37219999999999998</v>
      </c>
      <c r="P8" t="s">
        <v>309</v>
      </c>
      <c r="Q8" t="s">
        <v>308</v>
      </c>
      <c r="AA8" t="s">
        <v>13</v>
      </c>
      <c r="AB8" t="s">
        <v>209</v>
      </c>
      <c r="AC8" t="s">
        <v>176</v>
      </c>
    </row>
    <row r="9" spans="2:29" x14ac:dyDescent="0.45">
      <c r="B9" t="s">
        <v>15</v>
      </c>
      <c r="C9" t="str">
        <f>VLOOKUP(Table2[[#This Row],[Ticker]],Table57[],2,)</f>
        <v>American International Group, Inc.</v>
      </c>
      <c r="D9" t="str">
        <f>VLOOKUP(Table2[[#This Row],[Ticker]],Table57[],3,)</f>
        <v>Financials</v>
      </c>
      <c r="E9" s="3">
        <v>-0.36799999999999999</v>
      </c>
      <c r="F9" s="3">
        <v>0.2089</v>
      </c>
      <c r="G9" s="3">
        <v>0.13389999999999999</v>
      </c>
      <c r="H9" s="2">
        <f t="shared" si="0"/>
        <v>-0.50190000000000001</v>
      </c>
      <c r="I9" s="2">
        <f t="shared" si="1"/>
        <v>-0.57689999999999997</v>
      </c>
      <c r="J9">
        <v>-0.17</v>
      </c>
      <c r="K9">
        <v>-0.3</v>
      </c>
      <c r="L9">
        <v>-1</v>
      </c>
      <c r="M9">
        <v>-1.29</v>
      </c>
      <c r="N9">
        <v>0.21</v>
      </c>
      <c r="O9" s="3">
        <v>-0.45329999999999998</v>
      </c>
      <c r="P9" t="s">
        <v>310</v>
      </c>
      <c r="Q9" t="s">
        <v>152</v>
      </c>
      <c r="AA9" t="s">
        <v>204</v>
      </c>
      <c r="AB9" t="s">
        <v>205</v>
      </c>
      <c r="AC9" t="s">
        <v>206</v>
      </c>
    </row>
    <row r="10" spans="2:29" x14ac:dyDescent="0.45">
      <c r="B10" t="s">
        <v>16</v>
      </c>
      <c r="C10" t="str">
        <f>VLOOKUP(Table2[[#This Row],[Ticker]],Table57[],2,)</f>
        <v>Amgen Inc</v>
      </c>
      <c r="D10" t="str">
        <f>VLOOKUP(Table2[[#This Row],[Ticker]],Table57[],3,)</f>
        <v>Health Care</v>
      </c>
      <c r="E10" s="3">
        <v>0.36249999999999999</v>
      </c>
      <c r="F10" s="3">
        <v>-3.9800000000000002E-2</v>
      </c>
      <c r="G10" s="3">
        <v>0.13389999999999999</v>
      </c>
      <c r="H10" s="2">
        <f t="shared" si="0"/>
        <v>0.2286</v>
      </c>
      <c r="I10" s="2">
        <f t="shared" si="1"/>
        <v>0.40229999999999999</v>
      </c>
      <c r="J10">
        <v>0.18</v>
      </c>
      <c r="K10">
        <v>0.51</v>
      </c>
      <c r="L10">
        <v>0.72</v>
      </c>
      <c r="M10">
        <v>1.04</v>
      </c>
      <c r="N10">
        <v>0.26</v>
      </c>
      <c r="O10" s="3">
        <v>-0.1852</v>
      </c>
      <c r="P10" t="s">
        <v>311</v>
      </c>
      <c r="Q10" t="s">
        <v>153</v>
      </c>
      <c r="AA10" t="s">
        <v>14</v>
      </c>
      <c r="AB10" t="s">
        <v>269</v>
      </c>
      <c r="AC10" t="s">
        <v>187</v>
      </c>
    </row>
    <row r="11" spans="2:29" x14ac:dyDescent="0.45">
      <c r="B11" t="s">
        <v>20</v>
      </c>
      <c r="C11" t="str">
        <f>VLOOKUP(Table2[[#This Row],[Ticker]],Table57[],2,)</f>
        <v>American Express Co</v>
      </c>
      <c r="D11" t="str">
        <f>VLOOKUP(Table2[[#This Row],[Ticker]],Table57[],3,)</f>
        <v>Financials</v>
      </c>
      <c r="E11" s="3">
        <v>0.15310000000000001</v>
      </c>
      <c r="F11" s="3">
        <v>-0.1769</v>
      </c>
      <c r="G11" s="3">
        <v>0.13389999999999999</v>
      </c>
      <c r="H11" s="2">
        <f t="shared" si="0"/>
        <v>1.9200000000000023E-2</v>
      </c>
      <c r="I11" s="2">
        <f t="shared" si="1"/>
        <v>0.33</v>
      </c>
      <c r="J11">
        <v>0.15</v>
      </c>
      <c r="K11">
        <v>0.81</v>
      </c>
      <c r="L11">
        <v>0.43</v>
      </c>
      <c r="M11">
        <v>0.59</v>
      </c>
      <c r="N11">
        <v>0.23</v>
      </c>
      <c r="O11" s="3">
        <v>-0.37580000000000002</v>
      </c>
      <c r="P11" t="s">
        <v>312</v>
      </c>
      <c r="Q11" t="s">
        <v>154</v>
      </c>
      <c r="AA11" t="s">
        <v>15</v>
      </c>
      <c r="AB11" t="s">
        <v>261</v>
      </c>
      <c r="AC11" t="s">
        <v>178</v>
      </c>
    </row>
    <row r="12" spans="2:29" x14ac:dyDescent="0.45">
      <c r="B12" t="s">
        <v>21</v>
      </c>
      <c r="C12" t="str">
        <f>VLOOKUP(Table2[[#This Row],[Ticker]],Table57[],2,)</f>
        <v>Bank of America Corp</v>
      </c>
      <c r="D12" t="str">
        <f>VLOOKUP(Table2[[#This Row],[Ticker]],Table57[],3,)</f>
        <v>Financials</v>
      </c>
      <c r="E12" s="3">
        <v>1.77E-2</v>
      </c>
      <c r="F12" s="3">
        <v>0.27289999999999998</v>
      </c>
      <c r="G12" s="3">
        <v>0.13389999999999999</v>
      </c>
      <c r="H12" s="2">
        <f t="shared" si="0"/>
        <v>-0.1162</v>
      </c>
      <c r="I12" s="2">
        <f t="shared" si="1"/>
        <v>-0.25519999999999998</v>
      </c>
      <c r="J12">
        <v>0.06</v>
      </c>
      <c r="K12">
        <v>-0.08</v>
      </c>
      <c r="L12">
        <v>0.17</v>
      </c>
      <c r="M12">
        <v>0.25</v>
      </c>
      <c r="N12">
        <v>0.28000000000000003</v>
      </c>
      <c r="O12" s="3">
        <v>-0.42280000000000001</v>
      </c>
      <c r="P12" t="s">
        <v>314</v>
      </c>
      <c r="Q12" t="s">
        <v>313</v>
      </c>
      <c r="AA12" t="s">
        <v>16</v>
      </c>
      <c r="AB12" t="s">
        <v>203</v>
      </c>
      <c r="AC12" t="s">
        <v>187</v>
      </c>
    </row>
    <row r="13" spans="2:29" x14ac:dyDescent="0.45">
      <c r="B13" t="s">
        <v>22</v>
      </c>
      <c r="C13" t="str">
        <f>VLOOKUP(Table2[[#This Row],[Ticker]],Table57[],2,)</f>
        <v>Baxter International Inc.</v>
      </c>
      <c r="D13" t="str">
        <f>VLOOKUP(Table2[[#This Row],[Ticker]],Table57[],3,)</f>
        <v>Health Care</v>
      </c>
      <c r="E13" s="3">
        <v>0.25230000000000002</v>
      </c>
      <c r="F13" s="3">
        <v>0.1517</v>
      </c>
      <c r="G13" s="3">
        <v>0.13389999999999999</v>
      </c>
      <c r="H13" s="2">
        <f t="shared" si="0"/>
        <v>0.11840000000000003</v>
      </c>
      <c r="I13" s="2">
        <f t="shared" si="1"/>
        <v>0.10060000000000002</v>
      </c>
      <c r="J13">
        <v>0.24</v>
      </c>
      <c r="K13">
        <v>-0.82</v>
      </c>
      <c r="L13">
        <v>0.47</v>
      </c>
      <c r="M13">
        <v>1.24</v>
      </c>
      <c r="N13">
        <v>0.35</v>
      </c>
      <c r="O13" s="3">
        <v>-0.3674</v>
      </c>
      <c r="P13" t="s">
        <v>315</v>
      </c>
      <c r="Q13" t="s">
        <v>155</v>
      </c>
      <c r="AA13" t="s">
        <v>17</v>
      </c>
      <c r="AB13" t="s">
        <v>232</v>
      </c>
      <c r="AC13" t="s">
        <v>172</v>
      </c>
    </row>
    <row r="14" spans="2:29" x14ac:dyDescent="0.45">
      <c r="B14" t="s">
        <v>23</v>
      </c>
      <c r="C14" t="str">
        <f>VLOOKUP(Table2[[#This Row],[Ticker]],Table57[],2,)</f>
        <v>Best Buy Co. Inc.</v>
      </c>
      <c r="D14" t="str">
        <f>VLOOKUP(Table2[[#This Row],[Ticker]],Table57[],3,)</f>
        <v>Consumer Discretionary</v>
      </c>
      <c r="E14" s="3">
        <v>0.72899999999999998</v>
      </c>
      <c r="F14" s="3">
        <v>0.16520000000000001</v>
      </c>
      <c r="G14" s="3">
        <v>0.13389999999999999</v>
      </c>
      <c r="H14" s="2">
        <f t="shared" si="0"/>
        <v>0.59509999999999996</v>
      </c>
      <c r="I14" s="2">
        <f t="shared" si="1"/>
        <v>0.56379999999999997</v>
      </c>
      <c r="J14">
        <v>0.33</v>
      </c>
      <c r="K14">
        <v>0.03</v>
      </c>
      <c r="L14">
        <v>0.95</v>
      </c>
      <c r="M14">
        <v>1.55</v>
      </c>
      <c r="N14">
        <v>0.36</v>
      </c>
      <c r="O14" s="3">
        <v>-0.27939999999999998</v>
      </c>
      <c r="P14" t="s">
        <v>316</v>
      </c>
      <c r="Q14" t="s">
        <v>156</v>
      </c>
      <c r="AA14" t="s">
        <v>18</v>
      </c>
      <c r="AB14" t="s">
        <v>298</v>
      </c>
      <c r="AC14" t="s">
        <v>183</v>
      </c>
    </row>
    <row r="15" spans="2:29" x14ac:dyDescent="0.45">
      <c r="B15" t="s">
        <v>25</v>
      </c>
      <c r="C15" t="str">
        <f>VLOOKUP(Table2[[#This Row],[Ticker]],Table57[],2,)</f>
        <v>Becton Dickinson</v>
      </c>
      <c r="D15" t="str">
        <f>VLOOKUP(Table2[[#This Row],[Ticker]],Table57[],3,)</f>
        <v>Health Care</v>
      </c>
      <c r="E15" s="3">
        <v>-0.214</v>
      </c>
      <c r="F15" s="3">
        <v>0.22989999999999999</v>
      </c>
      <c r="G15" s="3">
        <v>0.13389999999999999</v>
      </c>
      <c r="H15" s="2">
        <f t="shared" si="0"/>
        <v>-0.34789999999999999</v>
      </c>
      <c r="I15" s="2">
        <f t="shared" si="1"/>
        <v>-0.44389999999999996</v>
      </c>
      <c r="J15">
        <v>0.02</v>
      </c>
      <c r="K15">
        <v>-0.99</v>
      </c>
      <c r="L15">
        <v>-0.56000000000000005</v>
      </c>
      <c r="M15">
        <v>-0.81</v>
      </c>
      <c r="N15">
        <v>0.18</v>
      </c>
      <c r="O15" s="3">
        <v>-0.30940000000000001</v>
      </c>
      <c r="P15" t="s">
        <v>318</v>
      </c>
      <c r="Q15" t="s">
        <v>317</v>
      </c>
      <c r="AA15" t="s">
        <v>19</v>
      </c>
      <c r="AB15" t="s">
        <v>217</v>
      </c>
      <c r="AC15" t="s">
        <v>172</v>
      </c>
    </row>
    <row r="16" spans="2:29" x14ac:dyDescent="0.45">
      <c r="B16" t="s">
        <v>26</v>
      </c>
      <c r="C16" t="str">
        <f>VLOOKUP(Table2[[#This Row],[Ticker]],Table57[],2,)</f>
        <v>Ball Corp</v>
      </c>
      <c r="D16" t="str">
        <f>VLOOKUP(Table2[[#This Row],[Ticker]],Table57[],3,)</f>
        <v>Materials</v>
      </c>
      <c r="E16" s="3">
        <v>0.12759999999999999</v>
      </c>
      <c r="F16" s="3">
        <v>0.1178</v>
      </c>
      <c r="G16" s="3">
        <v>0.13389999999999999</v>
      </c>
      <c r="H16" s="2">
        <f t="shared" si="0"/>
        <v>-6.3E-3</v>
      </c>
      <c r="I16" s="2">
        <f t="shared" si="1"/>
        <v>9.7999999999999893E-3</v>
      </c>
      <c r="J16">
        <v>0.03</v>
      </c>
      <c r="K16">
        <v>0.73</v>
      </c>
      <c r="L16">
        <v>0.37</v>
      </c>
      <c r="M16">
        <v>0.57999999999999996</v>
      </c>
      <c r="N16">
        <v>0.24</v>
      </c>
      <c r="O16" s="3">
        <v>-0.1807</v>
      </c>
      <c r="P16" t="s">
        <v>319</v>
      </c>
      <c r="Q16" t="s">
        <v>157</v>
      </c>
      <c r="AA16" t="s">
        <v>20</v>
      </c>
      <c r="AB16" t="s">
        <v>270</v>
      </c>
      <c r="AC16" t="s">
        <v>178</v>
      </c>
    </row>
    <row r="17" spans="2:29" x14ac:dyDescent="0.45">
      <c r="B17" t="s">
        <v>29</v>
      </c>
      <c r="C17" t="str">
        <f>VLOOKUP(Table2[[#This Row],[Ticker]],Table57[],2,)</f>
        <v>CA, Inc.</v>
      </c>
      <c r="D17" t="str">
        <f>VLOOKUP(Table2[[#This Row],[Ticker]],Table57[],3,)</f>
        <v>Information Technology</v>
      </c>
      <c r="E17" s="3">
        <v>-0.1217</v>
      </c>
      <c r="F17" s="3">
        <v>0.11650000000000001</v>
      </c>
      <c r="G17" s="3">
        <v>0.13389999999999999</v>
      </c>
      <c r="H17" s="2">
        <f t="shared" si="0"/>
        <v>-0.25559999999999999</v>
      </c>
      <c r="I17" s="2">
        <f t="shared" si="1"/>
        <v>-0.23820000000000002</v>
      </c>
      <c r="J17">
        <v>0.03</v>
      </c>
      <c r="K17">
        <v>-0.96</v>
      </c>
      <c r="L17">
        <v>-0.22</v>
      </c>
      <c r="M17">
        <v>-0.33</v>
      </c>
      <c r="N17">
        <v>0.2</v>
      </c>
      <c r="O17" s="3">
        <v>-0.29099999999999998</v>
      </c>
      <c r="P17" t="s">
        <v>321</v>
      </c>
      <c r="Q17" t="s">
        <v>320</v>
      </c>
      <c r="AA17" t="s">
        <v>21</v>
      </c>
      <c r="AB17" t="s">
        <v>271</v>
      </c>
      <c r="AC17" t="s">
        <v>178</v>
      </c>
    </row>
    <row r="18" spans="2:29" x14ac:dyDescent="0.45">
      <c r="B18" t="s">
        <v>30</v>
      </c>
      <c r="C18" t="str">
        <f>VLOOKUP(Table2[[#This Row],[Ticker]],Table57[],2,)</f>
        <v>Conagra Brands</v>
      </c>
      <c r="D18" t="str">
        <f>VLOOKUP(Table2[[#This Row],[Ticker]],Table57[],3,)</f>
        <v>Consumer Staples</v>
      </c>
      <c r="E18" s="3">
        <v>-0.2077</v>
      </c>
      <c r="F18" s="3">
        <v>0.14410000000000001</v>
      </c>
      <c r="G18" s="3">
        <v>0.13389999999999999</v>
      </c>
      <c r="H18" s="2">
        <f t="shared" si="0"/>
        <v>-0.34160000000000001</v>
      </c>
      <c r="I18" s="2">
        <f t="shared" si="1"/>
        <v>-0.3518</v>
      </c>
      <c r="J18">
        <v>0.04</v>
      </c>
      <c r="K18">
        <v>-1</v>
      </c>
      <c r="L18">
        <v>-0.25</v>
      </c>
      <c r="M18">
        <v>-0.44</v>
      </c>
      <c r="N18">
        <v>0.3</v>
      </c>
      <c r="O18" s="3">
        <v>-0.37159999999999999</v>
      </c>
      <c r="P18" t="s">
        <v>323</v>
      </c>
      <c r="Q18" t="s">
        <v>322</v>
      </c>
      <c r="AA18" t="s">
        <v>22</v>
      </c>
      <c r="AB18" t="s">
        <v>286</v>
      </c>
      <c r="AC18" t="s">
        <v>187</v>
      </c>
    </row>
    <row r="19" spans="2:29" x14ac:dyDescent="0.45">
      <c r="B19" t="s">
        <v>31</v>
      </c>
      <c r="C19" t="str">
        <f>VLOOKUP(Table2[[#This Row],[Ticker]],Table57[],2,)</f>
        <v>CIGNA Corp.</v>
      </c>
      <c r="D19" t="str">
        <f>VLOOKUP(Table2[[#This Row],[Ticker]],Table57[],3,)</f>
        <v>Health Care</v>
      </c>
      <c r="E19" s="3">
        <v>-6.2700000000000006E-2</v>
      </c>
      <c r="F19" s="3">
        <v>0.29909999999999998</v>
      </c>
      <c r="G19" s="3">
        <v>0.13389999999999999</v>
      </c>
      <c r="H19" s="2">
        <f t="shared" si="0"/>
        <v>-0.1966</v>
      </c>
      <c r="I19" s="2">
        <f t="shared" si="1"/>
        <v>-0.36180000000000001</v>
      </c>
      <c r="J19">
        <v>0.01</v>
      </c>
      <c r="K19">
        <v>-0.04</v>
      </c>
      <c r="L19">
        <v>0.02</v>
      </c>
      <c r="M19">
        <v>0.02</v>
      </c>
      <c r="N19">
        <v>0.27</v>
      </c>
      <c r="O19" s="3">
        <v>-0.40849999999999997</v>
      </c>
      <c r="P19" t="s">
        <v>325</v>
      </c>
      <c r="Q19" t="s">
        <v>324</v>
      </c>
      <c r="AA19" t="s">
        <v>23</v>
      </c>
      <c r="AB19" t="s">
        <v>173</v>
      </c>
      <c r="AC19" t="s">
        <v>174</v>
      </c>
    </row>
    <row r="20" spans="2:29" x14ac:dyDescent="0.45">
      <c r="B20" t="s">
        <v>32</v>
      </c>
      <c r="C20" t="str">
        <f>VLOOKUP(Table2[[#This Row],[Ticker]],Table57[],2,)</f>
        <v>The Clorox Company</v>
      </c>
      <c r="D20" t="str">
        <f>VLOOKUP(Table2[[#This Row],[Ticker]],Table57[],3,)</f>
        <v>Consumer Staples</v>
      </c>
      <c r="E20" s="3">
        <v>-0.1125</v>
      </c>
      <c r="F20" s="3">
        <v>0.21329999999999999</v>
      </c>
      <c r="G20" s="3">
        <v>0.13389999999999999</v>
      </c>
      <c r="H20" s="2">
        <f t="shared" si="0"/>
        <v>-0.24640000000000001</v>
      </c>
      <c r="I20" s="2">
        <f t="shared" si="1"/>
        <v>-0.32579999999999998</v>
      </c>
      <c r="J20">
        <v>-0.05</v>
      </c>
      <c r="K20">
        <v>0.02</v>
      </c>
      <c r="L20">
        <v>-0.3</v>
      </c>
      <c r="M20">
        <v>-0.4</v>
      </c>
      <c r="N20">
        <v>0.16</v>
      </c>
      <c r="O20" s="3">
        <v>-0.28839999999999999</v>
      </c>
      <c r="P20" t="s">
        <v>327</v>
      </c>
      <c r="Q20" t="s">
        <v>326</v>
      </c>
      <c r="AA20" t="s">
        <v>24</v>
      </c>
      <c r="AB20" t="s">
        <v>281</v>
      </c>
      <c r="AC20" t="s">
        <v>187</v>
      </c>
    </row>
    <row r="21" spans="2:29" x14ac:dyDescent="0.45">
      <c r="B21" t="s">
        <v>34</v>
      </c>
      <c r="C21" t="str">
        <f>VLOOKUP(Table2[[#This Row],[Ticker]],Table57[],2,)</f>
        <v>Cisco Systems</v>
      </c>
      <c r="D21" t="str">
        <f>VLOOKUP(Table2[[#This Row],[Ticker]],Table57[],3,)</f>
        <v>Information Technology</v>
      </c>
      <c r="E21" s="3">
        <v>-0.20430000000000001</v>
      </c>
      <c r="F21" s="3">
        <v>0.16</v>
      </c>
      <c r="G21" s="3">
        <v>0.13389999999999999</v>
      </c>
      <c r="H21" s="2">
        <f t="shared" si="0"/>
        <v>-0.3382</v>
      </c>
      <c r="I21" s="2">
        <f t="shared" si="1"/>
        <v>-0.36430000000000001</v>
      </c>
      <c r="J21">
        <v>0.01</v>
      </c>
      <c r="K21">
        <v>-0.96</v>
      </c>
      <c r="L21">
        <v>-0.41</v>
      </c>
      <c r="M21">
        <v>-0.55000000000000004</v>
      </c>
      <c r="N21">
        <v>0.22</v>
      </c>
      <c r="O21" s="3">
        <v>-0.33610000000000001</v>
      </c>
      <c r="P21" t="s">
        <v>329</v>
      </c>
      <c r="Q21" t="s">
        <v>328</v>
      </c>
      <c r="AA21" t="s">
        <v>25</v>
      </c>
      <c r="AB21" t="s">
        <v>114</v>
      </c>
      <c r="AC21" t="s">
        <v>187</v>
      </c>
    </row>
    <row r="22" spans="2:29" x14ac:dyDescent="0.45">
      <c r="B22" t="s">
        <v>35</v>
      </c>
      <c r="C22" t="str">
        <f>VLOOKUP(Table2[[#This Row],[Ticker]],Table57[],2,)</f>
        <v>CSX Corp.</v>
      </c>
      <c r="D22" t="str">
        <f>VLOOKUP(Table2[[#This Row],[Ticker]],Table57[],3,)</f>
        <v>Industrials</v>
      </c>
      <c r="E22" s="3">
        <v>-0.41649999999999998</v>
      </c>
      <c r="F22" s="3">
        <v>4.1599999999999998E-2</v>
      </c>
      <c r="G22" s="3">
        <v>0.13389999999999999</v>
      </c>
      <c r="H22" s="2">
        <f t="shared" si="0"/>
        <v>-0.5504</v>
      </c>
      <c r="I22" s="2">
        <f t="shared" si="1"/>
        <v>-0.45809999999999995</v>
      </c>
      <c r="J22">
        <v>-0.25</v>
      </c>
      <c r="K22">
        <v>0.38</v>
      </c>
      <c r="L22">
        <v>-0.87</v>
      </c>
      <c r="M22">
        <v>-1.1599999999999999</v>
      </c>
      <c r="N22">
        <v>0.27</v>
      </c>
      <c r="O22" s="3">
        <v>-0.50170000000000003</v>
      </c>
      <c r="P22" t="s">
        <v>331</v>
      </c>
      <c r="Q22" t="s">
        <v>330</v>
      </c>
      <c r="AA22" t="s">
        <v>250</v>
      </c>
      <c r="AB22" t="s">
        <v>251</v>
      </c>
      <c r="AC22" t="s">
        <v>199</v>
      </c>
    </row>
    <row r="23" spans="2:29" x14ac:dyDescent="0.45">
      <c r="B23" t="s">
        <v>36</v>
      </c>
      <c r="C23" t="str">
        <f>VLOOKUP(Table2[[#This Row],[Ticker]],Table57[],2,)</f>
        <v>The Walt Disney Company</v>
      </c>
      <c r="D23" t="str">
        <f>VLOOKUP(Table2[[#This Row],[Ticker]],Table57[],3,)</f>
        <v>Consumer Discretionary</v>
      </c>
      <c r="E23" s="3">
        <v>-0.1799</v>
      </c>
      <c r="F23" s="3">
        <v>0.13769999999999999</v>
      </c>
      <c r="G23" s="3">
        <v>0.13389999999999999</v>
      </c>
      <c r="H23" s="2">
        <f t="shared" si="0"/>
        <v>-0.31379999999999997</v>
      </c>
      <c r="I23" s="2">
        <f t="shared" si="1"/>
        <v>-0.31759999999999999</v>
      </c>
      <c r="J23">
        <v>0</v>
      </c>
      <c r="K23">
        <v>-0.98</v>
      </c>
      <c r="L23">
        <v>-0.4</v>
      </c>
      <c r="M23">
        <v>-0.6</v>
      </c>
      <c r="N23">
        <v>0.2</v>
      </c>
      <c r="O23" s="3">
        <v>-0.27139999999999997</v>
      </c>
      <c r="P23" t="s">
        <v>333</v>
      </c>
      <c r="Q23" t="s">
        <v>332</v>
      </c>
      <c r="AA23" t="s">
        <v>26</v>
      </c>
      <c r="AB23" t="s">
        <v>234</v>
      </c>
      <c r="AC23" t="s">
        <v>172</v>
      </c>
    </row>
    <row r="24" spans="2:29" x14ac:dyDescent="0.45">
      <c r="B24" t="s">
        <v>37</v>
      </c>
      <c r="C24" t="str">
        <f>VLOOKUP(Table2[[#This Row],[Ticker]],Table57[],2,)</f>
        <v>Dover Corp.</v>
      </c>
      <c r="D24" t="str">
        <f>VLOOKUP(Table2[[#This Row],[Ticker]],Table57[],3,)</f>
        <v>Industrials</v>
      </c>
      <c r="E24" s="3">
        <v>0.21510000000000001</v>
      </c>
      <c r="F24" s="3">
        <v>9.7799999999999998E-2</v>
      </c>
      <c r="G24" s="3">
        <v>0.13389999999999999</v>
      </c>
      <c r="H24" s="2">
        <f t="shared" si="0"/>
        <v>8.1200000000000022E-2</v>
      </c>
      <c r="I24" s="2">
        <f t="shared" si="1"/>
        <v>0.11730000000000002</v>
      </c>
      <c r="J24">
        <v>0.06</v>
      </c>
      <c r="K24">
        <v>0.91</v>
      </c>
      <c r="L24">
        <v>0.5</v>
      </c>
      <c r="M24">
        <v>0.74</v>
      </c>
      <c r="N24">
        <v>0.26</v>
      </c>
      <c r="O24" s="3">
        <v>-0.31040000000000001</v>
      </c>
      <c r="P24" t="s">
        <v>334</v>
      </c>
      <c r="Q24" t="s">
        <v>158</v>
      </c>
      <c r="AA24" t="s">
        <v>27</v>
      </c>
      <c r="AB24" t="s">
        <v>186</v>
      </c>
      <c r="AC24" t="s">
        <v>187</v>
      </c>
    </row>
    <row r="25" spans="2:29" x14ac:dyDescent="0.45">
      <c r="B25" t="s">
        <v>38</v>
      </c>
      <c r="C25" t="str">
        <f>VLOOKUP(Table2[[#This Row],[Ticker]],Table57[],2,)</f>
        <v>Ecolab Inc.</v>
      </c>
      <c r="D25" t="str">
        <f>VLOOKUP(Table2[[#This Row],[Ticker]],Table57[],3,)</f>
        <v>Materials</v>
      </c>
      <c r="E25" s="3">
        <v>0.1368</v>
      </c>
      <c r="F25" s="3">
        <v>0.14849999999999999</v>
      </c>
      <c r="G25" s="3">
        <v>0.13389999999999999</v>
      </c>
      <c r="H25" s="2">
        <f t="shared" si="0"/>
        <v>2.9000000000000137E-3</v>
      </c>
      <c r="I25" s="2">
        <f t="shared" si="1"/>
        <v>-1.1699999999999988E-2</v>
      </c>
      <c r="J25">
        <v>0.05</v>
      </c>
      <c r="K25">
        <v>0.36</v>
      </c>
      <c r="L25">
        <v>0.42</v>
      </c>
      <c r="M25">
        <v>0.59</v>
      </c>
      <c r="N25">
        <v>0.2</v>
      </c>
      <c r="O25" s="3">
        <v>-0.17649999999999999</v>
      </c>
      <c r="P25" t="s">
        <v>335</v>
      </c>
      <c r="Q25" t="s">
        <v>159</v>
      </c>
      <c r="AA25" t="s">
        <v>28</v>
      </c>
      <c r="AB25" t="s">
        <v>215</v>
      </c>
      <c r="AC25" t="s">
        <v>178</v>
      </c>
    </row>
    <row r="26" spans="2:29" x14ac:dyDescent="0.45">
      <c r="B26" t="s">
        <v>40</v>
      </c>
      <c r="C26" t="str">
        <f>VLOOKUP(Table2[[#This Row],[Ticker]],Table57[],2,)</f>
        <v>Eastman Chemical</v>
      </c>
      <c r="D26" t="str">
        <f>VLOOKUP(Table2[[#This Row],[Ticker]],Table57[],3,)</f>
        <v>Materials</v>
      </c>
      <c r="E26" s="3">
        <v>-0.21099999999999999</v>
      </c>
      <c r="F26" s="3">
        <v>4.2500000000000003E-2</v>
      </c>
      <c r="G26" s="3">
        <v>0.13389999999999999</v>
      </c>
      <c r="H26" s="2">
        <f t="shared" si="0"/>
        <v>-0.34489999999999998</v>
      </c>
      <c r="I26" s="2">
        <f t="shared" si="1"/>
        <v>-0.2535</v>
      </c>
      <c r="J26">
        <v>-0.08</v>
      </c>
      <c r="K26">
        <v>0.04</v>
      </c>
      <c r="L26">
        <v>-0.28000000000000003</v>
      </c>
      <c r="M26">
        <v>-0.37</v>
      </c>
      <c r="N26">
        <v>0.28000000000000003</v>
      </c>
      <c r="O26" s="3">
        <v>-0.57569999999999999</v>
      </c>
      <c r="P26" t="s">
        <v>336</v>
      </c>
      <c r="Q26" t="s">
        <v>160</v>
      </c>
      <c r="AA26" t="s">
        <v>29</v>
      </c>
      <c r="AB26" t="s">
        <v>219</v>
      </c>
      <c r="AC26" t="s">
        <v>176</v>
      </c>
    </row>
    <row r="27" spans="2:29" x14ac:dyDescent="0.45">
      <c r="B27" t="s">
        <v>41</v>
      </c>
      <c r="C27" t="str">
        <f>VLOOKUP(Table2[[#This Row],[Ticker]],Table57[],2,)</f>
        <v>Emerson Electric Company</v>
      </c>
      <c r="D27" t="str">
        <f>VLOOKUP(Table2[[#This Row],[Ticker]],Table57[],3,)</f>
        <v>Industrials</v>
      </c>
      <c r="E27" s="3">
        <v>-0.31169999999999998</v>
      </c>
      <c r="F27" s="3">
        <v>-2.81E-2</v>
      </c>
      <c r="G27" s="3">
        <v>0.13389999999999999</v>
      </c>
      <c r="H27" s="2">
        <f t="shared" si="0"/>
        <v>-0.4456</v>
      </c>
      <c r="I27" s="2">
        <f t="shared" si="1"/>
        <v>-0.28359999999999996</v>
      </c>
      <c r="J27">
        <v>-0.17</v>
      </c>
      <c r="K27">
        <v>0.41</v>
      </c>
      <c r="L27">
        <v>-0.72</v>
      </c>
      <c r="M27">
        <v>-0.97</v>
      </c>
      <c r="N27">
        <v>0.23</v>
      </c>
      <c r="O27" s="3">
        <v>-0.4597</v>
      </c>
      <c r="P27" t="s">
        <v>338</v>
      </c>
      <c r="Q27" t="s">
        <v>337</v>
      </c>
      <c r="AA27" t="s">
        <v>30</v>
      </c>
      <c r="AB27" t="s">
        <v>247</v>
      </c>
      <c r="AC27" t="s">
        <v>199</v>
      </c>
    </row>
    <row r="28" spans="2:29" x14ac:dyDescent="0.45">
      <c r="B28" t="s">
        <v>42</v>
      </c>
      <c r="C28" t="str">
        <f>VLOOKUP(Table2[[#This Row],[Ticker]],Table57[],2,)</f>
        <v>FedEx Corporation</v>
      </c>
      <c r="D28" t="str">
        <f>VLOOKUP(Table2[[#This Row],[Ticker]],Table57[],3,)</f>
        <v>Industrials</v>
      </c>
      <c r="E28" s="3">
        <v>-0.35620000000000002</v>
      </c>
      <c r="F28" s="3">
        <v>8.8200000000000001E-2</v>
      </c>
      <c r="G28" s="3">
        <v>0.13389999999999999</v>
      </c>
      <c r="H28" s="2">
        <f t="shared" si="0"/>
        <v>-0.49009999999999998</v>
      </c>
      <c r="I28" s="2">
        <f t="shared" si="1"/>
        <v>-0.44440000000000002</v>
      </c>
      <c r="J28">
        <v>-0.23</v>
      </c>
      <c r="K28">
        <v>0.5</v>
      </c>
      <c r="L28">
        <v>-0.86</v>
      </c>
      <c r="M28">
        <v>-1.07</v>
      </c>
      <c r="N28">
        <v>0.23</v>
      </c>
      <c r="O28" s="3">
        <v>-0.52939999999999998</v>
      </c>
      <c r="P28" t="s">
        <v>340</v>
      </c>
      <c r="Q28" t="s">
        <v>339</v>
      </c>
      <c r="AA28" t="s">
        <v>189</v>
      </c>
      <c r="AB28" t="s">
        <v>190</v>
      </c>
      <c r="AC28" t="s">
        <v>174</v>
      </c>
    </row>
    <row r="29" spans="2:29" x14ac:dyDescent="0.45">
      <c r="B29" t="s">
        <v>44</v>
      </c>
      <c r="C29" t="str">
        <f>VLOOKUP(Table2[[#This Row],[Ticker]],Table57[],2,)</f>
        <v>General Mills</v>
      </c>
      <c r="D29" t="str">
        <f>VLOOKUP(Table2[[#This Row],[Ticker]],Table57[],3,)</f>
        <v>Consumer Staples</v>
      </c>
      <c r="E29" s="3">
        <v>-0.22739999999999999</v>
      </c>
      <c r="F29" s="3">
        <v>0.23100000000000001</v>
      </c>
      <c r="G29" s="3">
        <v>0.13389999999999999</v>
      </c>
      <c r="H29" s="2">
        <f t="shared" si="0"/>
        <v>-0.36129999999999995</v>
      </c>
      <c r="I29" s="2">
        <f t="shared" si="1"/>
        <v>-0.45840000000000003</v>
      </c>
      <c r="J29">
        <v>0.01</v>
      </c>
      <c r="K29">
        <v>-1.01</v>
      </c>
      <c r="L29">
        <v>-0.67</v>
      </c>
      <c r="M29">
        <v>-0.92</v>
      </c>
      <c r="N29">
        <v>0.17</v>
      </c>
      <c r="O29" s="3">
        <v>-0.34570000000000001</v>
      </c>
      <c r="P29" t="s">
        <v>342</v>
      </c>
      <c r="Q29" t="s">
        <v>341</v>
      </c>
      <c r="AA29" t="s">
        <v>31</v>
      </c>
      <c r="AB29" t="s">
        <v>272</v>
      </c>
      <c r="AC29" t="s">
        <v>187</v>
      </c>
    </row>
    <row r="30" spans="2:29" x14ac:dyDescent="0.45">
      <c r="B30" t="s">
        <v>113</v>
      </c>
      <c r="C30" t="str">
        <f>VLOOKUP(Table2[[#This Row],[Ticker]],Table57[],2,)</f>
        <v>Genuine Parts</v>
      </c>
      <c r="D30" t="str">
        <f>VLOOKUP(Table2[[#This Row],[Ticker]],Table57[],3,)</f>
        <v>Consumer Discretionary</v>
      </c>
      <c r="E30" s="3">
        <v>-0.1242</v>
      </c>
      <c r="F30" s="3">
        <v>-5.2999999999999999E-2</v>
      </c>
      <c r="G30" s="3">
        <v>0.13389999999999999</v>
      </c>
      <c r="H30" s="2">
        <f t="shared" si="0"/>
        <v>-0.2581</v>
      </c>
      <c r="I30" s="2">
        <f t="shared" si="1"/>
        <v>-7.1200000000000013E-2</v>
      </c>
      <c r="J30">
        <v>-0.04</v>
      </c>
      <c r="K30">
        <v>0.77</v>
      </c>
      <c r="L30">
        <v>-0.25</v>
      </c>
      <c r="M30">
        <v>-0.34</v>
      </c>
      <c r="N30">
        <v>0.19</v>
      </c>
      <c r="O30" s="3">
        <v>-0.30080000000000001</v>
      </c>
      <c r="P30" t="s">
        <v>343</v>
      </c>
      <c r="Q30" t="s">
        <v>161</v>
      </c>
      <c r="AA30" t="s">
        <v>32</v>
      </c>
      <c r="AB30" t="s">
        <v>290</v>
      </c>
      <c r="AC30" t="s">
        <v>199</v>
      </c>
    </row>
    <row r="31" spans="2:29" x14ac:dyDescent="0.45">
      <c r="B31" t="s">
        <v>45</v>
      </c>
      <c r="C31" t="str">
        <f>VLOOKUP(Table2[[#This Row],[Ticker]],Table57[],2,)</f>
        <v>Gap Inc.</v>
      </c>
      <c r="D31" t="str">
        <f>VLOOKUP(Table2[[#This Row],[Ticker]],Table57[],3,)</f>
        <v>Consumer Discretionary</v>
      </c>
      <c r="E31" s="3">
        <v>-0.21279999999999999</v>
      </c>
      <c r="F31" s="3">
        <v>-0.42620000000000002</v>
      </c>
      <c r="G31" s="3">
        <v>0.13389999999999999</v>
      </c>
      <c r="H31" s="2">
        <f t="shared" si="0"/>
        <v>-0.34670000000000001</v>
      </c>
      <c r="I31" s="2">
        <f t="shared" si="1"/>
        <v>0.21340000000000003</v>
      </c>
      <c r="J31">
        <v>-7.0000000000000007E-2</v>
      </c>
      <c r="K31">
        <v>-0.08</v>
      </c>
      <c r="L31">
        <v>-0.13</v>
      </c>
      <c r="M31">
        <v>-0.19</v>
      </c>
      <c r="N31">
        <v>0.38</v>
      </c>
      <c r="O31" s="3">
        <v>-0.59409999999999996</v>
      </c>
      <c r="P31" t="s">
        <v>344</v>
      </c>
      <c r="Q31" t="s">
        <v>162</v>
      </c>
      <c r="AA31" t="s">
        <v>33</v>
      </c>
      <c r="AB31" t="s">
        <v>293</v>
      </c>
      <c r="AC31" t="s">
        <v>183</v>
      </c>
    </row>
    <row r="32" spans="2:29" x14ac:dyDescent="0.45">
      <c r="B32" t="s">
        <v>46</v>
      </c>
      <c r="C32" t="str">
        <f>VLOOKUP(Table2[[#This Row],[Ticker]],Table57[],2,)</f>
        <v>Grainger (W.W.) Inc.</v>
      </c>
      <c r="D32" t="str">
        <f>VLOOKUP(Table2[[#This Row],[Ticker]],Table57[],3,)</f>
        <v>Industrials</v>
      </c>
      <c r="E32" s="3">
        <v>0.16300000000000001</v>
      </c>
      <c r="F32" s="3">
        <v>-4.9000000000000002E-2</v>
      </c>
      <c r="G32" s="3">
        <v>0.13389999999999999</v>
      </c>
      <c r="H32" s="2">
        <f t="shared" si="0"/>
        <v>2.9100000000000015E-2</v>
      </c>
      <c r="I32" s="2">
        <f t="shared" si="1"/>
        <v>0.21200000000000002</v>
      </c>
      <c r="J32">
        <v>0.1</v>
      </c>
      <c r="K32">
        <v>0.63</v>
      </c>
      <c r="L32">
        <v>0.46</v>
      </c>
      <c r="M32">
        <v>0.67</v>
      </c>
      <c r="N32">
        <v>0.21</v>
      </c>
      <c r="O32" s="3">
        <v>-0.20699999999999999</v>
      </c>
      <c r="P32" t="s">
        <v>345</v>
      </c>
      <c r="Q32" t="s">
        <v>163</v>
      </c>
      <c r="AA32" t="s">
        <v>228</v>
      </c>
      <c r="AB32" t="s">
        <v>229</v>
      </c>
      <c r="AC32" t="s">
        <v>206</v>
      </c>
    </row>
    <row r="33" spans="2:29" x14ac:dyDescent="0.45">
      <c r="B33" t="s">
        <v>50</v>
      </c>
      <c r="C33" t="str">
        <f>VLOOKUP(Table2[[#This Row],[Ticker]],Table57[],2,)</f>
        <v>Honeywell Int'l Inc.</v>
      </c>
      <c r="D33" t="str">
        <f>VLOOKUP(Table2[[#This Row],[Ticker]],Table57[],3,)</f>
        <v>Industrials</v>
      </c>
      <c r="E33" s="3">
        <v>-1.18E-2</v>
      </c>
      <c r="F33" s="3">
        <v>0.21659999999999999</v>
      </c>
      <c r="G33" s="3">
        <v>0.13389999999999999</v>
      </c>
      <c r="H33" s="2">
        <f t="shared" si="0"/>
        <v>-0.1457</v>
      </c>
      <c r="I33" s="2">
        <f t="shared" si="1"/>
        <v>-0.22839999999999999</v>
      </c>
      <c r="J33">
        <v>0.08</v>
      </c>
      <c r="K33">
        <v>-0.56000000000000005</v>
      </c>
      <c r="L33">
        <v>0.06</v>
      </c>
      <c r="M33">
        <v>0.09</v>
      </c>
      <c r="N33">
        <v>0.18</v>
      </c>
      <c r="O33" s="3">
        <v>-0.2049</v>
      </c>
      <c r="P33" t="s">
        <v>346</v>
      </c>
      <c r="Q33" t="s">
        <v>164</v>
      </c>
      <c r="AA33" t="s">
        <v>197</v>
      </c>
      <c r="AB33" t="s">
        <v>198</v>
      </c>
      <c r="AC33" t="s">
        <v>199</v>
      </c>
    </row>
    <row r="34" spans="2:29" x14ac:dyDescent="0.45">
      <c r="B34" t="s">
        <v>52</v>
      </c>
      <c r="C34" t="str">
        <f>VLOOKUP(Table2[[#This Row],[Ticker]],Table57[],2,)</f>
        <v>Block H&amp;R</v>
      </c>
      <c r="D34" t="str">
        <f>VLOOKUP(Table2[[#This Row],[Ticker]],Table57[],3,)</f>
        <v>Financials</v>
      </c>
      <c r="E34" s="3">
        <v>1E-3</v>
      </c>
      <c r="F34" s="3">
        <v>-0.27439999999999998</v>
      </c>
      <c r="G34" s="3">
        <v>0.13389999999999999</v>
      </c>
      <c r="H34" s="2">
        <f t="shared" si="0"/>
        <v>-0.13289999999999999</v>
      </c>
      <c r="I34" s="2">
        <f t="shared" si="1"/>
        <v>0.27539999999999998</v>
      </c>
      <c r="J34">
        <v>0.1</v>
      </c>
      <c r="K34">
        <v>0.49</v>
      </c>
      <c r="L34">
        <v>0.16</v>
      </c>
      <c r="M34">
        <v>0.22</v>
      </c>
      <c r="N34">
        <v>0.31</v>
      </c>
      <c r="O34" s="3">
        <v>-0.43859999999999999</v>
      </c>
      <c r="P34" t="s">
        <v>347</v>
      </c>
      <c r="Q34" t="s">
        <v>165</v>
      </c>
      <c r="AA34" t="s">
        <v>34</v>
      </c>
      <c r="AB34" t="s">
        <v>196</v>
      </c>
      <c r="AC34" t="s">
        <v>176</v>
      </c>
    </row>
    <row r="35" spans="2:29" x14ac:dyDescent="0.45">
      <c r="B35" t="s">
        <v>54</v>
      </c>
      <c r="C35" t="str">
        <f>VLOOKUP(Table2[[#This Row],[Ticker]],Table57[],2,)</f>
        <v>Intel Corp.</v>
      </c>
      <c r="D35" t="str">
        <f>VLOOKUP(Table2[[#This Row],[Ticker]],Table57[],3,)</f>
        <v>Information Technology</v>
      </c>
      <c r="E35" s="3">
        <v>-3.5299999999999998E-2</v>
      </c>
      <c r="F35" s="3">
        <v>6.3899999999999998E-2</v>
      </c>
      <c r="G35" s="3">
        <v>0.13389999999999999</v>
      </c>
      <c r="H35" s="2">
        <f t="shared" ref="H35:H66" si="2">E35-G35</f>
        <v>-0.16919999999999999</v>
      </c>
      <c r="I35" s="2">
        <f t="shared" ref="I35:I66" si="3">E35-F35</f>
        <v>-9.9199999999999997E-2</v>
      </c>
      <c r="J35">
        <v>0.04</v>
      </c>
      <c r="K35">
        <v>-0.54</v>
      </c>
      <c r="L35">
        <v>0.04</v>
      </c>
      <c r="M35">
        <v>0.06</v>
      </c>
      <c r="N35">
        <v>0.23</v>
      </c>
      <c r="O35" s="3">
        <v>-0.30320000000000003</v>
      </c>
      <c r="P35" t="s">
        <v>348</v>
      </c>
      <c r="Q35" t="s">
        <v>166</v>
      </c>
      <c r="AA35" t="s">
        <v>35</v>
      </c>
      <c r="AB35" t="s">
        <v>292</v>
      </c>
      <c r="AC35" t="s">
        <v>183</v>
      </c>
    </row>
    <row r="36" spans="2:29" x14ac:dyDescent="0.45">
      <c r="B36" t="s">
        <v>55</v>
      </c>
      <c r="C36" t="str">
        <f>VLOOKUP(Table2[[#This Row],[Ticker]],Table57[],2,)</f>
        <v>Illinois Tool Works</v>
      </c>
      <c r="D36" t="str">
        <f>VLOOKUP(Table2[[#This Row],[Ticker]],Table57[],3,)</f>
        <v>Industrials</v>
      </c>
      <c r="E36" s="3">
        <v>-0.2422</v>
      </c>
      <c r="F36" s="3">
        <v>0.35220000000000001</v>
      </c>
      <c r="G36" s="3">
        <v>0.13389999999999999</v>
      </c>
      <c r="H36" s="2">
        <f t="shared" si="2"/>
        <v>-0.37609999999999999</v>
      </c>
      <c r="I36" s="2">
        <f t="shared" si="3"/>
        <v>-0.59440000000000004</v>
      </c>
      <c r="J36">
        <v>-0.12</v>
      </c>
      <c r="K36">
        <v>0.01</v>
      </c>
      <c r="L36">
        <v>-0.68</v>
      </c>
      <c r="M36">
        <v>-0.94</v>
      </c>
      <c r="N36">
        <v>0.18</v>
      </c>
      <c r="O36" s="3">
        <v>-0.36420000000000002</v>
      </c>
      <c r="P36" t="s">
        <v>350</v>
      </c>
      <c r="Q36" t="s">
        <v>349</v>
      </c>
      <c r="AA36" t="s">
        <v>36</v>
      </c>
      <c r="AB36" t="s">
        <v>279</v>
      </c>
      <c r="AC36" t="s">
        <v>174</v>
      </c>
    </row>
    <row r="37" spans="2:29" x14ac:dyDescent="0.45">
      <c r="B37" t="s">
        <v>56</v>
      </c>
      <c r="C37" t="str">
        <f>VLOOKUP(Table2[[#This Row],[Ticker]],Table57[],2,)</f>
        <v>Johnson &amp; Johnson</v>
      </c>
      <c r="D37" t="str">
        <f>VLOOKUP(Table2[[#This Row],[Ticker]],Table57[],3,)</f>
        <v>Health Care</v>
      </c>
      <c r="E37" s="3">
        <v>-0.1192</v>
      </c>
      <c r="F37" s="3">
        <v>0.16700000000000001</v>
      </c>
      <c r="G37" s="3">
        <v>0.13389999999999999</v>
      </c>
      <c r="H37" s="2">
        <f t="shared" si="2"/>
        <v>-0.25309999999999999</v>
      </c>
      <c r="I37" s="2">
        <f t="shared" si="3"/>
        <v>-0.28620000000000001</v>
      </c>
      <c r="J37">
        <v>-0.08</v>
      </c>
      <c r="K37">
        <v>0.32</v>
      </c>
      <c r="L37">
        <v>-0.35</v>
      </c>
      <c r="M37">
        <v>-0.48</v>
      </c>
      <c r="N37">
        <v>0.15</v>
      </c>
      <c r="O37" s="3">
        <v>-0.20269999999999999</v>
      </c>
      <c r="P37" t="s">
        <v>352</v>
      </c>
      <c r="Q37" t="s">
        <v>351</v>
      </c>
      <c r="AA37" t="s">
        <v>37</v>
      </c>
      <c r="AB37" t="s">
        <v>226</v>
      </c>
      <c r="AC37" t="s">
        <v>183</v>
      </c>
    </row>
    <row r="38" spans="2:29" x14ac:dyDescent="0.45">
      <c r="B38" t="s">
        <v>58</v>
      </c>
      <c r="C38" t="str">
        <f>VLOOKUP(Table2[[#This Row],[Ticker]],Table57[],2,)</f>
        <v>Nordstrom</v>
      </c>
      <c r="D38" t="str">
        <f>VLOOKUP(Table2[[#This Row],[Ticker]],Table57[],3,)</f>
        <v>Consumer Discretionary</v>
      </c>
      <c r="E38" s="3">
        <v>-0.30869999999999997</v>
      </c>
      <c r="F38" s="3">
        <v>-0.31929999999999997</v>
      </c>
      <c r="G38" s="3">
        <v>0.13389999999999999</v>
      </c>
      <c r="H38" s="2">
        <f t="shared" si="2"/>
        <v>-0.44259999999999999</v>
      </c>
      <c r="I38" s="2">
        <f t="shared" si="3"/>
        <v>1.0599999999999998E-2</v>
      </c>
      <c r="J38">
        <v>0</v>
      </c>
      <c r="K38">
        <v>0.95</v>
      </c>
      <c r="L38">
        <v>-0.38</v>
      </c>
      <c r="M38">
        <v>-0.49</v>
      </c>
      <c r="N38">
        <v>0.34</v>
      </c>
      <c r="O38" s="3">
        <v>-0.51349999999999996</v>
      </c>
      <c r="P38" t="s">
        <v>353</v>
      </c>
      <c r="Q38" t="s">
        <v>167</v>
      </c>
      <c r="AA38" t="s">
        <v>273</v>
      </c>
      <c r="AB38" t="s">
        <v>274</v>
      </c>
      <c r="AC38" t="s">
        <v>206</v>
      </c>
    </row>
    <row r="39" spans="2:29" x14ac:dyDescent="0.45">
      <c r="B39" t="s">
        <v>59</v>
      </c>
      <c r="C39" t="str">
        <f>VLOOKUP(Table2[[#This Row],[Ticker]],Table57[],2,)</f>
        <v>KeyCorp</v>
      </c>
      <c r="D39" t="str">
        <f>VLOOKUP(Table2[[#This Row],[Ticker]],Table57[],3,)</f>
        <v>Financials</v>
      </c>
      <c r="E39" s="3">
        <v>0.44130000000000003</v>
      </c>
      <c r="F39" s="3">
        <v>0.37790000000000001</v>
      </c>
      <c r="G39" s="3">
        <v>0.13389999999999999</v>
      </c>
      <c r="H39" s="2">
        <f t="shared" si="2"/>
        <v>0.30740000000000001</v>
      </c>
      <c r="I39" s="2">
        <f t="shared" si="3"/>
        <v>6.3400000000000012E-2</v>
      </c>
      <c r="J39">
        <v>0.11</v>
      </c>
      <c r="K39">
        <v>0.54</v>
      </c>
      <c r="L39">
        <v>0.79</v>
      </c>
      <c r="M39">
        <v>1.21</v>
      </c>
      <c r="N39">
        <v>0.28000000000000003</v>
      </c>
      <c r="O39" s="3">
        <v>-0.32569999999999999</v>
      </c>
      <c r="P39" t="s">
        <v>354</v>
      </c>
      <c r="Q39" t="s">
        <v>168</v>
      </c>
      <c r="AA39" t="s">
        <v>38</v>
      </c>
      <c r="AB39" t="s">
        <v>213</v>
      </c>
      <c r="AC39" t="s">
        <v>172</v>
      </c>
    </row>
    <row r="40" spans="2:29" x14ac:dyDescent="0.45">
      <c r="B40" t="s">
        <v>60</v>
      </c>
      <c r="C40" t="str">
        <f>VLOOKUP(Table2[[#This Row],[Ticker]],Table57[],2,)</f>
        <v>L Brands Inc.</v>
      </c>
      <c r="D40" t="str">
        <f>VLOOKUP(Table2[[#This Row],[Ticker]],Table57[],3,)</f>
        <v>Consumer Discretionary</v>
      </c>
      <c r="E40" s="3">
        <v>-0.1326</v>
      </c>
      <c r="F40" s="3">
        <v>-0.19520000000000001</v>
      </c>
      <c r="G40" s="3">
        <v>0.13389999999999999</v>
      </c>
      <c r="H40" s="2">
        <f t="shared" si="2"/>
        <v>-0.26649999999999996</v>
      </c>
      <c r="I40" s="2">
        <f t="shared" si="3"/>
        <v>6.2600000000000017E-2</v>
      </c>
      <c r="J40">
        <v>0</v>
      </c>
      <c r="K40">
        <v>0.54</v>
      </c>
      <c r="L40">
        <v>-0.14000000000000001</v>
      </c>
      <c r="M40">
        <v>-0.19</v>
      </c>
      <c r="N40">
        <v>0.26</v>
      </c>
      <c r="O40" s="3">
        <v>-0.4148</v>
      </c>
      <c r="P40" t="s">
        <v>355</v>
      </c>
      <c r="Q40" t="s">
        <v>169</v>
      </c>
      <c r="AA40" t="s">
        <v>39</v>
      </c>
      <c r="AB40" t="s">
        <v>182</v>
      </c>
      <c r="AC40" t="s">
        <v>183</v>
      </c>
    </row>
    <row r="41" spans="2:29" x14ac:dyDescent="0.45">
      <c r="B41" t="s">
        <v>61</v>
      </c>
      <c r="C41" t="str">
        <f>VLOOKUP(Table2[[#This Row],[Ticker]],Table57[],2,)</f>
        <v>Lilly (Eli) &amp; Co.</v>
      </c>
      <c r="D41" t="str">
        <f>VLOOKUP(Table2[[#This Row],[Ticker]],Table57[],3,)</f>
        <v>Health Care</v>
      </c>
      <c r="E41" s="3">
        <v>-0.1037</v>
      </c>
      <c r="F41" s="3">
        <v>0.12429999999999999</v>
      </c>
      <c r="G41" s="3">
        <v>0.13389999999999999</v>
      </c>
      <c r="H41" s="2">
        <f t="shared" si="2"/>
        <v>-0.23759999999999998</v>
      </c>
      <c r="I41" s="2">
        <f t="shared" si="3"/>
        <v>-0.22799999999999998</v>
      </c>
      <c r="J41">
        <v>-7.0000000000000007E-2</v>
      </c>
      <c r="K41">
        <v>0.5</v>
      </c>
      <c r="L41">
        <v>-0.08</v>
      </c>
      <c r="M41">
        <v>-0.12</v>
      </c>
      <c r="N41">
        <v>0.26</v>
      </c>
      <c r="O41" s="3">
        <v>-0.38740000000000002</v>
      </c>
      <c r="P41" t="s">
        <v>357</v>
      </c>
      <c r="Q41" t="s">
        <v>356</v>
      </c>
      <c r="AA41" t="s">
        <v>40</v>
      </c>
      <c r="AB41" t="s">
        <v>195</v>
      </c>
      <c r="AC41" t="s">
        <v>172</v>
      </c>
    </row>
    <row r="42" spans="2:29" x14ac:dyDescent="0.45">
      <c r="B42" t="s">
        <v>62</v>
      </c>
      <c r="C42" t="str">
        <f>VLOOKUP(Table2[[#This Row],[Ticker]],Table57[],2,)</f>
        <v>Lockheed Martin Corp.</v>
      </c>
      <c r="D42" t="str">
        <f>VLOOKUP(Table2[[#This Row],[Ticker]],Table57[],3,)</f>
        <v>Industrials</v>
      </c>
      <c r="E42" s="3">
        <v>0.71550000000000002</v>
      </c>
      <c r="F42" s="3">
        <v>0.3765</v>
      </c>
      <c r="G42" s="3">
        <v>0.13389999999999999</v>
      </c>
      <c r="H42" s="2">
        <f t="shared" si="2"/>
        <v>0.58160000000000001</v>
      </c>
      <c r="I42" s="2">
        <f t="shared" si="3"/>
        <v>0.33900000000000002</v>
      </c>
      <c r="J42">
        <v>0.2</v>
      </c>
      <c r="K42">
        <v>0.5</v>
      </c>
      <c r="L42">
        <v>1.68</v>
      </c>
      <c r="M42">
        <v>2.84</v>
      </c>
      <c r="N42">
        <v>0.17</v>
      </c>
      <c r="O42" s="3">
        <v>-9.06E-2</v>
      </c>
      <c r="P42" t="s">
        <v>358</v>
      </c>
      <c r="Q42" t="s">
        <v>122</v>
      </c>
      <c r="AA42" t="s">
        <v>41</v>
      </c>
      <c r="AB42" t="s">
        <v>294</v>
      </c>
      <c r="AC42" t="s">
        <v>183</v>
      </c>
    </row>
    <row r="43" spans="2:29" x14ac:dyDescent="0.45">
      <c r="B43" t="s">
        <v>63</v>
      </c>
      <c r="C43" t="str">
        <f>VLOOKUP(Table2[[#This Row],[Ticker]],Table57[],2,)</f>
        <v>Lincoln National</v>
      </c>
      <c r="D43" t="str">
        <f>VLOOKUP(Table2[[#This Row],[Ticker]],Table57[],3,)</f>
        <v>Financials</v>
      </c>
      <c r="E43" s="3">
        <v>0.68740000000000001</v>
      </c>
      <c r="F43" s="3">
        <v>0.19839999999999999</v>
      </c>
      <c r="G43" s="3">
        <v>0.13389999999999999</v>
      </c>
      <c r="H43" s="2">
        <f t="shared" si="2"/>
        <v>0.55349999999999999</v>
      </c>
      <c r="I43" s="2">
        <f t="shared" si="3"/>
        <v>0.48899999999999999</v>
      </c>
      <c r="J43">
        <v>0.34</v>
      </c>
      <c r="K43">
        <v>-0.16</v>
      </c>
      <c r="L43">
        <v>0.99</v>
      </c>
      <c r="M43">
        <v>1.47</v>
      </c>
      <c r="N43">
        <v>0.32</v>
      </c>
      <c r="O43" s="3">
        <v>-0.4204</v>
      </c>
      <c r="P43" t="s">
        <v>359</v>
      </c>
      <c r="Q43" t="s">
        <v>123</v>
      </c>
      <c r="AA43" t="s">
        <v>42</v>
      </c>
      <c r="AB43" t="s">
        <v>259</v>
      </c>
      <c r="AC43" t="s">
        <v>183</v>
      </c>
    </row>
    <row r="44" spans="2:29" x14ac:dyDescent="0.45">
      <c r="B44" t="s">
        <v>64</v>
      </c>
      <c r="C44" t="str">
        <f>VLOOKUP(Table2[[#This Row],[Ticker]],Table57[],2,)</f>
        <v>Lowe's Cos.</v>
      </c>
      <c r="D44" t="str">
        <f>VLOOKUP(Table2[[#This Row],[Ticker]],Table57[],3,)</f>
        <v>Consumer Discretionary</v>
      </c>
      <c r="E44" s="3">
        <v>-0.13150000000000001</v>
      </c>
      <c r="F44" s="3">
        <v>6.6900000000000001E-2</v>
      </c>
      <c r="G44" s="3">
        <v>0.13389999999999999</v>
      </c>
      <c r="H44" s="2">
        <f t="shared" si="2"/>
        <v>-0.26539999999999997</v>
      </c>
      <c r="I44" s="2">
        <f t="shared" si="3"/>
        <v>-0.19840000000000002</v>
      </c>
      <c r="J44">
        <v>-0.05</v>
      </c>
      <c r="K44">
        <v>0.02</v>
      </c>
      <c r="L44">
        <v>-0.23</v>
      </c>
      <c r="M44">
        <v>-0.32</v>
      </c>
      <c r="N44">
        <v>0.21</v>
      </c>
      <c r="O44" s="3">
        <v>-0.31840000000000002</v>
      </c>
      <c r="P44" t="s">
        <v>361</v>
      </c>
      <c r="Q44" t="s">
        <v>360</v>
      </c>
      <c r="AA44" t="s">
        <v>43</v>
      </c>
      <c r="AB44" t="s">
        <v>262</v>
      </c>
      <c r="AC44" t="s">
        <v>183</v>
      </c>
    </row>
    <row r="45" spans="2:29" x14ac:dyDescent="0.45">
      <c r="B45" t="s">
        <v>65</v>
      </c>
      <c r="C45" t="str">
        <f>VLOOKUP(Table2[[#This Row],[Ticker]],Table57[],2,)</f>
        <v>Southwest Airlines</v>
      </c>
      <c r="D45" t="str">
        <f>VLOOKUP(Table2[[#This Row],[Ticker]],Table57[],3,)</f>
        <v>Industrials</v>
      </c>
      <c r="E45" s="3">
        <v>0.1517</v>
      </c>
      <c r="F45" s="3">
        <v>0.1971</v>
      </c>
      <c r="G45" s="3">
        <v>0.13389999999999999</v>
      </c>
      <c r="H45" s="2">
        <f t="shared" si="2"/>
        <v>1.780000000000001E-2</v>
      </c>
      <c r="I45" s="2">
        <f t="shared" si="3"/>
        <v>-4.5399999999999996E-2</v>
      </c>
      <c r="J45">
        <v>0.02</v>
      </c>
      <c r="K45">
        <v>0.69</v>
      </c>
      <c r="L45">
        <v>0.38</v>
      </c>
      <c r="M45">
        <v>0.54</v>
      </c>
      <c r="N45">
        <v>0.31</v>
      </c>
      <c r="O45" s="3">
        <v>-0.30909999999999999</v>
      </c>
      <c r="P45" t="s">
        <v>362</v>
      </c>
      <c r="Q45" t="s">
        <v>124</v>
      </c>
      <c r="AA45" t="s">
        <v>44</v>
      </c>
      <c r="AB45" t="s">
        <v>291</v>
      </c>
      <c r="AC45" t="s">
        <v>199</v>
      </c>
    </row>
    <row r="46" spans="2:29" x14ac:dyDescent="0.45">
      <c r="B46" t="s">
        <v>67</v>
      </c>
      <c r="C46" t="str">
        <f>VLOOKUP(Table2[[#This Row],[Ticker]],Table57[],2,)</f>
        <v>Mattel Inc.</v>
      </c>
      <c r="D46" t="str">
        <f>VLOOKUP(Table2[[#This Row],[Ticker]],Table57[],3,)</f>
        <v>Consumer Discretionary</v>
      </c>
      <c r="E46" s="3">
        <v>0.18099999999999999</v>
      </c>
      <c r="F46" s="3">
        <v>-6.3E-3</v>
      </c>
      <c r="G46" s="3">
        <v>0.13389999999999999</v>
      </c>
      <c r="H46" s="2">
        <f t="shared" si="2"/>
        <v>4.7100000000000003E-2</v>
      </c>
      <c r="I46" s="2">
        <f t="shared" si="3"/>
        <v>0.18729999999999999</v>
      </c>
      <c r="J46">
        <v>0.1</v>
      </c>
      <c r="K46">
        <v>0.78</v>
      </c>
      <c r="L46">
        <v>0.42</v>
      </c>
      <c r="M46">
        <v>0.65</v>
      </c>
      <c r="N46">
        <v>0.3</v>
      </c>
      <c r="O46" s="3">
        <v>-0.32340000000000002</v>
      </c>
      <c r="P46" t="s">
        <v>363</v>
      </c>
      <c r="Q46" t="s">
        <v>125</v>
      </c>
      <c r="AA46" t="s">
        <v>113</v>
      </c>
      <c r="AB46" t="s">
        <v>285</v>
      </c>
      <c r="AC46" t="s">
        <v>174</v>
      </c>
    </row>
    <row r="47" spans="2:29" x14ac:dyDescent="0.45">
      <c r="B47" t="s">
        <v>69</v>
      </c>
      <c r="C47" t="str">
        <f>VLOOKUP(Table2[[#This Row],[Ticker]],Table57[],2,)</f>
        <v>Medtronic plc</v>
      </c>
      <c r="D47" t="str">
        <f>VLOOKUP(Table2[[#This Row],[Ticker]],Table57[],3,)</f>
        <v>Health Care</v>
      </c>
      <c r="E47" s="3">
        <v>2.8500000000000001E-2</v>
      </c>
      <c r="F47" s="3">
        <v>2.7699999999999999E-2</v>
      </c>
      <c r="G47" s="3">
        <v>0.13389999999999999</v>
      </c>
      <c r="H47" s="2">
        <f t="shared" si="2"/>
        <v>-0.10539999999999999</v>
      </c>
      <c r="I47" s="2">
        <f t="shared" si="3"/>
        <v>8.000000000000021E-4</v>
      </c>
      <c r="J47">
        <v>0.01</v>
      </c>
      <c r="K47">
        <v>0.85</v>
      </c>
      <c r="L47">
        <v>0.17</v>
      </c>
      <c r="M47">
        <v>0.23</v>
      </c>
      <c r="N47">
        <v>0.2</v>
      </c>
      <c r="O47" s="3">
        <v>-0.18990000000000001</v>
      </c>
      <c r="P47" t="s">
        <v>364</v>
      </c>
      <c r="Q47" t="s">
        <v>126</v>
      </c>
      <c r="AA47" t="s">
        <v>45</v>
      </c>
      <c r="AB47" t="s">
        <v>223</v>
      </c>
      <c r="AC47" t="s">
        <v>174</v>
      </c>
    </row>
    <row r="48" spans="2:29" x14ac:dyDescent="0.45">
      <c r="B48" t="s">
        <v>70</v>
      </c>
      <c r="C48" t="str">
        <f>VLOOKUP(Table2[[#This Row],[Ticker]],Table57[],2,)</f>
        <v>Marsh &amp; McLennan</v>
      </c>
      <c r="D48" t="str">
        <f>VLOOKUP(Table2[[#This Row],[Ticker]],Table57[],3,)</f>
        <v>Financials</v>
      </c>
      <c r="E48" s="3">
        <v>-5.57E-2</v>
      </c>
      <c r="F48" s="3">
        <v>0.23250000000000001</v>
      </c>
      <c r="G48" s="3">
        <v>0.13389999999999999</v>
      </c>
      <c r="H48" s="2">
        <f t="shared" si="2"/>
        <v>-0.18959999999999999</v>
      </c>
      <c r="I48" s="2">
        <f t="shared" si="3"/>
        <v>-0.28820000000000001</v>
      </c>
      <c r="J48">
        <v>-7.0000000000000007E-2</v>
      </c>
      <c r="K48">
        <v>0.5</v>
      </c>
      <c r="L48">
        <v>-0.1</v>
      </c>
      <c r="M48">
        <v>-0.13</v>
      </c>
      <c r="N48">
        <v>0.16</v>
      </c>
      <c r="O48" s="3">
        <v>-0.18240000000000001</v>
      </c>
      <c r="P48" t="s">
        <v>366</v>
      </c>
      <c r="Q48" t="s">
        <v>365</v>
      </c>
      <c r="AA48" t="s">
        <v>46</v>
      </c>
      <c r="AB48" t="s">
        <v>256</v>
      </c>
      <c r="AC48" t="s">
        <v>183</v>
      </c>
    </row>
    <row r="49" spans="2:29" x14ac:dyDescent="0.45">
      <c r="B49" t="s">
        <v>71</v>
      </c>
      <c r="C49" t="str">
        <f>VLOOKUP(Table2[[#This Row],[Ticker]],Table57[],2,)</f>
        <v>Marathon Oil Corp.</v>
      </c>
      <c r="D49" t="str">
        <f>VLOOKUP(Table2[[#This Row],[Ticker]],Table57[],3,)</f>
        <v>Energy</v>
      </c>
      <c r="E49" s="3">
        <v>-2.7099999999999999E-2</v>
      </c>
      <c r="F49" s="3">
        <v>-0.35780000000000001</v>
      </c>
      <c r="G49" s="3">
        <v>0.13389999999999999</v>
      </c>
      <c r="H49" s="2">
        <f t="shared" si="2"/>
        <v>-0.16099999999999998</v>
      </c>
      <c r="I49" s="2">
        <f t="shared" si="3"/>
        <v>0.33069999999999999</v>
      </c>
      <c r="J49">
        <v>0.17</v>
      </c>
      <c r="K49">
        <v>0.56000000000000005</v>
      </c>
      <c r="L49">
        <v>0.26</v>
      </c>
      <c r="M49">
        <v>0.37</v>
      </c>
      <c r="N49">
        <v>0.56000000000000005</v>
      </c>
      <c r="O49" s="3">
        <v>-0.61799999999999999</v>
      </c>
      <c r="P49" t="s">
        <v>367</v>
      </c>
      <c r="Q49" t="s">
        <v>127</v>
      </c>
      <c r="AA49" t="s">
        <v>47</v>
      </c>
      <c r="AB49" t="s">
        <v>235</v>
      </c>
      <c r="AC49" t="s">
        <v>174</v>
      </c>
    </row>
    <row r="50" spans="2:29" x14ac:dyDescent="0.45">
      <c r="B50" t="s">
        <v>72</v>
      </c>
      <c r="C50" t="str">
        <f>VLOOKUP(Table2[[#This Row],[Ticker]],Table57[],2,)</f>
        <v>Microsoft Corp.</v>
      </c>
      <c r="D50" t="str">
        <f>VLOOKUP(Table2[[#This Row],[Ticker]],Table57[],3,)</f>
        <v>Information Technology</v>
      </c>
      <c r="E50" s="3">
        <v>0.13089999999999999</v>
      </c>
      <c r="F50" s="3">
        <v>0.4118</v>
      </c>
      <c r="G50" s="3">
        <v>0.13389999999999999</v>
      </c>
      <c r="H50" s="2">
        <f t="shared" si="2"/>
        <v>-3.0000000000000027E-3</v>
      </c>
      <c r="I50" s="2">
        <f t="shared" si="3"/>
        <v>-0.28090000000000004</v>
      </c>
      <c r="J50">
        <v>-0.05</v>
      </c>
      <c r="K50">
        <v>0.68</v>
      </c>
      <c r="L50">
        <v>0.37</v>
      </c>
      <c r="M50">
        <v>0.55000000000000004</v>
      </c>
      <c r="N50">
        <v>0.25</v>
      </c>
      <c r="O50" s="3">
        <v>-0.17130000000000001</v>
      </c>
      <c r="P50" t="s">
        <v>369</v>
      </c>
      <c r="Q50" t="s">
        <v>368</v>
      </c>
      <c r="AA50" t="s">
        <v>48</v>
      </c>
      <c r="AB50" t="s">
        <v>216</v>
      </c>
      <c r="AC50" t="s">
        <v>174</v>
      </c>
    </row>
    <row r="51" spans="2:29" x14ac:dyDescent="0.45">
      <c r="B51" t="s">
        <v>73</v>
      </c>
      <c r="C51" t="str">
        <f>VLOOKUP(Table2[[#This Row],[Ticker]],Table57[],2,)</f>
        <v>Micron Technology</v>
      </c>
      <c r="D51" t="str">
        <f>VLOOKUP(Table2[[#This Row],[Ticker]],Table57[],3,)</f>
        <v>Information Technology</v>
      </c>
      <c r="E51" s="3">
        <v>0.41370000000000001</v>
      </c>
      <c r="F51" s="3">
        <v>-0.37409999999999999</v>
      </c>
      <c r="G51" s="3">
        <v>0.13389999999999999</v>
      </c>
      <c r="H51" s="2">
        <f t="shared" si="2"/>
        <v>0.27980000000000005</v>
      </c>
      <c r="I51" s="2">
        <f t="shared" si="3"/>
        <v>0.78780000000000006</v>
      </c>
      <c r="J51">
        <v>0.25</v>
      </c>
      <c r="K51">
        <v>-0.39</v>
      </c>
      <c r="L51">
        <v>0.6</v>
      </c>
      <c r="M51">
        <v>0.9</v>
      </c>
      <c r="N51">
        <v>0.49</v>
      </c>
      <c r="O51" s="3">
        <v>-0.42280000000000001</v>
      </c>
      <c r="P51" t="s">
        <v>370</v>
      </c>
      <c r="Q51" t="s">
        <v>128</v>
      </c>
      <c r="AA51" t="s">
        <v>49</v>
      </c>
      <c r="AB51" t="s">
        <v>237</v>
      </c>
      <c r="AC51" t="s">
        <v>208</v>
      </c>
    </row>
    <row r="52" spans="2:29" x14ac:dyDescent="0.45">
      <c r="B52" t="s">
        <v>74</v>
      </c>
      <c r="C52" t="str">
        <f>VLOOKUP(Table2[[#This Row],[Ticker]],Table57[],2,)</f>
        <v>Newmont Mining Corporation</v>
      </c>
      <c r="D52" t="str">
        <f>VLOOKUP(Table2[[#This Row],[Ticker]],Table57[],3,)</f>
        <v>Materials</v>
      </c>
      <c r="E52" s="3">
        <v>2.327</v>
      </c>
      <c r="F52" s="3">
        <v>0.81989999999999996</v>
      </c>
      <c r="G52" s="3">
        <v>0.13389999999999999</v>
      </c>
      <c r="H52" s="2">
        <f t="shared" si="2"/>
        <v>2.1930999999999998</v>
      </c>
      <c r="I52" s="2">
        <f t="shared" si="3"/>
        <v>1.5070999999999999</v>
      </c>
      <c r="J52">
        <v>0.59</v>
      </c>
      <c r="K52">
        <v>0.3</v>
      </c>
      <c r="L52">
        <v>1.51</v>
      </c>
      <c r="M52">
        <v>2.44</v>
      </c>
      <c r="N52">
        <v>0.47</v>
      </c>
      <c r="O52" s="3">
        <v>-0.25469999999999998</v>
      </c>
      <c r="P52" t="s">
        <v>371</v>
      </c>
      <c r="Q52" t="s">
        <v>129</v>
      </c>
      <c r="AA52" t="s">
        <v>50</v>
      </c>
      <c r="AB52" t="s">
        <v>299</v>
      </c>
      <c r="AC52" t="s">
        <v>183</v>
      </c>
    </row>
    <row r="53" spans="2:29" x14ac:dyDescent="0.45">
      <c r="B53" t="s">
        <v>75</v>
      </c>
      <c r="C53" t="str">
        <f>VLOOKUP(Table2[[#This Row],[Ticker]],Table57[],2,)</f>
        <v>Nike</v>
      </c>
      <c r="D53" t="str">
        <f>VLOOKUP(Table2[[#This Row],[Ticker]],Table57[],3,)</f>
        <v>Consumer Discretionary</v>
      </c>
      <c r="E53" s="3">
        <v>-0.1109</v>
      </c>
      <c r="F53" s="3">
        <v>8.1900000000000001E-2</v>
      </c>
      <c r="G53" s="3">
        <v>0.13389999999999999</v>
      </c>
      <c r="H53" s="2">
        <f t="shared" si="2"/>
        <v>-0.24479999999999999</v>
      </c>
      <c r="I53" s="2">
        <f t="shared" si="3"/>
        <v>-0.1928</v>
      </c>
      <c r="J53">
        <v>-0.04</v>
      </c>
      <c r="K53">
        <v>0.13</v>
      </c>
      <c r="L53">
        <v>-0.15</v>
      </c>
      <c r="M53">
        <v>-0.21</v>
      </c>
      <c r="N53">
        <v>0.22</v>
      </c>
      <c r="O53" s="3">
        <v>-0.3886</v>
      </c>
      <c r="P53" t="s">
        <v>372</v>
      </c>
      <c r="Q53" t="s">
        <v>130</v>
      </c>
      <c r="AA53" t="s">
        <v>51</v>
      </c>
      <c r="AB53" t="s">
        <v>284</v>
      </c>
      <c r="AC53" t="s">
        <v>176</v>
      </c>
    </row>
    <row r="54" spans="2:29" x14ac:dyDescent="0.45">
      <c r="B54" t="s">
        <v>76</v>
      </c>
      <c r="C54" t="str">
        <f>VLOOKUP(Table2[[#This Row],[Ticker]],Table57[],2,)</f>
        <v>Northrop Grumman Corp.</v>
      </c>
      <c r="D54" t="str">
        <f>VLOOKUP(Table2[[#This Row],[Ticker]],Table57[],3,)</f>
        <v>Industrials</v>
      </c>
      <c r="E54" s="3">
        <v>0.62990000000000002</v>
      </c>
      <c r="F54" s="3">
        <v>0.63500000000000001</v>
      </c>
      <c r="G54" s="3">
        <v>0.13389999999999999</v>
      </c>
      <c r="H54" s="2">
        <f t="shared" si="2"/>
        <v>0.496</v>
      </c>
      <c r="I54" s="2">
        <f t="shared" si="3"/>
        <v>-5.0999999999999934E-3</v>
      </c>
      <c r="J54">
        <v>0</v>
      </c>
      <c r="K54">
        <v>1</v>
      </c>
      <c r="L54">
        <v>1.42</v>
      </c>
      <c r="M54">
        <v>2.2999999999999998</v>
      </c>
      <c r="N54">
        <v>0.18</v>
      </c>
      <c r="O54" s="3">
        <v>-0.10589999999999999</v>
      </c>
      <c r="P54" t="s">
        <v>373</v>
      </c>
      <c r="Q54" t="s">
        <v>131</v>
      </c>
      <c r="AA54" t="s">
        <v>52</v>
      </c>
      <c r="AB54" t="s">
        <v>221</v>
      </c>
      <c r="AC54" t="s">
        <v>178</v>
      </c>
    </row>
    <row r="55" spans="2:29" x14ac:dyDescent="0.45">
      <c r="B55" t="s">
        <v>77</v>
      </c>
      <c r="C55" t="str">
        <f>VLOOKUP(Table2[[#This Row],[Ticker]],Table57[],2,)</f>
        <v>NetApp</v>
      </c>
      <c r="D55" t="str">
        <f>VLOOKUP(Table2[[#This Row],[Ticker]],Table57[],3,)</f>
        <v>Information Technology</v>
      </c>
      <c r="E55" s="3">
        <v>-0.1171</v>
      </c>
      <c r="F55" s="3">
        <v>-0.1079</v>
      </c>
      <c r="G55" s="3">
        <v>0.13389999999999999</v>
      </c>
      <c r="H55" s="2">
        <f t="shared" si="2"/>
        <v>-0.251</v>
      </c>
      <c r="I55" s="2">
        <f t="shared" si="3"/>
        <v>-9.1999999999999998E-3</v>
      </c>
      <c r="J55">
        <v>-0.01</v>
      </c>
      <c r="K55">
        <v>-0.09</v>
      </c>
      <c r="L55">
        <v>-0.03</v>
      </c>
      <c r="M55">
        <v>-0.04</v>
      </c>
      <c r="N55">
        <v>0.32</v>
      </c>
      <c r="O55" s="3">
        <v>-0.4783</v>
      </c>
      <c r="P55" t="s">
        <v>374</v>
      </c>
      <c r="Q55" t="s">
        <v>132</v>
      </c>
      <c r="AA55" t="s">
        <v>53</v>
      </c>
      <c r="AB55" t="s">
        <v>280</v>
      </c>
      <c r="AC55" t="s">
        <v>172</v>
      </c>
    </row>
    <row r="56" spans="2:29" x14ac:dyDescent="0.45">
      <c r="B56" t="s">
        <v>78</v>
      </c>
      <c r="C56" t="str">
        <f>VLOOKUP(Table2[[#This Row],[Ticker]],Table57[],2,)</f>
        <v>Nucor Corp.</v>
      </c>
      <c r="D56" t="str">
        <f>VLOOKUP(Table2[[#This Row],[Ticker]],Table57[],3,)</f>
        <v>Materials</v>
      </c>
      <c r="E56" s="3">
        <v>0.3594</v>
      </c>
      <c r="F56" s="3">
        <v>0.29530000000000001</v>
      </c>
      <c r="G56" s="3">
        <v>0.13389999999999999</v>
      </c>
      <c r="H56" s="2">
        <f t="shared" si="2"/>
        <v>0.22550000000000001</v>
      </c>
      <c r="I56" s="2">
        <f t="shared" si="3"/>
        <v>6.409999999999999E-2</v>
      </c>
      <c r="J56">
        <v>0.26</v>
      </c>
      <c r="K56">
        <v>-0.37</v>
      </c>
      <c r="L56">
        <v>0.67</v>
      </c>
      <c r="M56">
        <v>0.93</v>
      </c>
      <c r="N56">
        <v>0.3</v>
      </c>
      <c r="O56" s="3">
        <v>-0.40089999999999998</v>
      </c>
      <c r="P56" t="s">
        <v>375</v>
      </c>
      <c r="Q56" t="s">
        <v>133</v>
      </c>
      <c r="AA56" t="s">
        <v>54</v>
      </c>
      <c r="AB56" t="s">
        <v>267</v>
      </c>
      <c r="AC56" t="s">
        <v>176</v>
      </c>
    </row>
    <row r="57" spans="2:29" x14ac:dyDescent="0.45">
      <c r="B57" t="s">
        <v>79</v>
      </c>
      <c r="C57" t="str">
        <f>VLOOKUP(Table2[[#This Row],[Ticker]],Table57[],2,)</f>
        <v>Newell Brands</v>
      </c>
      <c r="D57" t="str">
        <f>VLOOKUP(Table2[[#This Row],[Ticker]],Table57[],3,)</f>
        <v>Consumer Discretionary</v>
      </c>
      <c r="E57" s="3">
        <v>0.40739999999999998</v>
      </c>
      <c r="F57" s="3">
        <v>0.2145</v>
      </c>
      <c r="G57" s="3">
        <v>0.13389999999999999</v>
      </c>
      <c r="H57" s="2">
        <f t="shared" si="2"/>
        <v>0.27349999999999997</v>
      </c>
      <c r="I57" s="2">
        <f t="shared" si="3"/>
        <v>0.19289999999999999</v>
      </c>
      <c r="J57">
        <v>0.17</v>
      </c>
      <c r="K57">
        <v>0.2</v>
      </c>
      <c r="L57">
        <v>0.81</v>
      </c>
      <c r="M57">
        <v>1.23</v>
      </c>
      <c r="N57">
        <v>0.25</v>
      </c>
      <c r="O57" s="3">
        <v>-0.26669999999999999</v>
      </c>
      <c r="P57" t="s">
        <v>376</v>
      </c>
      <c r="Q57" t="s">
        <v>134</v>
      </c>
      <c r="AA57" t="s">
        <v>200</v>
      </c>
      <c r="AB57" t="s">
        <v>201</v>
      </c>
      <c r="AC57" t="s">
        <v>174</v>
      </c>
    </row>
    <row r="58" spans="2:29" x14ac:dyDescent="0.45">
      <c r="B58" t="s">
        <v>80</v>
      </c>
      <c r="C58" t="str">
        <f>VLOOKUP(Table2[[#This Row],[Ticker]],Table57[],2,)</f>
        <v>Oracle Corp.</v>
      </c>
      <c r="D58" t="str">
        <f>VLOOKUP(Table2[[#This Row],[Ticker]],Table57[],3,)</f>
        <v>Information Technology</v>
      </c>
      <c r="E58" s="3">
        <v>0.62980000000000003</v>
      </c>
      <c r="F58" s="3">
        <v>-0.1195</v>
      </c>
      <c r="G58" s="3">
        <v>0.13389999999999999</v>
      </c>
      <c r="H58" s="2">
        <f t="shared" si="2"/>
        <v>0.49590000000000001</v>
      </c>
      <c r="I58" s="2">
        <f t="shared" si="3"/>
        <v>0.74930000000000008</v>
      </c>
      <c r="J58">
        <v>0.23</v>
      </c>
      <c r="K58">
        <v>-0.69</v>
      </c>
      <c r="L58">
        <v>1.34</v>
      </c>
      <c r="M58">
        <v>2.19</v>
      </c>
      <c r="N58">
        <v>0.2</v>
      </c>
      <c r="O58" s="3">
        <v>-9.5699999999999993E-2</v>
      </c>
      <c r="P58" t="s">
        <v>377</v>
      </c>
      <c r="Q58" t="s">
        <v>135</v>
      </c>
      <c r="AA58" t="s">
        <v>55</v>
      </c>
      <c r="AB58" t="s">
        <v>224</v>
      </c>
      <c r="AC58" t="s">
        <v>183</v>
      </c>
    </row>
    <row r="59" spans="2:29" x14ac:dyDescent="0.45">
      <c r="B59" t="s">
        <v>81</v>
      </c>
      <c r="C59" t="str">
        <f>VLOOKUP(Table2[[#This Row],[Ticker]],Table57[],2,)</f>
        <v>Occidental Petroleum</v>
      </c>
      <c r="D59" t="str">
        <f>VLOOKUP(Table2[[#This Row],[Ticker]],Table57[],3,)</f>
        <v>Energy</v>
      </c>
      <c r="E59" s="3">
        <v>-0.15040000000000001</v>
      </c>
      <c r="F59" s="3">
        <v>-4.0500000000000001E-2</v>
      </c>
      <c r="G59" s="3">
        <v>0.13389999999999999</v>
      </c>
      <c r="H59" s="2">
        <f t="shared" si="2"/>
        <v>-0.2843</v>
      </c>
      <c r="I59" s="2">
        <f t="shared" si="3"/>
        <v>-0.1099</v>
      </c>
      <c r="J59">
        <v>-0.05</v>
      </c>
      <c r="K59">
        <v>0.28999999999999998</v>
      </c>
      <c r="L59">
        <v>-0.18</v>
      </c>
      <c r="M59">
        <v>-0.26</v>
      </c>
      <c r="N59">
        <v>0.26</v>
      </c>
      <c r="O59" s="3">
        <v>-0.29549999999999998</v>
      </c>
      <c r="P59" t="s">
        <v>378</v>
      </c>
      <c r="Q59" t="s">
        <v>136</v>
      </c>
      <c r="AA59" t="s">
        <v>56</v>
      </c>
      <c r="AB59" t="s">
        <v>115</v>
      </c>
      <c r="AC59" t="s">
        <v>187</v>
      </c>
    </row>
    <row r="60" spans="2:29" x14ac:dyDescent="0.45">
      <c r="B60" t="s">
        <v>82</v>
      </c>
      <c r="C60" t="str">
        <f>VLOOKUP(Table2[[#This Row],[Ticker]],Table57[],2,)</f>
        <v>PACCAR Inc.</v>
      </c>
      <c r="D60" t="str">
        <f>VLOOKUP(Table2[[#This Row],[Ticker]],Table57[],3,)</f>
        <v>Industrials</v>
      </c>
      <c r="E60" s="3">
        <v>0.64080000000000004</v>
      </c>
      <c r="F60" s="3">
        <v>3.0000000000000001E-3</v>
      </c>
      <c r="G60" s="3">
        <v>0.13389999999999999</v>
      </c>
      <c r="H60" s="2">
        <f t="shared" si="2"/>
        <v>0.50690000000000002</v>
      </c>
      <c r="I60" s="2">
        <f t="shared" si="3"/>
        <v>0.63780000000000003</v>
      </c>
      <c r="J60">
        <v>0.28999999999999998</v>
      </c>
      <c r="K60">
        <v>-0.26</v>
      </c>
      <c r="L60">
        <v>1.1299999999999999</v>
      </c>
      <c r="M60">
        <v>1.72</v>
      </c>
      <c r="N60">
        <v>0.24</v>
      </c>
      <c r="O60" s="3">
        <v>-0.2205</v>
      </c>
      <c r="P60" t="s">
        <v>379</v>
      </c>
      <c r="Q60" t="s">
        <v>137</v>
      </c>
      <c r="AA60" t="s">
        <v>57</v>
      </c>
      <c r="AB60" t="s">
        <v>282</v>
      </c>
      <c r="AC60" t="s">
        <v>178</v>
      </c>
    </row>
    <row r="61" spans="2:29" x14ac:dyDescent="0.45">
      <c r="B61" t="s">
        <v>84</v>
      </c>
      <c r="C61" t="str">
        <f>VLOOKUP(Table2[[#This Row],[Ticker]],Table57[],2,)</f>
        <v>Parker-Hannifin</v>
      </c>
      <c r="D61" t="str">
        <f>VLOOKUP(Table2[[#This Row],[Ticker]],Table57[],3,)</f>
        <v>Industrials</v>
      </c>
      <c r="E61" s="3">
        <v>-0.182</v>
      </c>
      <c r="F61" s="3">
        <v>0.13569999999999999</v>
      </c>
      <c r="G61" s="3">
        <v>0.13389999999999999</v>
      </c>
      <c r="H61" s="2">
        <f t="shared" si="2"/>
        <v>-0.31589999999999996</v>
      </c>
      <c r="I61" s="2">
        <f t="shared" si="3"/>
        <v>-0.31769999999999998</v>
      </c>
      <c r="J61">
        <v>-0.05</v>
      </c>
      <c r="K61">
        <v>-0.22</v>
      </c>
      <c r="L61">
        <v>-0.32</v>
      </c>
      <c r="M61">
        <v>-0.45</v>
      </c>
      <c r="N61">
        <v>0.23</v>
      </c>
      <c r="O61" s="3">
        <v>-0.38109999999999999</v>
      </c>
      <c r="P61" t="s">
        <v>381</v>
      </c>
      <c r="Q61" t="s">
        <v>380</v>
      </c>
      <c r="AA61" t="s">
        <v>58</v>
      </c>
      <c r="AB61" t="s">
        <v>116</v>
      </c>
      <c r="AC61" t="s">
        <v>174</v>
      </c>
    </row>
    <row r="62" spans="2:29" x14ac:dyDescent="0.45">
      <c r="B62" t="s">
        <v>85</v>
      </c>
      <c r="C62" t="str">
        <f>VLOOKUP(Table2[[#This Row],[Ticker]],Table57[],2,)</f>
        <v>PerkinElmer</v>
      </c>
      <c r="D62" t="str">
        <f>VLOOKUP(Table2[[#This Row],[Ticker]],Table57[],3,)</f>
        <v>Health Care</v>
      </c>
      <c r="E62" s="3">
        <v>-0.1154</v>
      </c>
      <c r="F62" s="3">
        <v>0.20619999999999999</v>
      </c>
      <c r="G62" s="3">
        <v>0.13389999999999999</v>
      </c>
      <c r="H62" s="2">
        <f t="shared" si="2"/>
        <v>-0.24929999999999999</v>
      </c>
      <c r="I62" s="2">
        <f t="shared" si="3"/>
        <v>-0.3216</v>
      </c>
      <c r="J62">
        <v>7.0000000000000007E-2</v>
      </c>
      <c r="K62">
        <v>-0.88</v>
      </c>
      <c r="L62">
        <v>-0.18</v>
      </c>
      <c r="M62">
        <v>-0.25</v>
      </c>
      <c r="N62">
        <v>0.22</v>
      </c>
      <c r="O62" s="3">
        <v>-0.26860000000000001</v>
      </c>
      <c r="P62" t="s">
        <v>383</v>
      </c>
      <c r="Q62" t="s">
        <v>382</v>
      </c>
      <c r="AA62" t="s">
        <v>59</v>
      </c>
      <c r="AB62" t="s">
        <v>117</v>
      </c>
      <c r="AC62" t="s">
        <v>178</v>
      </c>
    </row>
    <row r="63" spans="2:29" x14ac:dyDescent="0.45">
      <c r="B63" t="s">
        <v>87</v>
      </c>
      <c r="C63" t="str">
        <f>VLOOKUP(Table2[[#This Row],[Ticker]],Table57[],2,)</f>
        <v>Praxair Inc.</v>
      </c>
      <c r="D63" t="str">
        <f>VLOOKUP(Table2[[#This Row],[Ticker]],Table57[],3,)</f>
        <v>Materials</v>
      </c>
      <c r="E63" s="3">
        <v>0.27900000000000003</v>
      </c>
      <c r="F63" s="3">
        <v>-4.7600000000000003E-2</v>
      </c>
      <c r="G63" s="3">
        <v>0.13389999999999999</v>
      </c>
      <c r="H63" s="2">
        <f t="shared" si="2"/>
        <v>0.14510000000000003</v>
      </c>
      <c r="I63" s="2">
        <f t="shared" si="3"/>
        <v>0.3266</v>
      </c>
      <c r="J63">
        <v>0.14000000000000001</v>
      </c>
      <c r="K63">
        <v>0.31</v>
      </c>
      <c r="L63">
        <v>0.78</v>
      </c>
      <c r="M63">
        <v>1.1200000000000001</v>
      </c>
      <c r="N63">
        <v>0.18</v>
      </c>
      <c r="O63" s="3">
        <v>-0.1351</v>
      </c>
      <c r="P63" t="s">
        <v>384</v>
      </c>
      <c r="Q63" t="s">
        <v>138</v>
      </c>
      <c r="AA63" t="s">
        <v>60</v>
      </c>
      <c r="AB63" t="s">
        <v>246</v>
      </c>
      <c r="AC63" t="s">
        <v>174</v>
      </c>
    </row>
    <row r="64" spans="2:29" x14ac:dyDescent="0.45">
      <c r="B64" t="s">
        <v>89</v>
      </c>
      <c r="C64" t="str">
        <f>VLOOKUP(Table2[[#This Row],[Ticker]],Table57[],2,)</f>
        <v>Sherwin-Williams</v>
      </c>
      <c r="D64" t="str">
        <f>VLOOKUP(Table2[[#This Row],[Ticker]],Table57[],3,)</f>
        <v>Materials</v>
      </c>
      <c r="E64" s="3">
        <v>-4.1399999999999999E-2</v>
      </c>
      <c r="F64" s="3">
        <v>4.53E-2</v>
      </c>
      <c r="G64" s="3">
        <v>0.13389999999999999</v>
      </c>
      <c r="H64" s="2">
        <f t="shared" si="2"/>
        <v>-0.17529999999999998</v>
      </c>
      <c r="I64" s="2">
        <f t="shared" si="3"/>
        <v>-8.6699999999999999E-2</v>
      </c>
      <c r="J64">
        <v>-0.02</v>
      </c>
      <c r="K64">
        <v>0.56000000000000005</v>
      </c>
      <c r="L64">
        <v>0.02</v>
      </c>
      <c r="M64">
        <v>0.03</v>
      </c>
      <c r="N64">
        <v>0.23</v>
      </c>
      <c r="O64" s="3">
        <v>-0.29459999999999997</v>
      </c>
      <c r="P64" t="s">
        <v>385</v>
      </c>
      <c r="Q64" t="s">
        <v>139</v>
      </c>
      <c r="AA64" t="s">
        <v>61</v>
      </c>
      <c r="AB64" t="s">
        <v>287</v>
      </c>
      <c r="AC64" t="s">
        <v>187</v>
      </c>
    </row>
    <row r="65" spans="2:29" x14ac:dyDescent="0.45">
      <c r="B65" t="s">
        <v>90</v>
      </c>
      <c r="C65" t="str">
        <f>VLOOKUP(Table2[[#This Row],[Ticker]],Table57[],2,)</f>
        <v>Schlumberger Ltd.</v>
      </c>
      <c r="D65" t="str">
        <f>VLOOKUP(Table2[[#This Row],[Ticker]],Table57[],3,)</f>
        <v>Energy</v>
      </c>
      <c r="E65" s="3">
        <v>-0.17810000000000001</v>
      </c>
      <c r="F65" s="3">
        <v>3.39E-2</v>
      </c>
      <c r="G65" s="3">
        <v>0.13389999999999999</v>
      </c>
      <c r="H65" s="2">
        <f t="shared" si="2"/>
        <v>-0.312</v>
      </c>
      <c r="I65" s="2">
        <f t="shared" si="3"/>
        <v>-0.21200000000000002</v>
      </c>
      <c r="J65">
        <v>-0.05</v>
      </c>
      <c r="K65">
        <v>-0.35</v>
      </c>
      <c r="L65">
        <v>-0.27</v>
      </c>
      <c r="M65">
        <v>-0.38</v>
      </c>
      <c r="N65">
        <v>0.25</v>
      </c>
      <c r="O65" s="3">
        <v>-0.36270000000000002</v>
      </c>
      <c r="P65" t="s">
        <v>387</v>
      </c>
      <c r="Q65" t="s">
        <v>386</v>
      </c>
      <c r="AA65" t="s">
        <v>62</v>
      </c>
      <c r="AB65" t="s">
        <v>236</v>
      </c>
      <c r="AC65" t="s">
        <v>183</v>
      </c>
    </row>
    <row r="66" spans="2:29" x14ac:dyDescent="0.45">
      <c r="B66" t="s">
        <v>91</v>
      </c>
      <c r="C66" t="str">
        <f>VLOOKUP(Table2[[#This Row],[Ticker]],Table57[],2,)</f>
        <v>Snap-On Inc.</v>
      </c>
      <c r="D66" t="str">
        <f>VLOOKUP(Table2[[#This Row],[Ticker]],Table57[],3,)</f>
        <v>Consumer Discretionary</v>
      </c>
      <c r="E66" s="3">
        <v>4.1200000000000001E-2</v>
      </c>
      <c r="F66" s="3">
        <v>0.29110000000000003</v>
      </c>
      <c r="G66" s="3">
        <v>0.13389999999999999</v>
      </c>
      <c r="H66" s="2">
        <f t="shared" si="2"/>
        <v>-9.2699999999999991E-2</v>
      </c>
      <c r="I66" s="2">
        <f t="shared" si="3"/>
        <v>-0.24990000000000001</v>
      </c>
      <c r="J66">
        <v>-0.01</v>
      </c>
      <c r="K66">
        <v>0.36</v>
      </c>
      <c r="L66">
        <v>0.2</v>
      </c>
      <c r="M66">
        <v>0.3</v>
      </c>
      <c r="N66">
        <v>0.2</v>
      </c>
      <c r="O66" s="3">
        <v>-0.22140000000000001</v>
      </c>
      <c r="P66" t="s">
        <v>389</v>
      </c>
      <c r="Q66" t="s">
        <v>388</v>
      </c>
      <c r="AA66" t="s">
        <v>63</v>
      </c>
      <c r="AB66" t="s">
        <v>275</v>
      </c>
      <c r="AC66" t="s">
        <v>178</v>
      </c>
    </row>
    <row r="67" spans="2:29" x14ac:dyDescent="0.45">
      <c r="B67" t="s">
        <v>92</v>
      </c>
      <c r="C67" t="str">
        <f>VLOOKUP(Table2[[#This Row],[Ticker]],Table57[],2,)</f>
        <v>SunTrust Banks</v>
      </c>
      <c r="D67" t="str">
        <f>VLOOKUP(Table2[[#This Row],[Ticker]],Table57[],3,)</f>
        <v>Financials</v>
      </c>
      <c r="E67" s="3">
        <v>-5.3499999999999999E-2</v>
      </c>
      <c r="F67" s="3">
        <v>0.37030000000000002</v>
      </c>
      <c r="G67" s="3">
        <v>0.13389999999999999</v>
      </c>
      <c r="H67" s="2">
        <f t="shared" ref="H67:H77" si="4">E67-G67</f>
        <v>-0.18739999999999998</v>
      </c>
      <c r="I67" s="2">
        <f t="shared" ref="I67:I77" si="5">E67-F67</f>
        <v>-0.42380000000000001</v>
      </c>
      <c r="J67">
        <v>-0.15</v>
      </c>
      <c r="K67">
        <v>0.8</v>
      </c>
      <c r="L67">
        <v>0.03</v>
      </c>
      <c r="M67">
        <v>0.04</v>
      </c>
      <c r="N67">
        <v>0.27</v>
      </c>
      <c r="O67" s="3">
        <v>-0.41039999999999999</v>
      </c>
      <c r="P67" t="s">
        <v>391</v>
      </c>
      <c r="Q67" t="s">
        <v>390</v>
      </c>
      <c r="AA67" t="s">
        <v>64</v>
      </c>
      <c r="AB67" t="s">
        <v>240</v>
      </c>
      <c r="AC67" t="s">
        <v>174</v>
      </c>
    </row>
    <row r="68" spans="2:29" x14ac:dyDescent="0.45">
      <c r="B68" t="s">
        <v>93</v>
      </c>
      <c r="C68" t="str">
        <f>VLOOKUP(Table2[[#This Row],[Ticker]],Table57[],2,)</f>
        <v>Stanley Black &amp; Decker</v>
      </c>
      <c r="D68" t="str">
        <f>VLOOKUP(Table2[[#This Row],[Ticker]],Table57[],3,)</f>
        <v>Consumer Discretionary</v>
      </c>
      <c r="E68" s="3">
        <v>-0.2467</v>
      </c>
      <c r="F68" s="3">
        <v>0.24429999999999999</v>
      </c>
      <c r="G68" s="3">
        <v>0.13389999999999999</v>
      </c>
      <c r="H68" s="2">
        <f t="shared" si="4"/>
        <v>-0.38059999999999999</v>
      </c>
      <c r="I68" s="2">
        <f t="shared" si="5"/>
        <v>-0.49099999999999999</v>
      </c>
      <c r="J68">
        <v>0</v>
      </c>
      <c r="K68">
        <v>-0.96</v>
      </c>
      <c r="L68">
        <v>-0.63</v>
      </c>
      <c r="M68">
        <v>-0.86</v>
      </c>
      <c r="N68">
        <v>0.19</v>
      </c>
      <c r="O68" s="3">
        <v>-0.34649999999999997</v>
      </c>
      <c r="P68" t="s">
        <v>393</v>
      </c>
      <c r="Q68" t="s">
        <v>392</v>
      </c>
      <c r="AA68" t="s">
        <v>65</v>
      </c>
      <c r="AB68" t="s">
        <v>191</v>
      </c>
      <c r="AC68" t="s">
        <v>183</v>
      </c>
    </row>
    <row r="69" spans="2:29" x14ac:dyDescent="0.45">
      <c r="B69" t="s">
        <v>94</v>
      </c>
      <c r="C69" t="str">
        <f>VLOOKUP(Table2[[#This Row],[Ticker]],Table57[],2,)</f>
        <v>Sysco Corp.</v>
      </c>
      <c r="D69" t="str">
        <f>VLOOKUP(Table2[[#This Row],[Ticker]],Table57[],3,)</f>
        <v>Consumer Staples</v>
      </c>
      <c r="E69" s="3">
        <v>0.46250000000000002</v>
      </c>
      <c r="F69" s="3">
        <v>0.46789999999999998</v>
      </c>
      <c r="G69" s="3">
        <v>0.13389999999999999</v>
      </c>
      <c r="H69" s="2">
        <f t="shared" si="4"/>
        <v>0.3286</v>
      </c>
      <c r="I69" s="2">
        <f t="shared" si="5"/>
        <v>-5.3999999999999604E-3</v>
      </c>
      <c r="J69">
        <v>0.06</v>
      </c>
      <c r="K69">
        <v>0.69</v>
      </c>
      <c r="L69">
        <v>1.1000000000000001</v>
      </c>
      <c r="M69">
        <v>1.95</v>
      </c>
      <c r="N69">
        <v>0.19</v>
      </c>
      <c r="O69" s="3">
        <v>-0.1158</v>
      </c>
      <c r="P69" t="s">
        <v>394</v>
      </c>
      <c r="Q69" t="s">
        <v>140</v>
      </c>
      <c r="AA69" t="s">
        <v>66</v>
      </c>
      <c r="AB69" t="s">
        <v>257</v>
      </c>
      <c r="AC69" t="s">
        <v>183</v>
      </c>
    </row>
    <row r="70" spans="2:29" x14ac:dyDescent="0.45">
      <c r="B70" t="s">
        <v>96</v>
      </c>
      <c r="C70" t="str">
        <f>VLOOKUP(Table2[[#This Row],[Ticker]],Table57[],2,)</f>
        <v>Target Corp.</v>
      </c>
      <c r="D70" t="str">
        <f>VLOOKUP(Table2[[#This Row],[Ticker]],Table57[],3,)</f>
        <v>Consumer Discretionary</v>
      </c>
      <c r="E70" s="3">
        <v>-9.4500000000000001E-2</v>
      </c>
      <c r="F70" s="3">
        <v>1.1599999999999999E-2</v>
      </c>
      <c r="G70" s="3">
        <v>0.13389999999999999</v>
      </c>
      <c r="H70" s="2">
        <f t="shared" si="4"/>
        <v>-0.22839999999999999</v>
      </c>
      <c r="I70" s="2">
        <f t="shared" si="5"/>
        <v>-0.1061</v>
      </c>
      <c r="J70">
        <v>0</v>
      </c>
      <c r="K70">
        <v>-0.97</v>
      </c>
      <c r="L70">
        <v>-0.13</v>
      </c>
      <c r="M70">
        <v>-0.19</v>
      </c>
      <c r="N70">
        <v>0.21</v>
      </c>
      <c r="O70" s="3">
        <v>-0.21640000000000001</v>
      </c>
      <c r="P70" t="s">
        <v>395</v>
      </c>
      <c r="Q70" t="s">
        <v>141</v>
      </c>
      <c r="AA70" t="s">
        <v>67</v>
      </c>
      <c r="AB70" t="s">
        <v>254</v>
      </c>
      <c r="AC70" t="s">
        <v>174</v>
      </c>
    </row>
    <row r="71" spans="2:29" x14ac:dyDescent="0.45">
      <c r="B71" t="s">
        <v>97</v>
      </c>
      <c r="C71" t="str">
        <f>VLOOKUP(Table2[[#This Row],[Ticker]],Table57[],2,)</f>
        <v>TJX Companies Inc.</v>
      </c>
      <c r="D71" t="str">
        <f>VLOOKUP(Table2[[#This Row],[Ticker]],Table57[],3,)</f>
        <v>Consumer Discretionary</v>
      </c>
      <c r="E71" s="3">
        <v>-0.127</v>
      </c>
      <c r="F71" s="3">
        <v>0.1237</v>
      </c>
      <c r="G71" s="3">
        <v>0.13389999999999999</v>
      </c>
      <c r="H71" s="2">
        <f t="shared" si="4"/>
        <v>-0.26090000000000002</v>
      </c>
      <c r="I71" s="2">
        <f t="shared" si="5"/>
        <v>-0.25070000000000003</v>
      </c>
      <c r="J71">
        <v>0.03</v>
      </c>
      <c r="K71">
        <v>-0.99</v>
      </c>
      <c r="L71">
        <v>-0.23</v>
      </c>
      <c r="M71">
        <v>-0.32</v>
      </c>
      <c r="N71">
        <v>0.2</v>
      </c>
      <c r="O71" s="3">
        <v>-0.24440000000000001</v>
      </c>
      <c r="P71" t="s">
        <v>397</v>
      </c>
      <c r="Q71" t="s">
        <v>396</v>
      </c>
      <c r="AA71" t="s">
        <v>68</v>
      </c>
      <c r="AB71" t="s">
        <v>288</v>
      </c>
      <c r="AC71" t="s">
        <v>174</v>
      </c>
    </row>
    <row r="72" spans="2:29" x14ac:dyDescent="0.45">
      <c r="B72" t="s">
        <v>99</v>
      </c>
      <c r="C72" t="str">
        <f>VLOOKUP(Table2[[#This Row],[Ticker]],Table57[],2,)</f>
        <v>Textron Inc.</v>
      </c>
      <c r="D72" t="str">
        <f>VLOOKUP(Table2[[#This Row],[Ticker]],Table57[],3,)</f>
        <v>Industrials</v>
      </c>
      <c r="E72" s="3">
        <v>5.7000000000000002E-3</v>
      </c>
      <c r="F72" s="3">
        <v>0.15759999999999999</v>
      </c>
      <c r="G72" s="3">
        <v>0.13389999999999999</v>
      </c>
      <c r="H72" s="2">
        <f t="shared" si="4"/>
        <v>-0.12819999999999998</v>
      </c>
      <c r="I72" s="2">
        <f t="shared" si="5"/>
        <v>-0.15189999999999998</v>
      </c>
      <c r="J72">
        <v>0.03</v>
      </c>
      <c r="K72">
        <v>0.03</v>
      </c>
      <c r="L72">
        <v>0.14000000000000001</v>
      </c>
      <c r="M72">
        <v>0.21</v>
      </c>
      <c r="N72">
        <v>0.25</v>
      </c>
      <c r="O72" s="3">
        <v>-0.27010000000000001</v>
      </c>
      <c r="P72" t="s">
        <v>398</v>
      </c>
      <c r="Q72" t="s">
        <v>142</v>
      </c>
      <c r="AA72" t="s">
        <v>69</v>
      </c>
      <c r="AB72" t="s">
        <v>222</v>
      </c>
      <c r="AC72" t="s">
        <v>187</v>
      </c>
    </row>
    <row r="73" spans="2:29" x14ac:dyDescent="0.45">
      <c r="B73" t="s">
        <v>100</v>
      </c>
      <c r="C73" t="str">
        <f>VLOOKUP(Table2[[#This Row],[Ticker]],Table57[],2,)</f>
        <v>United Health Group Inc.</v>
      </c>
      <c r="D73" t="str">
        <f>VLOOKUP(Table2[[#This Row],[Ticker]],Table57[],3,)</f>
        <v>Health Care</v>
      </c>
      <c r="E73" s="3">
        <v>0.62409999999999999</v>
      </c>
      <c r="F73" s="3">
        <v>0.63770000000000004</v>
      </c>
      <c r="G73" s="3">
        <v>0.13389999999999999</v>
      </c>
      <c r="H73" s="2">
        <f t="shared" si="4"/>
        <v>0.49019999999999997</v>
      </c>
      <c r="I73" s="2">
        <f t="shared" si="5"/>
        <v>-1.3600000000000056E-2</v>
      </c>
      <c r="J73">
        <v>0</v>
      </c>
      <c r="K73">
        <v>1</v>
      </c>
      <c r="L73">
        <v>1.2</v>
      </c>
      <c r="M73">
        <v>1.86</v>
      </c>
      <c r="N73">
        <v>0.22</v>
      </c>
      <c r="O73" s="3">
        <v>-0.127</v>
      </c>
      <c r="P73" t="s">
        <v>399</v>
      </c>
      <c r="Q73" t="s">
        <v>143</v>
      </c>
      <c r="AA73" t="s">
        <v>70</v>
      </c>
      <c r="AB73" t="s">
        <v>218</v>
      </c>
      <c r="AC73" t="s">
        <v>178</v>
      </c>
    </row>
    <row r="74" spans="2:29" x14ac:dyDescent="0.45">
      <c r="B74" t="s">
        <v>104</v>
      </c>
      <c r="C74" t="str">
        <f>VLOOKUP(Table2[[#This Row],[Ticker]],Table57[],2,)</f>
        <v>Wells Fargo</v>
      </c>
      <c r="D74" t="str">
        <f>VLOOKUP(Table2[[#This Row],[Ticker]],Table57[],3,)</f>
        <v>Financials</v>
      </c>
      <c r="E74" s="3">
        <v>0.24929999999999999</v>
      </c>
      <c r="F74" s="3">
        <v>6.5600000000000006E-2</v>
      </c>
      <c r="G74" s="3">
        <v>0.13389999999999999</v>
      </c>
      <c r="H74" s="2">
        <f t="shared" si="4"/>
        <v>0.1154</v>
      </c>
      <c r="I74" s="2">
        <f t="shared" si="5"/>
        <v>0.18369999999999997</v>
      </c>
      <c r="J74">
        <v>0.15</v>
      </c>
      <c r="K74">
        <v>-0.38</v>
      </c>
      <c r="L74">
        <v>0.64</v>
      </c>
      <c r="M74">
        <v>0.96</v>
      </c>
      <c r="N74">
        <v>0.21</v>
      </c>
      <c r="O74" s="3">
        <v>-0.1605</v>
      </c>
      <c r="P74" t="s">
        <v>400</v>
      </c>
      <c r="Q74" t="s">
        <v>144</v>
      </c>
      <c r="AA74" t="s">
        <v>71</v>
      </c>
      <c r="AB74" t="s">
        <v>207</v>
      </c>
      <c r="AC74" t="s">
        <v>208</v>
      </c>
    </row>
    <row r="75" spans="2:29" x14ac:dyDescent="0.45">
      <c r="B75" t="s">
        <v>105</v>
      </c>
      <c r="C75" t="str">
        <f>VLOOKUP(Table2[[#This Row],[Ticker]],Table57[],2,)</f>
        <v>Williams Cos.</v>
      </c>
      <c r="D75" t="str">
        <f>VLOOKUP(Table2[[#This Row],[Ticker]],Table57[],3,)</f>
        <v>Energy</v>
      </c>
      <c r="E75" s="3">
        <v>1.7197</v>
      </c>
      <c r="F75" s="3">
        <v>-0.20130000000000001</v>
      </c>
      <c r="G75" s="3">
        <v>0.13389999999999999</v>
      </c>
      <c r="H75" s="2">
        <f t="shared" si="4"/>
        <v>1.5858000000000001</v>
      </c>
      <c r="I75" s="2">
        <f t="shared" si="5"/>
        <v>1.921</v>
      </c>
      <c r="J75">
        <v>0.69</v>
      </c>
      <c r="K75">
        <v>-0.47</v>
      </c>
      <c r="L75">
        <v>1.22</v>
      </c>
      <c r="M75">
        <v>1.91</v>
      </c>
      <c r="N75">
        <v>0.52</v>
      </c>
      <c r="O75" s="3">
        <v>-0.35270000000000001</v>
      </c>
      <c r="P75" t="s">
        <v>401</v>
      </c>
      <c r="Q75" t="s">
        <v>145</v>
      </c>
      <c r="AA75" t="s">
        <v>72</v>
      </c>
      <c r="AB75" t="s">
        <v>193</v>
      </c>
      <c r="AC75" t="s">
        <v>176</v>
      </c>
    </row>
    <row r="76" spans="2:29" x14ac:dyDescent="0.45">
      <c r="B76" t="s">
        <v>106</v>
      </c>
      <c r="C76" t="str">
        <f>VLOOKUP(Table2[[#This Row],[Ticker]],Table57[],2,)</f>
        <v>Wal-Mart Stores</v>
      </c>
      <c r="D76" t="str">
        <f>VLOOKUP(Table2[[#This Row],[Ticker]],Table57[],3,)</f>
        <v>Consumer Staples</v>
      </c>
      <c r="E76" s="3">
        <v>-3.8100000000000002E-2</v>
      </c>
      <c r="F76" s="3">
        <v>-0.1487</v>
      </c>
      <c r="G76" s="3">
        <v>0.13389999999999999</v>
      </c>
      <c r="H76" s="2">
        <f t="shared" si="4"/>
        <v>-0.17199999999999999</v>
      </c>
      <c r="I76" s="2">
        <f t="shared" si="5"/>
        <v>0.1106</v>
      </c>
      <c r="J76">
        <v>0.01</v>
      </c>
      <c r="K76">
        <v>0.12</v>
      </c>
      <c r="L76">
        <v>0</v>
      </c>
      <c r="M76">
        <v>0</v>
      </c>
      <c r="N76">
        <v>0.19</v>
      </c>
      <c r="O76" s="3">
        <v>-0.18379999999999999</v>
      </c>
      <c r="P76" t="s">
        <v>402</v>
      </c>
      <c r="Q76" t="s">
        <v>146</v>
      </c>
      <c r="AA76" t="s">
        <v>73</v>
      </c>
      <c r="AB76" t="s">
        <v>188</v>
      </c>
      <c r="AC76" t="s">
        <v>176</v>
      </c>
    </row>
    <row r="77" spans="2:29" x14ac:dyDescent="0.45">
      <c r="B77" t="s">
        <v>107</v>
      </c>
      <c r="C77" t="str">
        <f>VLOOKUP(Table2[[#This Row],[Ticker]],Table57[],2,)</f>
        <v>Exxon Mobil Corp.</v>
      </c>
      <c r="D77" t="str">
        <f>VLOOKUP(Table2[[#This Row],[Ticker]],Table57[],3,)</f>
        <v>Energy</v>
      </c>
      <c r="E77" s="3">
        <v>0.38140000000000002</v>
      </c>
      <c r="F77" s="3">
        <v>4.5600000000000002E-2</v>
      </c>
      <c r="G77" s="3">
        <v>0.13389999999999999</v>
      </c>
      <c r="H77" s="2">
        <f t="shared" si="4"/>
        <v>0.24750000000000003</v>
      </c>
      <c r="I77" s="2">
        <f t="shared" si="5"/>
        <v>0.33579999999999999</v>
      </c>
      <c r="J77">
        <v>0.18</v>
      </c>
      <c r="K77">
        <v>-0.05</v>
      </c>
      <c r="L77">
        <v>0.9</v>
      </c>
      <c r="M77">
        <v>1.31</v>
      </c>
      <c r="N77">
        <v>0.2</v>
      </c>
      <c r="O77" s="3">
        <v>-0.14069999999999999</v>
      </c>
      <c r="P77" t="s">
        <v>403</v>
      </c>
      <c r="Q77" t="s">
        <v>147</v>
      </c>
      <c r="AA77" t="s">
        <v>277</v>
      </c>
      <c r="AB77" t="s">
        <v>278</v>
      </c>
      <c r="AC77" t="s">
        <v>206</v>
      </c>
    </row>
    <row r="78" spans="2:29" x14ac:dyDescent="0.45">
      <c r="B78" t="s">
        <v>170</v>
      </c>
      <c r="D78">
        <f>SUBTOTAL(103,Table2[Sector])</f>
        <v>75</v>
      </c>
      <c r="E78" s="2">
        <f>SUBTOTAL(101,Table2[Strategy return])</f>
        <v>0.10309999999999998</v>
      </c>
      <c r="F78" s="2">
        <f>SUBTOTAL(101,Table2[Buy and hold return])</f>
        <v>0.11280800000000002</v>
      </c>
      <c r="G78" s="1">
        <f>SUBTOTAL(101,Table2[SPY return])</f>
        <v>0.13390000000000002</v>
      </c>
      <c r="H78" s="2">
        <f>SUBTOTAL(101,Table2[Return vs SPY])</f>
        <v>-3.0799999999999994E-2</v>
      </c>
      <c r="I78" s="2">
        <f>SUBTOTAL(101,Table2[Return vs buy and hold])</f>
        <v>-9.7080000000000048E-3</v>
      </c>
      <c r="J78">
        <f>SUBTOTAL(101,Table2[Alpha])</f>
        <v>5.4533333333333329E-2</v>
      </c>
      <c r="K78">
        <f>SUBTOTAL(101,Table2[Beta])</f>
        <v>4.9200000000000015E-2</v>
      </c>
      <c r="L78">
        <f>SUBTOTAL(101,Table2[Sharpe])</f>
        <v>0.17626666666666663</v>
      </c>
      <c r="M78">
        <f>SUBTOTAL(101,Table2[Sortino])</f>
        <v>0.3046666666666667</v>
      </c>
      <c r="N78">
        <f>SUBTOTAL(101,Table2[Volatility])</f>
        <v>0.25213333333333338</v>
      </c>
      <c r="O78" s="2">
        <f>SUBTOTAL(101,Table2[Max drawdown])</f>
        <v>-0.31072266666666659</v>
      </c>
      <c r="AA78" t="s">
        <v>74</v>
      </c>
      <c r="AB78" t="s">
        <v>289</v>
      </c>
      <c r="AC78" t="s">
        <v>172</v>
      </c>
    </row>
    <row r="79" spans="2:29" x14ac:dyDescent="0.45">
      <c r="AA79" t="s">
        <v>75</v>
      </c>
      <c r="AB79" t="s">
        <v>214</v>
      </c>
      <c r="AC79" t="s">
        <v>174</v>
      </c>
    </row>
    <row r="80" spans="2:29" x14ac:dyDescent="0.45">
      <c r="AA80" t="s">
        <v>76</v>
      </c>
      <c r="AB80" t="s">
        <v>230</v>
      </c>
      <c r="AC80" t="s">
        <v>183</v>
      </c>
    </row>
    <row r="81" spans="27:29" x14ac:dyDescent="0.45">
      <c r="AA81" t="s">
        <v>77</v>
      </c>
      <c r="AB81" t="s">
        <v>175</v>
      </c>
      <c r="AC81" t="s">
        <v>176</v>
      </c>
    </row>
    <row r="82" spans="27:29" x14ac:dyDescent="0.45">
      <c r="AA82" t="s">
        <v>78</v>
      </c>
      <c r="AB82" t="s">
        <v>233</v>
      </c>
      <c r="AC82" t="s">
        <v>172</v>
      </c>
    </row>
    <row r="83" spans="27:29" x14ac:dyDescent="0.45">
      <c r="AA83" t="s">
        <v>79</v>
      </c>
      <c r="AB83" t="s">
        <v>211</v>
      </c>
      <c r="AC83" t="s">
        <v>174</v>
      </c>
    </row>
    <row r="84" spans="27:29" x14ac:dyDescent="0.45">
      <c r="AA84" t="s">
        <v>80</v>
      </c>
      <c r="AB84" t="s">
        <v>210</v>
      </c>
      <c r="AC84" t="s">
        <v>176</v>
      </c>
    </row>
    <row r="85" spans="27:29" x14ac:dyDescent="0.45">
      <c r="AA85" t="s">
        <v>81</v>
      </c>
      <c r="AB85" t="s">
        <v>248</v>
      </c>
      <c r="AC85" t="s">
        <v>208</v>
      </c>
    </row>
    <row r="86" spans="27:29" x14ac:dyDescent="0.45">
      <c r="AA86" t="s">
        <v>82</v>
      </c>
      <c r="AB86" t="s">
        <v>260</v>
      </c>
      <c r="AC86" t="s">
        <v>183</v>
      </c>
    </row>
    <row r="87" spans="27:29" x14ac:dyDescent="0.45">
      <c r="AA87" t="s">
        <v>83</v>
      </c>
      <c r="AB87" t="s">
        <v>181</v>
      </c>
      <c r="AC87" t="s">
        <v>178</v>
      </c>
    </row>
    <row r="88" spans="27:29" x14ac:dyDescent="0.45">
      <c r="AA88" t="s">
        <v>84</v>
      </c>
      <c r="AB88" t="s">
        <v>225</v>
      </c>
      <c r="AC88" t="s">
        <v>183</v>
      </c>
    </row>
    <row r="89" spans="27:29" x14ac:dyDescent="0.45">
      <c r="AA89" t="s">
        <v>238</v>
      </c>
      <c r="AB89" t="s">
        <v>239</v>
      </c>
      <c r="AC89" t="s">
        <v>174</v>
      </c>
    </row>
    <row r="90" spans="27:29" x14ac:dyDescent="0.45">
      <c r="AA90" t="s">
        <v>85</v>
      </c>
      <c r="AB90" t="s">
        <v>231</v>
      </c>
      <c r="AC90" t="s">
        <v>187</v>
      </c>
    </row>
    <row r="91" spans="27:29" x14ac:dyDescent="0.45">
      <c r="AA91" t="s">
        <v>86</v>
      </c>
      <c r="AB91" t="s">
        <v>118</v>
      </c>
      <c r="AC91" t="s">
        <v>178</v>
      </c>
    </row>
    <row r="92" spans="27:29" x14ac:dyDescent="0.45">
      <c r="AA92" t="s">
        <v>87</v>
      </c>
      <c r="AB92" t="s">
        <v>202</v>
      </c>
      <c r="AC92" t="s">
        <v>172</v>
      </c>
    </row>
    <row r="93" spans="27:29" x14ac:dyDescent="0.45">
      <c r="AA93" t="s">
        <v>88</v>
      </c>
      <c r="AB93" t="s">
        <v>177</v>
      </c>
      <c r="AC93" t="s">
        <v>178</v>
      </c>
    </row>
    <row r="94" spans="27:29" x14ac:dyDescent="0.45">
      <c r="AA94" t="s">
        <v>89</v>
      </c>
      <c r="AB94" t="s">
        <v>296</v>
      </c>
      <c r="AC94" t="s">
        <v>172</v>
      </c>
    </row>
    <row r="95" spans="27:29" x14ac:dyDescent="0.45">
      <c r="AA95" t="s">
        <v>90</v>
      </c>
      <c r="AB95" t="s">
        <v>295</v>
      </c>
      <c r="AC95" t="s">
        <v>208</v>
      </c>
    </row>
    <row r="96" spans="27:29" x14ac:dyDescent="0.45">
      <c r="AA96" t="s">
        <v>91</v>
      </c>
      <c r="AB96" t="s">
        <v>252</v>
      </c>
      <c r="AC96" t="s">
        <v>174</v>
      </c>
    </row>
    <row r="97" spans="27:29" x14ac:dyDescent="0.45">
      <c r="AA97" t="s">
        <v>92</v>
      </c>
      <c r="AB97" t="s">
        <v>119</v>
      </c>
      <c r="AC97" t="s">
        <v>178</v>
      </c>
    </row>
    <row r="98" spans="27:29" x14ac:dyDescent="0.45">
      <c r="AA98" t="s">
        <v>93</v>
      </c>
      <c r="AB98" t="s">
        <v>120</v>
      </c>
      <c r="AC98" t="s">
        <v>174</v>
      </c>
    </row>
    <row r="99" spans="27:29" x14ac:dyDescent="0.45">
      <c r="AA99" t="s">
        <v>94</v>
      </c>
      <c r="AB99" t="s">
        <v>220</v>
      </c>
      <c r="AC99" t="s">
        <v>199</v>
      </c>
    </row>
    <row r="100" spans="27:29" x14ac:dyDescent="0.45">
      <c r="AA100" t="s">
        <v>241</v>
      </c>
      <c r="AB100" t="s">
        <v>242</v>
      </c>
      <c r="AC100" t="s">
        <v>243</v>
      </c>
    </row>
    <row r="101" spans="27:29" x14ac:dyDescent="0.45">
      <c r="AA101" t="s">
        <v>95</v>
      </c>
      <c r="AB101" t="s">
        <v>276</v>
      </c>
      <c r="AC101" t="s">
        <v>199</v>
      </c>
    </row>
    <row r="102" spans="27:29" x14ac:dyDescent="0.45">
      <c r="AA102" t="s">
        <v>96</v>
      </c>
      <c r="AB102" t="s">
        <v>268</v>
      </c>
      <c r="AC102" t="s">
        <v>174</v>
      </c>
    </row>
    <row r="103" spans="27:29" x14ac:dyDescent="0.45">
      <c r="AA103" t="s">
        <v>97</v>
      </c>
      <c r="AB103" t="s">
        <v>227</v>
      </c>
      <c r="AC103" t="s">
        <v>174</v>
      </c>
    </row>
    <row r="104" spans="27:29" x14ac:dyDescent="0.45">
      <c r="AA104" t="s">
        <v>98</v>
      </c>
      <c r="AB104" t="s">
        <v>212</v>
      </c>
      <c r="AC104" t="s">
        <v>178</v>
      </c>
    </row>
    <row r="105" spans="27:29" x14ac:dyDescent="0.45">
      <c r="AA105" t="s">
        <v>99</v>
      </c>
      <c r="AB105" t="s">
        <v>266</v>
      </c>
      <c r="AC105" t="s">
        <v>183</v>
      </c>
    </row>
    <row r="106" spans="27:29" x14ac:dyDescent="0.45">
      <c r="AA106" t="s">
        <v>100</v>
      </c>
      <c r="AB106" t="s">
        <v>192</v>
      </c>
      <c r="AC106" t="s">
        <v>187</v>
      </c>
    </row>
    <row r="107" spans="27:29" x14ac:dyDescent="0.45">
      <c r="AA107" t="s">
        <v>101</v>
      </c>
      <c r="AB107" t="s">
        <v>194</v>
      </c>
      <c r="AC107" t="s">
        <v>178</v>
      </c>
    </row>
    <row r="108" spans="27:29" x14ac:dyDescent="0.45">
      <c r="AA108" t="s">
        <v>264</v>
      </c>
      <c r="AB108" t="s">
        <v>265</v>
      </c>
      <c r="AC108" t="s">
        <v>174</v>
      </c>
    </row>
    <row r="109" spans="27:29" x14ac:dyDescent="0.45">
      <c r="AA109" t="s">
        <v>102</v>
      </c>
      <c r="AB109" t="s">
        <v>171</v>
      </c>
      <c r="AC109" t="s">
        <v>172</v>
      </c>
    </row>
    <row r="110" spans="27:29" x14ac:dyDescent="0.45">
      <c r="AA110" t="s">
        <v>244</v>
      </c>
      <c r="AB110" t="s">
        <v>245</v>
      </c>
      <c r="AC110" t="s">
        <v>243</v>
      </c>
    </row>
    <row r="111" spans="27:29" x14ac:dyDescent="0.45">
      <c r="AA111" t="s">
        <v>103</v>
      </c>
      <c r="AB111" t="s">
        <v>263</v>
      </c>
      <c r="AC111" t="s">
        <v>199</v>
      </c>
    </row>
    <row r="112" spans="27:29" x14ac:dyDescent="0.45">
      <c r="AA112" t="s">
        <v>104</v>
      </c>
      <c r="AB112" t="s">
        <v>121</v>
      </c>
      <c r="AC112" t="s">
        <v>178</v>
      </c>
    </row>
    <row r="113" spans="27:29" x14ac:dyDescent="0.45">
      <c r="AA113" t="s">
        <v>105</v>
      </c>
      <c r="AB113" t="s">
        <v>283</v>
      </c>
      <c r="AC113" t="s">
        <v>208</v>
      </c>
    </row>
    <row r="114" spans="27:29" x14ac:dyDescent="0.45">
      <c r="AA114" t="s">
        <v>106</v>
      </c>
      <c r="AB114" t="s">
        <v>253</v>
      </c>
      <c r="AC114" t="s">
        <v>199</v>
      </c>
    </row>
    <row r="115" spans="27:29" x14ac:dyDescent="0.45">
      <c r="AA115" t="s">
        <v>179</v>
      </c>
      <c r="AB115" t="s">
        <v>180</v>
      </c>
      <c r="AC115" t="s">
        <v>174</v>
      </c>
    </row>
    <row r="116" spans="27:29" x14ac:dyDescent="0.45">
      <c r="AA116" t="s">
        <v>107</v>
      </c>
      <c r="AB116" t="s">
        <v>300</v>
      </c>
      <c r="AC116" t="s">
        <v>208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A44-DBEE-4DC0-BBE5-C849FD395B54}">
  <dimension ref="B1:N11"/>
  <sheetViews>
    <sheetView topLeftCell="B1" workbookViewId="0">
      <selection activeCell="M3" sqref="M3"/>
    </sheetView>
  </sheetViews>
  <sheetFormatPr defaultRowHeight="14.25" x14ac:dyDescent="0.45"/>
  <cols>
    <col min="2" max="2" width="16.265625" customWidth="1"/>
    <col min="3" max="3" width="17.796875" customWidth="1"/>
    <col min="4" max="4" width="18.265625" customWidth="1"/>
    <col min="10" max="10" width="9.6640625" customWidth="1"/>
    <col min="11" max="11" width="10.46484375" customWidth="1"/>
    <col min="12" max="12" width="15.73046875" customWidth="1"/>
    <col min="13" max="13" width="13.1328125" customWidth="1"/>
    <col min="14" max="14" width="16.796875" customWidth="1"/>
  </cols>
  <sheetData>
    <row r="1" spans="2:14" x14ac:dyDescent="0.45">
      <c r="B1" s="5" t="s">
        <v>406</v>
      </c>
      <c r="E1" s="5" t="s">
        <v>437</v>
      </c>
      <c r="I1" s="5" t="s">
        <v>417</v>
      </c>
      <c r="K1" s="5" t="s">
        <v>434</v>
      </c>
    </row>
    <row r="2" spans="2:14" x14ac:dyDescent="0.45">
      <c r="B2" t="s">
        <v>110</v>
      </c>
      <c r="C2" t="s">
        <v>407</v>
      </c>
      <c r="D2" t="s">
        <v>111</v>
      </c>
      <c r="E2" t="s">
        <v>4</v>
      </c>
      <c r="F2" t="s">
        <v>5</v>
      </c>
      <c r="G2" t="s">
        <v>6</v>
      </c>
      <c r="H2" t="s">
        <v>7</v>
      </c>
      <c r="I2" t="s">
        <v>409</v>
      </c>
      <c r="J2" t="s">
        <v>408</v>
      </c>
      <c r="K2" t="s">
        <v>112</v>
      </c>
      <c r="L2" t="s">
        <v>8</v>
      </c>
      <c r="M2" t="s">
        <v>108</v>
      </c>
      <c r="N2" t="s">
        <v>405</v>
      </c>
    </row>
    <row r="3" spans="2:14" x14ac:dyDescent="0.45">
      <c r="B3" s="2">
        <v>0.14680000000000001</v>
      </c>
      <c r="C3" s="2">
        <v>0.13389999999999999</v>
      </c>
      <c r="D3" s="2">
        <v>0.1313</v>
      </c>
      <c r="E3" s="4">
        <v>0.06</v>
      </c>
      <c r="F3" s="4">
        <v>7.0000000000000007E-2</v>
      </c>
      <c r="G3" s="4">
        <v>2.02</v>
      </c>
      <c r="H3" s="4">
        <v>3.41</v>
      </c>
      <c r="I3" s="4">
        <v>3.84</v>
      </c>
      <c r="J3" s="4">
        <v>1.41</v>
      </c>
      <c r="K3" s="4">
        <v>0.03</v>
      </c>
      <c r="L3" s="2">
        <v>-1.8500000000000003E-2</v>
      </c>
      <c r="M3" t="s">
        <v>410</v>
      </c>
      <c r="N3" t="s">
        <v>411</v>
      </c>
    </row>
    <row r="5" spans="2:14" x14ac:dyDescent="0.45">
      <c r="B5" s="5" t="s">
        <v>412</v>
      </c>
      <c r="E5" s="5" t="s">
        <v>437</v>
      </c>
      <c r="I5" s="5" t="s">
        <v>417</v>
      </c>
      <c r="K5" s="5" t="s">
        <v>434</v>
      </c>
    </row>
    <row r="6" spans="2:14" x14ac:dyDescent="0.45">
      <c r="B6" t="s">
        <v>110</v>
      </c>
      <c r="C6" t="s">
        <v>407</v>
      </c>
      <c r="D6" t="s">
        <v>111</v>
      </c>
      <c r="E6" t="s">
        <v>4</v>
      </c>
      <c r="F6" t="s">
        <v>5</v>
      </c>
      <c r="G6" t="s">
        <v>6</v>
      </c>
      <c r="H6" t="s">
        <v>7</v>
      </c>
      <c r="I6" t="s">
        <v>409</v>
      </c>
      <c r="J6" t="s">
        <v>408</v>
      </c>
      <c r="K6" t="s">
        <v>112</v>
      </c>
      <c r="L6" t="s">
        <v>8</v>
      </c>
      <c r="M6" t="s">
        <v>108</v>
      </c>
      <c r="N6" t="s">
        <v>405</v>
      </c>
    </row>
    <row r="7" spans="2:14" x14ac:dyDescent="0.45">
      <c r="B7" s="2">
        <v>0.21629999999999999</v>
      </c>
      <c r="C7" s="2">
        <v>0.13389999999999999</v>
      </c>
      <c r="D7" s="2">
        <v>0.1313</v>
      </c>
      <c r="E7" s="4">
        <v>7.0000000000000007E-2</v>
      </c>
      <c r="F7" s="4">
        <v>0.45</v>
      </c>
      <c r="G7" s="4">
        <v>0.84</v>
      </c>
      <c r="H7" s="4">
        <v>1.24</v>
      </c>
      <c r="I7" s="4">
        <v>1.39</v>
      </c>
      <c r="J7" s="4">
        <v>1.17</v>
      </c>
      <c r="K7" s="4">
        <v>0.13</v>
      </c>
      <c r="L7" s="2">
        <v>-7.3800000000000004E-2</v>
      </c>
      <c r="M7" t="s">
        <v>413</v>
      </c>
      <c r="N7" t="s">
        <v>411</v>
      </c>
    </row>
    <row r="9" spans="2:14" x14ac:dyDescent="0.45">
      <c r="B9" s="5" t="s">
        <v>414</v>
      </c>
      <c r="E9" s="5" t="s">
        <v>437</v>
      </c>
      <c r="I9" s="5" t="s">
        <v>417</v>
      </c>
      <c r="K9" s="5" t="s">
        <v>434</v>
      </c>
    </row>
    <row r="10" spans="2:14" x14ac:dyDescent="0.45">
      <c r="B10" t="s">
        <v>110</v>
      </c>
      <c r="C10" t="s">
        <v>407</v>
      </c>
      <c r="D10" t="s">
        <v>111</v>
      </c>
      <c r="E10" t="s">
        <v>4</v>
      </c>
      <c r="F10" t="s">
        <v>5</v>
      </c>
      <c r="G10" t="s">
        <v>6</v>
      </c>
      <c r="H10" t="s">
        <v>7</v>
      </c>
      <c r="I10" t="s">
        <v>409</v>
      </c>
      <c r="J10" t="s">
        <v>408</v>
      </c>
      <c r="K10" t="s">
        <v>112</v>
      </c>
      <c r="L10" t="s">
        <v>8</v>
      </c>
      <c r="M10" t="s">
        <v>108</v>
      </c>
      <c r="N10" t="s">
        <v>405</v>
      </c>
    </row>
    <row r="11" spans="2:14" x14ac:dyDescent="0.45">
      <c r="B11" s="2">
        <v>0.1313</v>
      </c>
      <c r="C11" s="2">
        <v>0.13389999999999999</v>
      </c>
      <c r="D11" s="2">
        <v>0.1313</v>
      </c>
      <c r="E11" s="4">
        <v>0</v>
      </c>
      <c r="F11" s="4">
        <v>1</v>
      </c>
      <c r="G11" s="4">
        <v>0.51</v>
      </c>
      <c r="H11" s="4">
        <v>0.71</v>
      </c>
      <c r="I11" s="4">
        <v>0.5</v>
      </c>
      <c r="J11" s="4">
        <v>1.0900000000000001</v>
      </c>
      <c r="K11" s="4">
        <v>0.14000000000000001</v>
      </c>
      <c r="L11" s="2">
        <v>-0.12659999999999999</v>
      </c>
      <c r="M11" t="s">
        <v>415</v>
      </c>
      <c r="N11" t="s">
        <v>416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3B25-7A09-4F4F-A4A2-30F58EC5C40F}">
  <dimension ref="B1:L7"/>
  <sheetViews>
    <sheetView tabSelected="1" topLeftCell="B1" workbookViewId="0">
      <selection activeCell="O2" sqref="O2"/>
    </sheetView>
  </sheetViews>
  <sheetFormatPr defaultRowHeight="14.25" x14ac:dyDescent="0.45"/>
  <cols>
    <col min="2" max="2" width="9.59765625" customWidth="1"/>
  </cols>
  <sheetData>
    <row r="1" spans="2:12" x14ac:dyDescent="0.45">
      <c r="B1" s="5" t="s">
        <v>435</v>
      </c>
    </row>
    <row r="2" spans="2:12" x14ac:dyDescent="0.45">
      <c r="B2" t="s">
        <v>432</v>
      </c>
      <c r="C2" t="s">
        <v>418</v>
      </c>
      <c r="D2" t="s">
        <v>419</v>
      </c>
      <c r="E2" t="s">
        <v>420</v>
      </c>
      <c r="F2" t="s">
        <v>421</v>
      </c>
      <c r="G2" t="s">
        <v>422</v>
      </c>
      <c r="H2" t="s">
        <v>423</v>
      </c>
      <c r="I2" t="s">
        <v>428</v>
      </c>
      <c r="J2" t="s">
        <v>429</v>
      </c>
      <c r="K2" t="s">
        <v>430</v>
      </c>
      <c r="L2" t="s">
        <v>431</v>
      </c>
    </row>
    <row r="3" spans="2:12" x14ac:dyDescent="0.45">
      <c r="B3" t="s">
        <v>425</v>
      </c>
      <c r="C3">
        <v>0.64049999999999996</v>
      </c>
      <c r="D3">
        <v>0.76939999999999997</v>
      </c>
      <c r="E3">
        <v>0.79179999999999995</v>
      </c>
      <c r="F3">
        <v>0.78690000000000004</v>
      </c>
      <c r="G3">
        <v>0.81410000000000005</v>
      </c>
      <c r="H3">
        <v>0.81279999999999997</v>
      </c>
      <c r="I3">
        <v>0.73199999999999998</v>
      </c>
      <c r="J3">
        <v>0.68620000000000003</v>
      </c>
      <c r="K3">
        <v>0.70399999999999996</v>
      </c>
    </row>
    <row r="4" spans="2:12" x14ac:dyDescent="0.45">
      <c r="B4" t="s">
        <v>424</v>
      </c>
      <c r="C4">
        <v>0.5605</v>
      </c>
      <c r="D4">
        <v>0.70509999999999995</v>
      </c>
      <c r="E4">
        <v>0.7349</v>
      </c>
      <c r="F4">
        <v>0.78359999999999996</v>
      </c>
      <c r="G4">
        <v>0.8175</v>
      </c>
      <c r="H4">
        <v>0.82630000000000003</v>
      </c>
      <c r="I4">
        <v>0.84099999999999997</v>
      </c>
      <c r="J4">
        <v>0.877</v>
      </c>
      <c r="K4">
        <v>0.88280000000000003</v>
      </c>
    </row>
    <row r="5" spans="2:12" x14ac:dyDescent="0.45">
      <c r="B5" t="s">
        <v>88</v>
      </c>
      <c r="C5">
        <v>0.65300000000000002</v>
      </c>
      <c r="D5">
        <v>0.83460000000000001</v>
      </c>
      <c r="E5">
        <v>0.86199999999999999</v>
      </c>
      <c r="F5">
        <v>0.87329999999999997</v>
      </c>
      <c r="G5">
        <v>0.92679999999999996</v>
      </c>
      <c r="H5">
        <v>0.92500000000000004</v>
      </c>
      <c r="I5">
        <v>0.95599999999999996</v>
      </c>
      <c r="J5">
        <v>0.95340000000000003</v>
      </c>
      <c r="K5">
        <v>0.95979999999999999</v>
      </c>
    </row>
    <row r="6" spans="2:12" x14ac:dyDescent="0.45">
      <c r="B6" t="s">
        <v>426</v>
      </c>
      <c r="C6">
        <v>0.64800000000000002</v>
      </c>
      <c r="D6">
        <v>0.79530000000000001</v>
      </c>
      <c r="E6">
        <v>0.83950000000000002</v>
      </c>
      <c r="F6">
        <v>0.83760000000000001</v>
      </c>
      <c r="G6">
        <v>0.89229999999999998</v>
      </c>
      <c r="H6">
        <v>0.90469999999999995</v>
      </c>
      <c r="I6">
        <v>0.90700000000000003</v>
      </c>
      <c r="J6">
        <v>0.94189999999999996</v>
      </c>
      <c r="K6">
        <v>0.92210000000000003</v>
      </c>
    </row>
    <row r="7" spans="2:12" x14ac:dyDescent="0.45">
      <c r="B7" t="s">
        <v>427</v>
      </c>
      <c r="C7">
        <f>AVERAGE(C3:C6)</f>
        <v>0.62550000000000006</v>
      </c>
      <c r="D7">
        <f t="shared" ref="D7:I7" si="0">AVERAGE(D3:D6)</f>
        <v>0.77610000000000001</v>
      </c>
      <c r="E7">
        <f t="shared" si="0"/>
        <v>0.80705000000000005</v>
      </c>
      <c r="F7">
        <f t="shared" si="0"/>
        <v>0.82035000000000002</v>
      </c>
      <c r="G7">
        <f t="shared" si="0"/>
        <v>0.86267500000000008</v>
      </c>
      <c r="H7">
        <f t="shared" si="0"/>
        <v>0.86719999999999997</v>
      </c>
      <c r="I7">
        <f t="shared" si="0"/>
        <v>0.85899999999999999</v>
      </c>
      <c r="J7">
        <f t="shared" ref="J7" si="1">AVERAGE(J3:J6)</f>
        <v>0.86462500000000009</v>
      </c>
      <c r="K7">
        <f t="shared" ref="K7" si="2">AVERAGE(K3:K6)</f>
        <v>0.86717499999999992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42EBC3C-CA5F-4419-B088-CFEA363F5E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TIME_HORIZON_RESULTS!C3:K3</xm:f>
              <xm:sqref>L3</xm:sqref>
            </x14:sparkline>
            <x14:sparkline>
              <xm:f>TIME_HORIZON_RESULTS!C4:K4</xm:f>
              <xm:sqref>L4</xm:sqref>
            </x14:sparkline>
            <x14:sparkline>
              <xm:f>TIME_HORIZON_RESULTS!C5:K5</xm:f>
              <xm:sqref>L5</xm:sqref>
            </x14:sparkline>
            <x14:sparkline>
              <xm:f>TIME_HORIZON_RESULTS!C6:K6</xm:f>
              <xm:sqref>L6</xm:sqref>
            </x14:sparkline>
            <x14:sparkline>
              <xm:f>TIME_HORIZON_RESULTS!C7:K7</xm:f>
              <xm:sqref>L7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SINGLE_EQUITY_RESULTS</vt:lpstr>
      <vt:lpstr>LONG_SHORT_RESULTS</vt:lpstr>
      <vt:lpstr>TIME_HORIZON_RESULTS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Fitzpatrick</dc:creator>
  <cp:lastModifiedBy>Max Fitzpatrick</cp:lastModifiedBy>
  <dcterms:created xsi:type="dcterms:W3CDTF">2017-10-16T16:22:31Z</dcterms:created>
  <dcterms:modified xsi:type="dcterms:W3CDTF">2017-11-02T11:36:16Z</dcterms:modified>
</cp:coreProperties>
</file>