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پروژه\Corona report Akkashe\Corona repor  Akkashe\"/>
    </mc:Choice>
  </mc:AlternateContent>
  <xr:revisionPtr revIDLastSave="0" documentId="13_ncr:1_{C62B9595-D919-45AB-B562-91C9E0F149B1}" xr6:coauthVersionLast="47" xr6:coauthVersionMax="47" xr10:uidLastSave="{00000000-0000-0000-0000-000000000000}"/>
  <bookViews>
    <workbookView xWindow="-120" yWindow="-120" windowWidth="24240" windowHeight="13140" firstSheet="1" activeTab="1" xr2:uid="{B303964B-0A26-4788-973B-BE20381D7EEF}"/>
  </bookViews>
  <sheets>
    <sheet name="database" sheetId="15" state="hidden" r:id="rId1"/>
    <sheet name="report" sheetId="11" r:id="rId2"/>
    <sheet name="ref" sheetId="13" state="hidden" r:id="rId3"/>
    <sheet name="pivot" sheetId="12" state="hidden" r:id="rId4"/>
  </sheets>
  <definedNames>
    <definedName name="ExternalData_1" localSheetId="0" hidden="1">database!$A$2:$R$208</definedName>
    <definedName name="Slicer_Continen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9" i="15" l="1"/>
  <c r="C209" i="15"/>
  <c r="D209" i="15"/>
  <c r="E209" i="15"/>
  <c r="F209" i="15"/>
  <c r="G209" i="15"/>
  <c r="H209" i="15"/>
  <c r="I209" i="15"/>
  <c r="J209" i="15"/>
  <c r="K209" i="15"/>
  <c r="L209" i="15"/>
  <c r="M209" i="15"/>
  <c r="N209" i="15"/>
  <c r="O209" i="15"/>
  <c r="P209" i="15"/>
  <c r="Q209" i="15"/>
  <c r="R209" i="15"/>
  <c r="B210" i="15"/>
  <c r="C210" i="15"/>
  <c r="D210" i="15"/>
  <c r="E210" i="15"/>
  <c r="F210" i="15"/>
  <c r="G210" i="15"/>
  <c r="H210" i="15"/>
  <c r="I210" i="15"/>
  <c r="J210" i="15"/>
  <c r="K210" i="15"/>
  <c r="L210" i="15"/>
  <c r="M210" i="15"/>
  <c r="N210" i="15"/>
  <c r="O210" i="15"/>
  <c r="P210" i="15"/>
  <c r="Q210" i="15"/>
  <c r="R210" i="15"/>
  <c r="D4" i="11"/>
  <c r="E11" i="11" s="1"/>
  <c r="E6" i="11" l="1"/>
  <c r="E7" i="11"/>
  <c r="E8" i="11"/>
  <c r="E9" i="11"/>
  <c r="E10" i="11"/>
  <c r="E14" i="11"/>
  <c r="E13" i="11"/>
  <c r="E12" i="11"/>
  <c r="E1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55492-46D8-433A-8515-DB8177E7A040}" keepAlive="1" name="Query - [show all]  [collapse]  vte  COVID-19 vaccine distribution by location[645]" description="Connection to the '[show all]  [collapse]  vte  COVID-19 vaccine distribution by location[645]' query in the workbook." type="5" refreshedVersion="7" background="1" saveData="1">
    <dbPr connection="Provider=Microsoft.Mashup.OleDb.1;Data Source=$Workbook$;Location=&quot;[show all]  [collapse]  vte  COVID-19 vaccine distribution by location[645]&quot;;Extended Properties=&quot;&quot;" command="SELECT * FROM [[show all]]  [collapse]]  vte  COVID-19 vaccine distribution by location[645]]]"/>
  </connection>
  <connection id="2" xr16:uid="{D903D15E-0C12-43F4-AC42-54A955FC9D37}" keepAlive="1" name="Query - corona report" description="Connection to the 'corona report' query in the workbook." type="5" refreshedVersion="0" background="1">
    <dbPr connection="Provider=Microsoft.Mashup.OleDb.1;Data Source=$Workbook$;Location=&quot;corona report&quot;;Extended Properties=&quot;&quot;" command="SELECT * FROM [corona report]"/>
  </connection>
  <connection id="3" xr16:uid="{3F726432-5602-466A-92C6-315D1476E16B}" keepAlive="1" name="Query - Countries_or_Areas" description="Connection to the 'Countries_or_Areas' query in the workbook." type="5" refreshedVersion="0" background="1">
    <dbPr connection="Provider=Microsoft.Mashup.OleDb.1;Data Source=$Workbook$;Location=Countries_or_Areas;Extended Properties=&quot;&quot;" command="SELECT * FROM [Countries_or_Areas]"/>
  </connection>
  <connection id="4" xr16:uid="{1B7AB837-3466-4D9F-9393-B4EFCD1F5765}" keepAlive="1" name="Query - my report" description="Connection to the 'my report' query in the workbook." type="5" refreshedVersion="7" background="1" saveData="1">
    <dbPr connection="Provider=Microsoft.Mashup.OleDb.1;Data Source=$Workbook$;Location=&quot;my report&quot;;Extended Properties=&quot;&quot;" command="SELECT * FROM [my report]"/>
  </connection>
</connections>
</file>

<file path=xl/sharedStrings.xml><?xml version="1.0" encoding="utf-8"?>
<sst xmlns="http://schemas.openxmlformats.org/spreadsheetml/2006/main" count="1492" uniqueCount="465">
  <si>
    <t>Total Cases</t>
  </si>
  <si>
    <t>New Cases</t>
  </si>
  <si>
    <t>Total Deaths</t>
  </si>
  <si>
    <t>New Deaths</t>
  </si>
  <si>
    <t>Total Recovered</t>
  </si>
  <si>
    <t>New Recovered</t>
  </si>
  <si>
    <t>Active Cases</t>
  </si>
  <si>
    <t>Tot Cases/ 1M pop</t>
  </si>
  <si>
    <t>Deaths/ 1M pop</t>
  </si>
  <si>
    <t>Total Tests</t>
  </si>
  <si>
    <t>Population</t>
  </si>
  <si>
    <t>Asia</t>
  </si>
  <si>
    <t>Europe</t>
  </si>
  <si>
    <t>North America</t>
  </si>
  <si>
    <t>South America</t>
  </si>
  <si>
    <t>India</t>
  </si>
  <si>
    <t>Brazil</t>
  </si>
  <si>
    <t>Africa</t>
  </si>
  <si>
    <t>Russia</t>
  </si>
  <si>
    <t>France</t>
  </si>
  <si>
    <t>UK</t>
  </si>
  <si>
    <t>Turkey</t>
  </si>
  <si>
    <t>Argentina</t>
  </si>
  <si>
    <t>Colombia</t>
  </si>
  <si>
    <t>Spain</t>
  </si>
  <si>
    <t>Italy</t>
  </si>
  <si>
    <t>Iran</t>
  </si>
  <si>
    <t>Germany</t>
  </si>
  <si>
    <t>Indonesia</t>
  </si>
  <si>
    <t>Mexico</t>
  </si>
  <si>
    <t>Poland</t>
  </si>
  <si>
    <t>South Africa</t>
  </si>
  <si>
    <t>Ukraine</t>
  </si>
  <si>
    <t>Netherlands</t>
  </si>
  <si>
    <t>Iraq</t>
  </si>
  <si>
    <t>Czechia</t>
  </si>
  <si>
    <t>Philippines</t>
  </si>
  <si>
    <t>Chile</t>
  </si>
  <si>
    <t>Canada</t>
  </si>
  <si>
    <t>Bangladesh</t>
  </si>
  <si>
    <t>Malaysia</t>
  </si>
  <si>
    <t>Belgium</t>
  </si>
  <si>
    <t>Sweden</t>
  </si>
  <si>
    <t>Romania</t>
  </si>
  <si>
    <t>Pakistan</t>
  </si>
  <si>
    <t>Japan</t>
  </si>
  <si>
    <t>Portugal</t>
  </si>
  <si>
    <t>Israel</t>
  </si>
  <si>
    <t>Hungary</t>
  </si>
  <si>
    <t>Jordan</t>
  </si>
  <si>
    <t>Serbia</t>
  </si>
  <si>
    <t>Switzerland</t>
  </si>
  <si>
    <t>Thailand</t>
  </si>
  <si>
    <t>Nepal</t>
  </si>
  <si>
    <t>UAE</t>
  </si>
  <si>
    <t>Morocco</t>
  </si>
  <si>
    <t>Austria</t>
  </si>
  <si>
    <t>Kazakhstan</t>
  </si>
  <si>
    <t>Tunisia</t>
  </si>
  <si>
    <t>Lebanon</t>
  </si>
  <si>
    <t>Saudi Arabia</t>
  </si>
  <si>
    <t>Greece</t>
  </si>
  <si>
    <t>Ecuador</t>
  </si>
  <si>
    <t>0</t>
  </si>
  <si>
    <t>Bolivia</t>
  </si>
  <si>
    <t>Paraguay</t>
  </si>
  <si>
    <t>Belarus</t>
  </si>
  <si>
    <t>Panama</t>
  </si>
  <si>
    <t>Georgia</t>
  </si>
  <si>
    <t>Cuba</t>
  </si>
  <si>
    <t>Bulgaria</t>
  </si>
  <si>
    <t>Costa Rica</t>
  </si>
  <si>
    <t>Kuwait</t>
  </si>
  <si>
    <t>Slovakia</t>
  </si>
  <si>
    <t>Guatemala</t>
  </si>
  <si>
    <t>Uruguay</t>
  </si>
  <si>
    <t>Croatia</t>
  </si>
  <si>
    <t>Azerbaijan</t>
  </si>
  <si>
    <t>Dominican Republic</t>
  </si>
  <si>
    <t>Sri Lanka</t>
  </si>
  <si>
    <t>Myanmar</t>
  </si>
  <si>
    <t>Denmark</t>
  </si>
  <si>
    <t>Palestine</t>
  </si>
  <si>
    <t>Venezuela</t>
  </si>
  <si>
    <t>Ireland</t>
  </si>
  <si>
    <t>Honduras</t>
  </si>
  <si>
    <t>Oman</t>
  </si>
  <si>
    <t>Lithuania</t>
  </si>
  <si>
    <t>Egypt</t>
  </si>
  <si>
    <t>Ethiopia</t>
  </si>
  <si>
    <t>Bahrain</t>
  </si>
  <si>
    <t>Libya</t>
  </si>
  <si>
    <t>Moldova</t>
  </si>
  <si>
    <t>Slovenia</t>
  </si>
  <si>
    <t>Armenia</t>
  </si>
  <si>
    <t>Qatar</t>
  </si>
  <si>
    <t>Kenya</t>
  </si>
  <si>
    <t>Bosnia and Herzegovina</t>
  </si>
  <si>
    <t>Zambia</t>
  </si>
  <si>
    <t>Vietnam</t>
  </si>
  <si>
    <t>Algeria</t>
  </si>
  <si>
    <t>Nigeria</t>
  </si>
  <si>
    <t>Mongolia</t>
  </si>
  <si>
    <t>Kyrgyzstan</t>
  </si>
  <si>
    <t>North Macedonia</t>
  </si>
  <si>
    <t>Afghanistan</t>
  </si>
  <si>
    <t>Norway</t>
  </si>
  <si>
    <t>Latvia</t>
  </si>
  <si>
    <t>Uzbekistan</t>
  </si>
  <si>
    <t>Estonia</t>
  </si>
  <si>
    <t>Albania</t>
  </si>
  <si>
    <t>Mozambique</t>
  </si>
  <si>
    <t>Botswana</t>
  </si>
  <si>
    <t>Namibia</t>
  </si>
  <si>
    <t>Zimbabwe</t>
  </si>
  <si>
    <t>Oceania</t>
  </si>
  <si>
    <t>Finland</t>
  </si>
  <si>
    <t>Ghana</t>
  </si>
  <si>
    <t>Cyprus</t>
  </si>
  <si>
    <t>Montenegro</t>
  </si>
  <si>
    <t>Uganda</t>
  </si>
  <si>
    <t>China</t>
  </si>
  <si>
    <t>El Salvador</t>
  </si>
  <si>
    <t>Cameroon</t>
  </si>
  <si>
    <t>297</t>
  </si>
  <si>
    <t>Cambodia</t>
  </si>
  <si>
    <t>Maldives</t>
  </si>
  <si>
    <t>Rwanda</t>
  </si>
  <si>
    <t>Luxembourg</t>
  </si>
  <si>
    <t>Senegal</t>
  </si>
  <si>
    <t>Singapore</t>
  </si>
  <si>
    <t>Malawi</t>
  </si>
  <si>
    <t>Jamaica</t>
  </si>
  <si>
    <t>Angola</t>
  </si>
  <si>
    <t>Madagascar</t>
  </si>
  <si>
    <t>Réunion</t>
  </si>
  <si>
    <t>Trinidad and Tobago</t>
  </si>
  <si>
    <t>Sudan</t>
  </si>
  <si>
    <t>3,495</t>
  </si>
  <si>
    <t>Australia</t>
  </si>
  <si>
    <t>Fiji</t>
  </si>
  <si>
    <t>Malta</t>
  </si>
  <si>
    <t>Cabo Verde</t>
  </si>
  <si>
    <t>French Guiana</t>
  </si>
  <si>
    <t>Eswatini</t>
  </si>
  <si>
    <t>Mauritania</t>
  </si>
  <si>
    <t>Guinea</t>
  </si>
  <si>
    <t>Syria</t>
  </si>
  <si>
    <t>Suriname</t>
  </si>
  <si>
    <t>Gabon</t>
  </si>
  <si>
    <t>Guadeloupe</t>
  </si>
  <si>
    <t>21,324</t>
  </si>
  <si>
    <t>Martinique</t>
  </si>
  <si>
    <t>Guyana</t>
  </si>
  <si>
    <t>French Polynesia</t>
  </si>
  <si>
    <t>Haiti</t>
  </si>
  <si>
    <t>Mayotte</t>
  </si>
  <si>
    <t>Seychelles</t>
  </si>
  <si>
    <t>Papua New Guinea</t>
  </si>
  <si>
    <t>Togo</t>
  </si>
  <si>
    <t>Somalia</t>
  </si>
  <si>
    <t>Tajikistan</t>
  </si>
  <si>
    <t>Bahamas</t>
  </si>
  <si>
    <t>Andorra</t>
  </si>
  <si>
    <t>Mali</t>
  </si>
  <si>
    <t>Belize</t>
  </si>
  <si>
    <t>Curaçao</t>
  </si>
  <si>
    <t>Burkina Faso</t>
  </si>
  <si>
    <t>Lesotho</t>
  </si>
  <si>
    <t>Congo</t>
  </si>
  <si>
    <t>Aruba</t>
  </si>
  <si>
    <t>Hong Kong</t>
  </si>
  <si>
    <t>Djibouti</t>
  </si>
  <si>
    <t>8</t>
  </si>
  <si>
    <t>Timor-Leste</t>
  </si>
  <si>
    <t>South Sudan</t>
  </si>
  <si>
    <t>Nicaragua</t>
  </si>
  <si>
    <t>Equatorial Guinea</t>
  </si>
  <si>
    <t>Iceland</t>
  </si>
  <si>
    <t>Benin</t>
  </si>
  <si>
    <t>Gambia</t>
  </si>
  <si>
    <t>Burundi</t>
  </si>
  <si>
    <t>Yemen</t>
  </si>
  <si>
    <t>Eritrea</t>
  </si>
  <si>
    <t>Sierra Leone</t>
  </si>
  <si>
    <t>Saint Lucia</t>
  </si>
  <si>
    <t>Niger</t>
  </si>
  <si>
    <t>Liberia</t>
  </si>
  <si>
    <t>2,596</t>
  </si>
  <si>
    <t>Isle of Man</t>
  </si>
  <si>
    <t>San Marino</t>
  </si>
  <si>
    <t>Chad</t>
  </si>
  <si>
    <t>Guinea-Bissau</t>
  </si>
  <si>
    <t>Mauritius</t>
  </si>
  <si>
    <t>Barbados</t>
  </si>
  <si>
    <t>Comoros</t>
  </si>
  <si>
    <t>Liechtenstein</t>
  </si>
  <si>
    <t>Monaco</t>
  </si>
  <si>
    <t>Sint Maarten</t>
  </si>
  <si>
    <t>New Zealand</t>
  </si>
  <si>
    <t>Saint Martin</t>
  </si>
  <si>
    <t>1,275</t>
  </si>
  <si>
    <t>Bermuda</t>
  </si>
  <si>
    <t>71</t>
  </si>
  <si>
    <t>Bhutan</t>
  </si>
  <si>
    <t>Turks and Caicos</t>
  </si>
  <si>
    <t>British Virgin Islands</t>
  </si>
  <si>
    <t>Sao Tome and Principe</t>
  </si>
  <si>
    <t>St. Vincent Grenadines</t>
  </si>
  <si>
    <t>Antigua and Barbuda</t>
  </si>
  <si>
    <t>Tanzania</t>
  </si>
  <si>
    <t>Cayman Islands</t>
  </si>
  <si>
    <t>Saint Kitts and Nevis</t>
  </si>
  <si>
    <t>Wallis and Futuna</t>
  </si>
  <si>
    <t>Brunei</t>
  </si>
  <si>
    <t>Dominica</t>
  </si>
  <si>
    <t>9</t>
  </si>
  <si>
    <t>Grenada</t>
  </si>
  <si>
    <t>2</t>
  </si>
  <si>
    <t>Greenland</t>
  </si>
  <si>
    <t>New Caledonia</t>
  </si>
  <si>
    <t>76</t>
  </si>
  <si>
    <t>Anguilla</t>
  </si>
  <si>
    <t>111</t>
  </si>
  <si>
    <t>Falkland Islands</t>
  </si>
  <si>
    <t>3</t>
  </si>
  <si>
    <t>Macao</t>
  </si>
  <si>
    <t>Montserrat</t>
  </si>
  <si>
    <t>1</t>
  </si>
  <si>
    <t>Solomon Islands</t>
  </si>
  <si>
    <t>Western Sahara</t>
  </si>
  <si>
    <t>Vanuatu</t>
  </si>
  <si>
    <t>Marshall Islands</t>
  </si>
  <si>
    <t>Samoa</t>
  </si>
  <si>
    <t>Saint Helena</t>
  </si>
  <si>
    <t>Micronesia</t>
  </si>
  <si>
    <t>Country</t>
  </si>
  <si>
    <t>Southern Asia</t>
  </si>
  <si>
    <t>Northern Europe</t>
  </si>
  <si>
    <t>Southern Europe</t>
  </si>
  <si>
    <t>Northern Africa</t>
  </si>
  <si>
    <t>Polynesia</t>
  </si>
  <si>
    <t>Middle Africa</t>
  </si>
  <si>
    <t>Caribbean</t>
  </si>
  <si>
    <t>Western Asia</t>
  </si>
  <si>
    <t>Australia and New Zealand</t>
  </si>
  <si>
    <t>Western Europe</t>
  </si>
  <si>
    <t>Eastern Europe</t>
  </si>
  <si>
    <t>Central America</t>
  </si>
  <si>
    <t>Western Africa</t>
  </si>
  <si>
    <t>Northern America</t>
  </si>
  <si>
    <t>Southern Africa</t>
  </si>
  <si>
    <t>Eastern Africa</t>
  </si>
  <si>
    <t>South-eastern Asia</t>
  </si>
  <si>
    <t>Eastern Asia</t>
  </si>
  <si>
    <t>Melanesia</t>
  </si>
  <si>
    <t>Central Asia</t>
  </si>
  <si>
    <t>6</t>
  </si>
  <si>
    <t>825</t>
  </si>
  <si>
    <t>16,163</t>
  </si>
  <si>
    <t>USA</t>
  </si>
  <si>
    <t>%of vaccinated</t>
  </si>
  <si>
    <t>Region</t>
  </si>
  <si>
    <t>Continent</t>
  </si>
  <si>
    <t>Corona virus global report</t>
  </si>
  <si>
    <t>Choose country</t>
  </si>
  <si>
    <t>152</t>
  </si>
  <si>
    <t>65</t>
  </si>
  <si>
    <t>number of vaccinated</t>
  </si>
  <si>
    <t>Critical</t>
  </si>
  <si>
    <t>Total</t>
  </si>
  <si>
    <t>59</t>
  </si>
  <si>
    <t>17,528</t>
  </si>
  <si>
    <t>7,989</t>
  </si>
  <si>
    <t>693</t>
  </si>
  <si>
    <t>1,908</t>
  </si>
  <si>
    <t>43</t>
  </si>
  <si>
    <t>4,437</t>
  </si>
  <si>
    <t>16,407</t>
  </si>
  <si>
    <t>75</t>
  </si>
  <si>
    <t>45,925</t>
  </si>
  <si>
    <t>Grand Total</t>
  </si>
  <si>
    <t>Row Labels</t>
  </si>
  <si>
    <t>(All)</t>
  </si>
  <si>
    <t>Sum of %of vaccinated</t>
  </si>
  <si>
    <t>Sum of Deaths/ 1M pop</t>
  </si>
  <si>
    <t>Total cases</t>
  </si>
  <si>
    <t>Number of doses</t>
  </si>
  <si>
    <t>Death/1M</t>
  </si>
  <si>
    <t>Cases/1M</t>
  </si>
  <si>
    <t>Test/1M</t>
  </si>
  <si>
    <t>Relationship between %of vaccination and number of new death</t>
  </si>
  <si>
    <t>Relationship between %of vaccination and number of new cases</t>
  </si>
  <si>
    <t>Relationship between %of vaccination and number of new recovered</t>
  </si>
  <si>
    <t>Total Deaths/Total cases</t>
  </si>
  <si>
    <t>Sum of New Deaths</t>
  </si>
  <si>
    <t>Sum of New Cases</t>
  </si>
  <si>
    <t>Tests/ 
1M pop</t>
  </si>
  <si>
    <t>1,255</t>
  </si>
  <si>
    <t>20,888</t>
  </si>
  <si>
    <t>1,367</t>
  </si>
  <si>
    <t>804</t>
  </si>
  <si>
    <t>2,305</t>
  </si>
  <si>
    <t>1,696</t>
  </si>
  <si>
    <t>1,521</t>
  </si>
  <si>
    <t>12,199</t>
  </si>
  <si>
    <t>455</t>
  </si>
  <si>
    <t>7,556</t>
  </si>
  <si>
    <t>12,548</t>
  </si>
  <si>
    <t>43,244</t>
  </si>
  <si>
    <t>706,156</t>
  </si>
  <si>
    <t>47,673</t>
  </si>
  <si>
    <t>161,547</t>
  </si>
  <si>
    <t>37,493</t>
  </si>
  <si>
    <t>1,291,387</t>
  </si>
  <si>
    <t>46</t>
  </si>
  <si>
    <t>874</t>
  </si>
  <si>
    <t>52,242</t>
  </si>
  <si>
    <t>66,453</t>
  </si>
  <si>
    <t>5,951</t>
  </si>
  <si>
    <t>83</t>
  </si>
  <si>
    <t>427,840</t>
  </si>
  <si>
    <t>116,276</t>
  </si>
  <si>
    <t>1,036</t>
  </si>
  <si>
    <t>815</t>
  </si>
  <si>
    <t>209</t>
  </si>
  <si>
    <t>130</t>
  </si>
  <si>
    <t>41,420</t>
  </si>
  <si>
    <t>15,799</t>
  </si>
  <si>
    <t>2,578</t>
  </si>
  <si>
    <t>6,445</t>
  </si>
  <si>
    <t>20,976</t>
  </si>
  <si>
    <t>6,267,311</t>
  </si>
  <si>
    <t>10,829</t>
  </si>
  <si>
    <t>241,799</t>
  </si>
  <si>
    <t>258</t>
  </si>
  <si>
    <t>24,585</t>
  </si>
  <si>
    <t>574</t>
  </si>
  <si>
    <t>3,344</t>
  </si>
  <si>
    <t>33,671</t>
  </si>
  <si>
    <t>11,298</t>
  </si>
  <si>
    <t>24,661</t>
  </si>
  <si>
    <t>11,006</t>
  </si>
  <si>
    <t>23</t>
  </si>
  <si>
    <t>73,406</t>
  </si>
  <si>
    <t>1,966</t>
  </si>
  <si>
    <t>625,774</t>
  </si>
  <si>
    <t>10,355</t>
  </si>
  <si>
    <t>35,590</t>
  </si>
  <si>
    <t>4,619</t>
  </si>
  <si>
    <t>389,757</t>
  </si>
  <si>
    <t>4,259</t>
  </si>
  <si>
    <t>230,762</t>
  </si>
  <si>
    <t>154,397</t>
  </si>
  <si>
    <t>129,491</t>
  </si>
  <si>
    <t>9,449</t>
  </si>
  <si>
    <t>80</t>
  </si>
  <si>
    <t>1,589</t>
  </si>
  <si>
    <t>53</t>
  </si>
  <si>
    <t>1,072</t>
  </si>
  <si>
    <t>7,781</t>
  </si>
  <si>
    <t>752</t>
  </si>
  <si>
    <t>75,818</t>
  </si>
  <si>
    <t>46,110</t>
  </si>
  <si>
    <t>1,177</t>
  </si>
  <si>
    <t>389,843</t>
  </si>
  <si>
    <t>9,587</t>
  </si>
  <si>
    <t>61,529</t>
  </si>
  <si>
    <t>5,335</t>
  </si>
  <si>
    <t>511</t>
  </si>
  <si>
    <t>872</t>
  </si>
  <si>
    <t>3,869</t>
  </si>
  <si>
    <t>123</t>
  </si>
  <si>
    <t>3,068</t>
  </si>
  <si>
    <t>464</t>
  </si>
  <si>
    <t>13,807</t>
  </si>
  <si>
    <t>11,692</t>
  </si>
  <si>
    <t>108,818</t>
  </si>
  <si>
    <t>5,891</t>
  </si>
  <si>
    <t>2,926</t>
  </si>
  <si>
    <t>37</t>
  </si>
  <si>
    <t>393,526</t>
  </si>
  <si>
    <t>203</t>
  </si>
  <si>
    <t>536,136</t>
  </si>
  <si>
    <t>2,312</t>
  </si>
  <si>
    <t>2,581</t>
  </si>
  <si>
    <t>10,779</t>
  </si>
  <si>
    <t>44,132</t>
  </si>
  <si>
    <t>1,271</t>
  </si>
  <si>
    <t>211,223</t>
  </si>
  <si>
    <t>1,544</t>
  </si>
  <si>
    <t>5,660</t>
  </si>
  <si>
    <t>12</t>
  </si>
  <si>
    <t>437,055</t>
  </si>
  <si>
    <t>197,391</t>
  </si>
  <si>
    <t>381</t>
  </si>
  <si>
    <t>26,148</t>
  </si>
  <si>
    <t>2,665</t>
  </si>
  <si>
    <t>37,332</t>
  </si>
  <si>
    <t>12,030</t>
  </si>
  <si>
    <t>2,544</t>
  </si>
  <si>
    <t>5,257</t>
  </si>
  <si>
    <t>84,427</t>
  </si>
  <si>
    <t>1,566</t>
  </si>
  <si>
    <t>37,230</t>
  </si>
  <si>
    <t>21,809</t>
  </si>
  <si>
    <t>79,123</t>
  </si>
  <si>
    <t>43,189</t>
  </si>
  <si>
    <t>2,029</t>
  </si>
  <si>
    <t>151,758</t>
  </si>
  <si>
    <t>552,252</t>
  </si>
  <si>
    <t>317</t>
  </si>
  <si>
    <t>66,995</t>
  </si>
  <si>
    <t>14,516</t>
  </si>
  <si>
    <t>143,642</t>
  </si>
  <si>
    <t>5,829</t>
  </si>
  <si>
    <t>118,399</t>
  </si>
  <si>
    <t>8,278</t>
  </si>
  <si>
    <t>6,910</t>
  </si>
  <si>
    <t>55,970</t>
  </si>
  <si>
    <t>16,428</t>
  </si>
  <si>
    <t>15,256</t>
  </si>
  <si>
    <t>7,600</t>
  </si>
  <si>
    <t>3,582</t>
  </si>
  <si>
    <t>6,362</t>
  </si>
  <si>
    <t>2,011</t>
  </si>
  <si>
    <t>34,882</t>
  </si>
  <si>
    <t>31,308</t>
  </si>
  <si>
    <t>2,170</t>
  </si>
  <si>
    <t>24,186</t>
  </si>
  <si>
    <t>6,922</t>
  </si>
  <si>
    <t>1,295</t>
  </si>
  <si>
    <t>13,208</t>
  </si>
  <si>
    <t>40,008</t>
  </si>
  <si>
    <t>16,175</t>
  </si>
  <si>
    <t>10,759</t>
  </si>
  <si>
    <t>6,752</t>
  </si>
  <si>
    <t>85</t>
  </si>
  <si>
    <t>3,995</t>
  </si>
  <si>
    <t>556</t>
  </si>
  <si>
    <t>10,793</t>
  </si>
  <si>
    <t>7,361</t>
  </si>
  <si>
    <t>1,416</t>
  </si>
  <si>
    <t>120</t>
  </si>
  <si>
    <t>135</t>
  </si>
  <si>
    <t>505</t>
  </si>
  <si>
    <t>816</t>
  </si>
  <si>
    <t>50</t>
  </si>
  <si>
    <t>1,134</t>
  </si>
  <si>
    <t>72,014</t>
  </si>
  <si>
    <t>55</t>
  </si>
  <si>
    <t>10,141</t>
  </si>
  <si>
    <t>1,702</t>
  </si>
  <si>
    <t>-625</t>
  </si>
  <si>
    <t>165,296</t>
  </si>
  <si>
    <t>21,086</t>
  </si>
  <si>
    <t>2,144</t>
  </si>
  <si>
    <t>8,131</t>
  </si>
  <si>
    <t>54</t>
  </si>
  <si>
    <t>26,985</t>
  </si>
  <si>
    <t>5,222</t>
  </si>
  <si>
    <t>1,878</t>
  </si>
  <si>
    <t>47</t>
  </si>
  <si>
    <t>39,158</t>
  </si>
  <si>
    <t>15,297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</si>
</sst>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7" x14ac:knownFonts="1">
    <font>
      <sz val="11"/>
      <color theme="1"/>
      <name val="Calibri"/>
      <family val="2"/>
      <scheme val="minor"/>
    </font>
    <font>
      <sz val="8"/>
      <name val="Calibri"/>
      <family val="2"/>
      <scheme val="minor"/>
    </font>
    <font>
      <sz val="11"/>
      <color theme="0"/>
      <name val="Calibri"/>
      <family val="2"/>
      <scheme val="minor"/>
    </font>
    <font>
      <sz val="18"/>
      <color theme="4" tint="-0.249977111117893"/>
      <name val="Arial"/>
      <family val="2"/>
    </font>
    <font>
      <sz val="9"/>
      <color theme="1"/>
      <name val="Calibri"/>
      <family val="2"/>
      <scheme val="minor"/>
    </font>
    <font>
      <b/>
      <sz val="20"/>
      <color theme="4" tint="-0.249977111117893"/>
      <name val="Arial"/>
      <family val="2"/>
    </font>
    <font>
      <b/>
      <sz val="20"/>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theme="9" tint="0.79998168889431442"/>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style="medium">
        <color theme="3" tint="0.59996337778862885"/>
      </left>
      <right style="medium">
        <color theme="3" tint="0.59996337778862885"/>
      </right>
      <top style="medium">
        <color theme="3" tint="0.59996337778862885"/>
      </top>
      <bottom style="medium">
        <color theme="3" tint="0.59996337778862885"/>
      </bottom>
      <diagonal/>
    </border>
    <border>
      <left/>
      <right style="medium">
        <color theme="3" tint="0.59996337778862885"/>
      </right>
      <top/>
      <bottom/>
      <diagonal/>
    </border>
    <border>
      <left style="medium">
        <color theme="3" tint="0.59996337778862885"/>
      </left>
      <right/>
      <top style="medium">
        <color theme="3" tint="0.59996337778862885"/>
      </top>
      <bottom/>
      <diagonal/>
    </border>
    <border>
      <left/>
      <right style="medium">
        <color theme="3" tint="0.59996337778862885"/>
      </right>
      <top style="medium">
        <color theme="3" tint="0.59996337778862885"/>
      </top>
      <bottom/>
      <diagonal/>
    </border>
    <border>
      <left style="medium">
        <color theme="3" tint="0.59996337778862885"/>
      </left>
      <right/>
      <top/>
      <bottom/>
      <diagonal/>
    </border>
    <border>
      <left style="medium">
        <color theme="3" tint="0.59996337778862885"/>
      </left>
      <right/>
      <top/>
      <bottom style="medium">
        <color theme="3" tint="0.59996337778862885"/>
      </bottom>
      <diagonal/>
    </border>
    <border>
      <left/>
      <right style="medium">
        <color theme="3" tint="0.59996337778862885"/>
      </right>
      <top/>
      <bottom style="medium">
        <color theme="3" tint="0.59996337778862885"/>
      </bottom>
      <diagonal/>
    </border>
    <border>
      <left/>
      <right/>
      <top style="medium">
        <color theme="3" tint="0.59996337778862885"/>
      </top>
      <bottom/>
      <diagonal/>
    </border>
  </borders>
  <cellStyleXfs count="1">
    <xf numFmtId="0" fontId="0" fillId="0" borderId="0"/>
  </cellStyleXfs>
  <cellXfs count="26">
    <xf numFmtId="0" fontId="0" fillId="0" borderId="0" xfId="0"/>
    <xf numFmtId="0" fontId="0" fillId="0" borderId="0" xfId="0" applyAlignment="1">
      <alignment horizontal="center"/>
    </xf>
    <xf numFmtId="0" fontId="2" fillId="0" borderId="0" xfId="0" applyFont="1"/>
    <xf numFmtId="3" fontId="0" fillId="0" borderId="0" xfId="0" applyNumberFormat="1"/>
    <xf numFmtId="0" fontId="0" fillId="2" borderId="0" xfId="0" applyFill="1"/>
    <xf numFmtId="0" fontId="0" fillId="3" borderId="1" xfId="0" applyFill="1" applyBorder="1"/>
    <xf numFmtId="0" fontId="0" fillId="0" borderId="1" xfId="0" applyBorder="1"/>
    <xf numFmtId="0" fontId="0" fillId="0" borderId="2" xfId="0" applyBorder="1"/>
    <xf numFmtId="3" fontId="0" fillId="0" borderId="2" xfId="0" applyNumberFormat="1" applyBorder="1"/>
    <xf numFmtId="164" fontId="0" fillId="0" borderId="2" xfId="0" applyNumberFormat="1" applyBorder="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applyAlignment="1">
      <alignment horizontal="center"/>
    </xf>
    <xf numFmtId="0" fontId="3" fillId="0" borderId="0" xfId="0" applyFont="1" applyAlignment="1">
      <alignment horizontal="left"/>
    </xf>
    <xf numFmtId="0" fontId="2" fillId="0" borderId="0" xfId="0" applyFont="1" applyAlignment="1">
      <alignment horizontal="center"/>
    </xf>
    <xf numFmtId="0" fontId="4" fillId="0" borderId="4" xfId="0" applyFont="1" applyBorder="1" applyAlignment="1">
      <alignment horizontal="left" vertical="center" wrapText="1"/>
    </xf>
    <xf numFmtId="0" fontId="4" fillId="0" borderId="9"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5" fillId="0" borderId="0" xfId="0" applyFont="1" applyAlignment="1">
      <alignment horizontal="left"/>
    </xf>
    <xf numFmtId="0" fontId="6" fillId="0" borderId="0" xfId="0" applyFont="1" applyAlignment="1">
      <alignment horizontal="left"/>
    </xf>
  </cellXfs>
  <cellStyles count="1">
    <cellStyle name="Normal" xfId="0" builtinId="0"/>
  </cellStyles>
  <dxfs count="27">
    <dxf>
      <font>
        <color rgb="FF006100"/>
      </font>
      <fill>
        <patternFill>
          <bgColor rgb="FFC6EFCE"/>
        </patternFill>
      </fill>
    </dxf>
    <dxf>
      <font>
        <color rgb="FF9C0006"/>
      </font>
      <fill>
        <patternFill>
          <bgColor rgb="FFFFC7CE"/>
        </patternFill>
      </fill>
    </dxf>
    <dxf>
      <numFmt numFmtId="14" formatCode="0.00%"/>
    </dxf>
    <dxf>
      <numFmt numFmtId="14" formatCode="0.00%"/>
    </dxf>
    <dxf>
      <numFmt numFmtId="3" formatCode="#,##0"/>
    </dxf>
    <dxf>
      <numFmt numFmtId="3" formatCode="#,##0"/>
    </dxf>
    <dxf>
      <numFmt numFmtId="0" formatCode="General"/>
    </dxf>
    <dxf>
      <numFmt numFmtId="3" formatCode="#,##0"/>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0" formatCode="General"/>
    </dxf>
    <dxf>
      <numFmt numFmtId="3" formatCode="#,##0"/>
    </dxf>
    <dxf>
      <numFmt numFmtId="3" formatCode="#,##0"/>
    </dxf>
    <dxf>
      <numFmt numFmtId="3" formatCode="#,##0"/>
    </dxf>
    <dxf>
      <numFmt numFmtId="3" formatCode="#,##0"/>
    </dxf>
    <dxf>
      <numFmt numFmtId="0" formatCode="General"/>
    </dxf>
    <dxf>
      <numFmt numFmtId="0" formatCode="General"/>
    </dxf>
  </dxfs>
  <tableStyles count="0" defaultTableStyle="TableStyleMedium2" defaultPivotStyle="PivotStyleLight16"/>
  <colors>
    <mruColors>
      <color rgb="FFD854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report S-A.xlsx]pivot!PivotTable1</c:name>
    <c:fmtId val="13"/>
  </c:pivotSource>
  <c:chart>
    <c:title>
      <c:tx>
        <c:rich>
          <a:bodyPr rot="0" spcFirstLastPara="1" vertOverflow="ellipsis" vert="horz" wrap="square" anchor="ctr" anchorCtr="1"/>
          <a:lstStyle/>
          <a:p>
            <a:pPr>
              <a:defRPr sz="14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lumMod val="75000"/>
                    <a:lumOff val="25000"/>
                  </a:schemeClr>
                </a:solidFill>
                <a:effectLst>
                  <a:outerShdw blurRad="38100" dist="19050" dir="2700000" algn="tl" rotWithShape="0">
                    <a:schemeClr val="dk1">
                      <a:alpha val="40000"/>
                    </a:schemeClr>
                  </a:outerShdw>
                </a:effectLst>
              </a:rPr>
              <a:t>The</a:t>
            </a:r>
            <a:r>
              <a:rPr lang="en-US" b="0" cap="none" spc="0" baseline="0">
                <a:ln w="0"/>
                <a:solidFill>
                  <a:schemeClr val="tx1">
                    <a:lumMod val="75000"/>
                    <a:lumOff val="25000"/>
                  </a:schemeClr>
                </a:solidFill>
                <a:effectLst>
                  <a:outerShdw blurRad="38100" dist="19050" dir="2700000" algn="tl" rotWithShape="0">
                    <a:schemeClr val="dk1">
                      <a:alpha val="40000"/>
                    </a:schemeClr>
                  </a:outerShdw>
                </a:effectLst>
              </a:rPr>
              <a:t> relationship between deaths and rate of vaccinated</a:t>
            </a:r>
            <a:endParaRPr lang="en-US" b="0" cap="none" spc="0">
              <a:ln w="0"/>
              <a:solidFill>
                <a:schemeClr val="tx1">
                  <a:lumMod val="75000"/>
                  <a:lumOff val="25000"/>
                </a:schemeClr>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Sum of Deaths/ 1M pop</c:v>
                </c:pt>
              </c:strCache>
            </c:strRef>
          </c:tx>
          <c:spPr>
            <a:solidFill>
              <a:schemeClr val="accent1"/>
            </a:solidFill>
            <a:ln>
              <a:noFill/>
            </a:ln>
            <a:effectLst/>
          </c:spPr>
          <c:invertIfNegative val="0"/>
          <c:cat>
            <c:strRef>
              <c:f>pivot!$A$6:$A$212</c:f>
              <c:strCache>
                <c:ptCount val="206"/>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c:v>
                </c:pt>
                <c:pt idx="29">
                  <c:v>Bulgaria</c:v>
                </c:pt>
                <c:pt idx="30">
                  <c:v>Burkina Faso</c:v>
                </c:pt>
                <c:pt idx="31">
                  <c:v>Burundi</c:v>
                </c:pt>
                <c:pt idx="32">
                  <c:v>Cabo Verde</c:v>
                </c:pt>
                <c:pt idx="33">
                  <c:v>Cambodia</c:v>
                </c:pt>
                <c:pt idx="34">
                  <c:v>Cameroon</c:v>
                </c:pt>
                <c:pt idx="35">
                  <c:v>Canada</c:v>
                </c:pt>
                <c:pt idx="36">
                  <c:v>Cayman Islands</c:v>
                </c:pt>
                <c:pt idx="37">
                  <c:v>Chad</c:v>
                </c:pt>
                <c:pt idx="38">
                  <c:v>Chile</c:v>
                </c:pt>
                <c:pt idx="39">
                  <c:v>China</c:v>
                </c:pt>
                <c:pt idx="40">
                  <c:v>Colombia</c:v>
                </c:pt>
                <c:pt idx="41">
                  <c:v>Comoros</c:v>
                </c:pt>
                <c:pt idx="42">
                  <c:v>Congo</c:v>
                </c:pt>
                <c:pt idx="43">
                  <c:v>Costa Rica</c:v>
                </c:pt>
                <c:pt idx="44">
                  <c:v>Croatia</c:v>
                </c:pt>
                <c:pt idx="45">
                  <c:v>Cuba</c:v>
                </c:pt>
                <c:pt idx="46">
                  <c:v>Curaçao</c:v>
                </c:pt>
                <c:pt idx="47">
                  <c:v>Cyprus</c:v>
                </c:pt>
                <c:pt idx="48">
                  <c:v>Czechia</c:v>
                </c:pt>
                <c:pt idx="49">
                  <c:v>Denmark</c:v>
                </c:pt>
                <c:pt idx="50">
                  <c:v>Djibouti</c:v>
                </c:pt>
                <c:pt idx="51">
                  <c:v>Dominica</c:v>
                </c:pt>
                <c:pt idx="52">
                  <c:v>Dominican Republic</c:v>
                </c:pt>
                <c:pt idx="53">
                  <c:v>Ecuador</c:v>
                </c:pt>
                <c:pt idx="54">
                  <c:v>Egypt</c:v>
                </c:pt>
                <c:pt idx="55">
                  <c:v>El Salvador</c:v>
                </c:pt>
                <c:pt idx="56">
                  <c:v>Equatorial Guinea</c:v>
                </c:pt>
                <c:pt idx="57">
                  <c:v>Eritrea</c:v>
                </c:pt>
                <c:pt idx="58">
                  <c:v>Estonia</c:v>
                </c:pt>
                <c:pt idx="59">
                  <c:v>Eswatini</c:v>
                </c:pt>
                <c:pt idx="60">
                  <c:v>Ethiopia</c:v>
                </c:pt>
                <c:pt idx="61">
                  <c:v>Falkland Islands</c:v>
                </c:pt>
                <c:pt idx="62">
                  <c:v>Fiji</c:v>
                </c:pt>
                <c:pt idx="63">
                  <c:v>Finland</c:v>
                </c:pt>
                <c:pt idx="64">
                  <c:v>France</c:v>
                </c:pt>
                <c:pt idx="65">
                  <c:v>French Guiana</c:v>
                </c:pt>
                <c:pt idx="66">
                  <c:v>French Polynesia</c:v>
                </c:pt>
                <c:pt idx="67">
                  <c:v>Gabon</c:v>
                </c:pt>
                <c:pt idx="68">
                  <c:v>Gambia</c:v>
                </c:pt>
                <c:pt idx="69">
                  <c:v>Georgia</c:v>
                </c:pt>
                <c:pt idx="70">
                  <c:v>Germany</c:v>
                </c:pt>
                <c:pt idx="71">
                  <c:v>Ghana</c:v>
                </c:pt>
                <c:pt idx="72">
                  <c:v>Greece</c:v>
                </c:pt>
                <c:pt idx="73">
                  <c:v>Greenland</c:v>
                </c:pt>
                <c:pt idx="74">
                  <c:v>Grenada</c:v>
                </c:pt>
                <c:pt idx="75">
                  <c:v>Guadeloupe</c:v>
                </c:pt>
                <c:pt idx="76">
                  <c:v>Guatemala</c:v>
                </c:pt>
                <c:pt idx="77">
                  <c:v>Guinea</c:v>
                </c:pt>
                <c:pt idx="78">
                  <c:v>Guinea-Bissau</c:v>
                </c:pt>
                <c:pt idx="79">
                  <c:v>Guyana</c:v>
                </c:pt>
                <c:pt idx="80">
                  <c:v>Haiti</c:v>
                </c:pt>
                <c:pt idx="81">
                  <c:v>Honduras</c:v>
                </c:pt>
                <c:pt idx="82">
                  <c:v>Hong Kong</c:v>
                </c:pt>
                <c:pt idx="83">
                  <c:v>Hungary</c:v>
                </c:pt>
                <c:pt idx="84">
                  <c:v>Iceland</c:v>
                </c:pt>
                <c:pt idx="85">
                  <c:v>India</c:v>
                </c:pt>
                <c:pt idx="86">
                  <c:v>Indonesia</c:v>
                </c:pt>
                <c:pt idx="87">
                  <c:v>Iran</c:v>
                </c:pt>
                <c:pt idx="88">
                  <c:v>Iraq</c:v>
                </c:pt>
                <c:pt idx="89">
                  <c:v>Ireland</c:v>
                </c:pt>
                <c:pt idx="90">
                  <c:v>Isle of Man</c:v>
                </c:pt>
                <c:pt idx="91">
                  <c:v>Israel</c:v>
                </c:pt>
                <c:pt idx="92">
                  <c:v>Italy</c:v>
                </c:pt>
                <c:pt idx="93">
                  <c:v>Jamaica</c:v>
                </c:pt>
                <c:pt idx="94">
                  <c:v>Japan</c:v>
                </c:pt>
                <c:pt idx="95">
                  <c:v>Jordan</c:v>
                </c:pt>
                <c:pt idx="96">
                  <c:v>Kazakhstan</c:v>
                </c:pt>
                <c:pt idx="97">
                  <c:v>Kenya</c:v>
                </c:pt>
                <c:pt idx="98">
                  <c:v>Kuwait</c:v>
                </c:pt>
                <c:pt idx="99">
                  <c:v>Kyrgyzstan</c:v>
                </c:pt>
                <c:pt idx="100">
                  <c:v>Latvia</c:v>
                </c:pt>
                <c:pt idx="101">
                  <c:v>Lebanon</c:v>
                </c:pt>
                <c:pt idx="102">
                  <c:v>Lesotho</c:v>
                </c:pt>
                <c:pt idx="103">
                  <c:v>Liberia</c:v>
                </c:pt>
                <c:pt idx="104">
                  <c:v>Libya</c:v>
                </c:pt>
                <c:pt idx="105">
                  <c:v>Liechtenstein</c:v>
                </c:pt>
                <c:pt idx="106">
                  <c:v>Lithuania</c:v>
                </c:pt>
                <c:pt idx="107">
                  <c:v>Luxembourg</c:v>
                </c:pt>
                <c:pt idx="108">
                  <c:v>Macao</c:v>
                </c:pt>
                <c:pt idx="109">
                  <c:v>Madagascar</c:v>
                </c:pt>
                <c:pt idx="110">
                  <c:v>Malawi</c:v>
                </c:pt>
                <c:pt idx="111">
                  <c:v>Malaysia</c:v>
                </c:pt>
                <c:pt idx="112">
                  <c:v>Maldives</c:v>
                </c:pt>
                <c:pt idx="113">
                  <c:v>Mali</c:v>
                </c:pt>
                <c:pt idx="114">
                  <c:v>Malta</c:v>
                </c:pt>
                <c:pt idx="115">
                  <c:v>Marshall Islands</c:v>
                </c:pt>
                <c:pt idx="116">
                  <c:v>Martinique</c:v>
                </c:pt>
                <c:pt idx="117">
                  <c:v>Mauritania</c:v>
                </c:pt>
                <c:pt idx="118">
                  <c:v>Mauritius</c:v>
                </c:pt>
                <c:pt idx="119">
                  <c:v>Mayotte</c:v>
                </c:pt>
                <c:pt idx="120">
                  <c:v>Mexico</c:v>
                </c:pt>
                <c:pt idx="121">
                  <c:v>Micronesia</c:v>
                </c:pt>
                <c:pt idx="122">
                  <c:v>Moldova</c:v>
                </c:pt>
                <c:pt idx="123">
                  <c:v>Monaco</c:v>
                </c:pt>
                <c:pt idx="124">
                  <c:v>Mongolia</c:v>
                </c:pt>
                <c:pt idx="125">
                  <c:v>Montenegro</c:v>
                </c:pt>
                <c:pt idx="126">
                  <c:v>Montserrat</c:v>
                </c:pt>
                <c:pt idx="127">
                  <c:v>Morocco</c:v>
                </c:pt>
                <c:pt idx="128">
                  <c:v>Mozambique</c:v>
                </c:pt>
                <c:pt idx="129">
                  <c:v>Myanmar</c:v>
                </c:pt>
                <c:pt idx="130">
                  <c:v>Namibia</c:v>
                </c:pt>
                <c:pt idx="131">
                  <c:v>Nepal</c:v>
                </c:pt>
                <c:pt idx="132">
                  <c:v>Netherlands</c:v>
                </c:pt>
                <c:pt idx="133">
                  <c:v>New Caledonia</c:v>
                </c:pt>
                <c:pt idx="134">
                  <c:v>New Zealand</c:v>
                </c:pt>
                <c:pt idx="135">
                  <c:v>Nicaragua</c:v>
                </c:pt>
                <c:pt idx="136">
                  <c:v>Niger</c:v>
                </c:pt>
                <c:pt idx="137">
                  <c:v>Nigeria</c:v>
                </c:pt>
                <c:pt idx="138">
                  <c:v>North Macedonia</c:v>
                </c:pt>
                <c:pt idx="139">
                  <c:v>Norway</c:v>
                </c:pt>
                <c:pt idx="140">
                  <c:v>Oman</c:v>
                </c:pt>
                <c:pt idx="141">
                  <c:v>Pakistan</c:v>
                </c:pt>
                <c:pt idx="142">
                  <c:v>Palestine</c:v>
                </c:pt>
                <c:pt idx="143">
                  <c:v>Panama</c:v>
                </c:pt>
                <c:pt idx="144">
                  <c:v>Papua New Guinea</c:v>
                </c:pt>
                <c:pt idx="145">
                  <c:v>Paraguay</c:v>
                </c:pt>
                <c:pt idx="146">
                  <c:v>Philippines</c:v>
                </c:pt>
                <c:pt idx="147">
                  <c:v>Poland</c:v>
                </c:pt>
                <c:pt idx="148">
                  <c:v>Portugal</c:v>
                </c:pt>
                <c:pt idx="149">
                  <c:v>Qatar</c:v>
                </c:pt>
                <c:pt idx="150">
                  <c:v>Réunion</c:v>
                </c:pt>
                <c:pt idx="151">
                  <c:v>Romania</c:v>
                </c:pt>
                <c:pt idx="152">
                  <c:v>Russia</c:v>
                </c:pt>
                <c:pt idx="153">
                  <c:v>Rwanda</c:v>
                </c:pt>
                <c:pt idx="154">
                  <c:v>Saint Helena</c:v>
                </c:pt>
                <c:pt idx="155">
                  <c:v>Saint Kitts and Nevis</c:v>
                </c:pt>
                <c:pt idx="156">
                  <c:v>Saint Lucia</c:v>
                </c:pt>
                <c:pt idx="157">
                  <c:v>Saint Martin</c:v>
                </c:pt>
                <c:pt idx="158">
                  <c:v>Samoa</c:v>
                </c:pt>
                <c:pt idx="159">
                  <c:v>San Marino</c:v>
                </c:pt>
                <c:pt idx="160">
                  <c:v>Sao Tome and Principe</c:v>
                </c:pt>
                <c:pt idx="161">
                  <c:v>Saudi Arabia</c:v>
                </c:pt>
                <c:pt idx="162">
                  <c:v>Senegal</c:v>
                </c:pt>
                <c:pt idx="163">
                  <c:v>Serbia</c:v>
                </c:pt>
                <c:pt idx="164">
                  <c:v>Seychelles</c:v>
                </c:pt>
                <c:pt idx="165">
                  <c:v>Sierra Leone</c:v>
                </c:pt>
                <c:pt idx="166">
                  <c:v>Singapore</c:v>
                </c:pt>
                <c:pt idx="167">
                  <c:v>Sint Maarten</c:v>
                </c:pt>
                <c:pt idx="168">
                  <c:v>Slovakia</c:v>
                </c:pt>
                <c:pt idx="169">
                  <c:v>Slovenia</c:v>
                </c:pt>
                <c:pt idx="170">
                  <c:v>Solomon Islands</c:v>
                </c:pt>
                <c:pt idx="171">
                  <c:v>Somalia</c:v>
                </c:pt>
                <c:pt idx="172">
                  <c:v>South Africa</c:v>
                </c:pt>
                <c:pt idx="173">
                  <c:v>South Sudan</c:v>
                </c:pt>
                <c:pt idx="174">
                  <c:v>Spain</c:v>
                </c:pt>
                <c:pt idx="175">
                  <c:v>Sri Lanka</c:v>
                </c:pt>
                <c:pt idx="176">
                  <c:v>St. Vincent Grenadines</c:v>
                </c:pt>
                <c:pt idx="177">
                  <c:v>Sudan</c:v>
                </c:pt>
                <c:pt idx="178">
                  <c:v>Suriname</c:v>
                </c:pt>
                <c:pt idx="179">
                  <c:v>Sweden</c:v>
                </c:pt>
                <c:pt idx="180">
                  <c:v>Switzerland</c:v>
                </c:pt>
                <c:pt idx="181">
                  <c:v>Syria</c:v>
                </c:pt>
                <c:pt idx="182">
                  <c:v>Tajikistan</c:v>
                </c:pt>
                <c:pt idx="183">
                  <c:v>Tanzania</c:v>
                </c:pt>
                <c:pt idx="184">
                  <c:v>Thailand</c:v>
                </c:pt>
                <c:pt idx="185">
                  <c:v>Timor-Leste</c:v>
                </c:pt>
                <c:pt idx="186">
                  <c:v>Togo</c:v>
                </c:pt>
                <c:pt idx="187">
                  <c:v>Trinidad and Tobago</c:v>
                </c:pt>
                <c:pt idx="188">
                  <c:v>Tunisia</c:v>
                </c:pt>
                <c:pt idx="189">
                  <c:v>Turkey</c:v>
                </c:pt>
                <c:pt idx="190">
                  <c:v>Turks and Caicos</c:v>
                </c:pt>
                <c:pt idx="191">
                  <c:v>UAE</c:v>
                </c:pt>
                <c:pt idx="192">
                  <c:v>Uganda</c:v>
                </c:pt>
                <c:pt idx="193">
                  <c:v>UK</c:v>
                </c:pt>
                <c:pt idx="194">
                  <c:v>Ukraine</c:v>
                </c:pt>
                <c:pt idx="195">
                  <c:v>Uruguay</c:v>
                </c:pt>
                <c:pt idx="196">
                  <c:v>USA</c:v>
                </c:pt>
                <c:pt idx="197">
                  <c:v>Uzbekistan</c:v>
                </c:pt>
                <c:pt idx="198">
                  <c:v>Vanuatu</c:v>
                </c:pt>
                <c:pt idx="199">
                  <c:v>Venezuela</c:v>
                </c:pt>
                <c:pt idx="200">
                  <c:v>Vietnam</c:v>
                </c:pt>
                <c:pt idx="201">
                  <c:v>Wallis and Futuna</c:v>
                </c:pt>
                <c:pt idx="202">
                  <c:v>Western Sahara</c:v>
                </c:pt>
                <c:pt idx="203">
                  <c:v>Yemen</c:v>
                </c:pt>
                <c:pt idx="204">
                  <c:v>Zambia</c:v>
                </c:pt>
                <c:pt idx="205">
                  <c:v>Zimbabwe</c:v>
                </c:pt>
              </c:strCache>
            </c:strRef>
          </c:cat>
          <c:val>
            <c:numRef>
              <c:f>pivot!$B$6:$B$212</c:f>
              <c:numCache>
                <c:formatCode>General</c:formatCode>
                <c:ptCount val="206"/>
                <c:pt idx="0">
                  <c:v>175</c:v>
                </c:pt>
                <c:pt idx="1">
                  <c:v>856</c:v>
                </c:pt>
                <c:pt idx="2">
                  <c:v>103</c:v>
                </c:pt>
                <c:pt idx="3">
                  <c:v>1667</c:v>
                </c:pt>
                <c:pt idx="4">
                  <c:v>31</c:v>
                </c:pt>
                <c:pt idx="5">
                  <c:v>0</c:v>
                </c:pt>
                <c:pt idx="6">
                  <c:v>435</c:v>
                </c:pt>
                <c:pt idx="7">
                  <c:v>2369</c:v>
                </c:pt>
                <c:pt idx="8">
                  <c:v>1569</c:v>
                </c:pt>
                <c:pt idx="9">
                  <c:v>1035</c:v>
                </c:pt>
                <c:pt idx="10">
                  <c:v>37</c:v>
                </c:pt>
                <c:pt idx="11">
                  <c:v>1186</c:v>
                </c:pt>
                <c:pt idx="12">
                  <c:v>496</c:v>
                </c:pt>
                <c:pt idx="13">
                  <c:v>775</c:v>
                </c:pt>
                <c:pt idx="14">
                  <c:v>783</c:v>
                </c:pt>
                <c:pt idx="15">
                  <c:v>139</c:v>
                </c:pt>
                <c:pt idx="16">
                  <c:v>167</c:v>
                </c:pt>
                <c:pt idx="17">
                  <c:v>376</c:v>
                </c:pt>
                <c:pt idx="18">
                  <c:v>2170</c:v>
                </c:pt>
                <c:pt idx="19">
                  <c:v>841</c:v>
                </c:pt>
                <c:pt idx="20">
                  <c:v>9</c:v>
                </c:pt>
                <c:pt idx="21">
                  <c:v>532</c:v>
                </c:pt>
                <c:pt idx="22">
                  <c:v>3</c:v>
                </c:pt>
                <c:pt idx="23">
                  <c:v>1519</c:v>
                </c:pt>
                <c:pt idx="24">
                  <c:v>2975</c:v>
                </c:pt>
                <c:pt idx="25">
                  <c:v>762</c:v>
                </c:pt>
                <c:pt idx="26">
                  <c:v>2637</c:v>
                </c:pt>
                <c:pt idx="27">
                  <c:v>1215</c:v>
                </c:pt>
                <c:pt idx="28">
                  <c:v>7</c:v>
                </c:pt>
                <c:pt idx="29">
                  <c:v>2654</c:v>
                </c:pt>
                <c:pt idx="30">
                  <c:v>8</c:v>
                </c:pt>
                <c:pt idx="31">
                  <c:v>3</c:v>
                </c:pt>
                <c:pt idx="32">
                  <c:v>530</c:v>
                </c:pt>
                <c:pt idx="33">
                  <c:v>94</c:v>
                </c:pt>
                <c:pt idx="34">
                  <c:v>49</c:v>
                </c:pt>
                <c:pt idx="35">
                  <c:v>700</c:v>
                </c:pt>
                <c:pt idx="36">
                  <c:v>30</c:v>
                </c:pt>
                <c:pt idx="37">
                  <c:v>10</c:v>
                </c:pt>
                <c:pt idx="38">
                  <c:v>1873</c:v>
                </c:pt>
                <c:pt idx="39">
                  <c:v>3</c:v>
                </c:pt>
                <c:pt idx="40">
                  <c:v>2385</c:v>
                </c:pt>
                <c:pt idx="41">
                  <c:v>165</c:v>
                </c:pt>
                <c:pt idx="42">
                  <c:v>32</c:v>
                </c:pt>
                <c:pt idx="43">
                  <c:v>1005</c:v>
                </c:pt>
                <c:pt idx="44">
                  <c:v>2030</c:v>
                </c:pt>
                <c:pt idx="45">
                  <c:v>319</c:v>
                </c:pt>
                <c:pt idx="46">
                  <c:v>801</c:v>
                </c:pt>
                <c:pt idx="47">
                  <c:v>367</c:v>
                </c:pt>
                <c:pt idx="48">
                  <c:v>2830</c:v>
                </c:pt>
                <c:pt idx="49">
                  <c:v>439</c:v>
                </c:pt>
                <c:pt idx="50">
                  <c:v>155</c:v>
                </c:pt>
                <c:pt idx="51">
                  <c:v>0</c:v>
                </c:pt>
                <c:pt idx="52">
                  <c:v>362</c:v>
                </c:pt>
                <c:pt idx="53">
                  <c:v>1772</c:v>
                </c:pt>
                <c:pt idx="54">
                  <c:v>159</c:v>
                </c:pt>
                <c:pt idx="55">
                  <c:v>420</c:v>
                </c:pt>
                <c:pt idx="56">
                  <c:v>85</c:v>
                </c:pt>
                <c:pt idx="57">
                  <c:v>10</c:v>
                </c:pt>
                <c:pt idx="58">
                  <c:v>962</c:v>
                </c:pt>
                <c:pt idx="59">
                  <c:v>758</c:v>
                </c:pt>
                <c:pt idx="60">
                  <c:v>38</c:v>
                </c:pt>
                <c:pt idx="61">
                  <c:v>0</c:v>
                </c:pt>
                <c:pt idx="62">
                  <c:v>362</c:v>
                </c:pt>
                <c:pt idx="63">
                  <c:v>177</c:v>
                </c:pt>
                <c:pt idx="64">
                  <c:v>1717</c:v>
                </c:pt>
                <c:pt idx="65">
                  <c:v>635</c:v>
                </c:pt>
                <c:pt idx="66">
                  <c:v>623</c:v>
                </c:pt>
                <c:pt idx="67">
                  <c:v>72</c:v>
                </c:pt>
                <c:pt idx="68">
                  <c:v>97</c:v>
                </c:pt>
                <c:pt idx="69">
                  <c:v>1553</c:v>
                </c:pt>
                <c:pt idx="70">
                  <c:v>1098</c:v>
                </c:pt>
                <c:pt idx="71">
                  <c:v>28</c:v>
                </c:pt>
                <c:pt idx="72">
                  <c:v>1262</c:v>
                </c:pt>
                <c:pt idx="73">
                  <c:v>0</c:v>
                </c:pt>
                <c:pt idx="74">
                  <c:v>9</c:v>
                </c:pt>
                <c:pt idx="75">
                  <c:v>617</c:v>
                </c:pt>
                <c:pt idx="76">
                  <c:v>593</c:v>
                </c:pt>
                <c:pt idx="77">
                  <c:v>19</c:v>
                </c:pt>
                <c:pt idx="78">
                  <c:v>40</c:v>
                </c:pt>
                <c:pt idx="79">
                  <c:v>709</c:v>
                </c:pt>
                <c:pt idx="80">
                  <c:v>49</c:v>
                </c:pt>
                <c:pt idx="81">
                  <c:v>814</c:v>
                </c:pt>
                <c:pt idx="82">
                  <c:v>28</c:v>
                </c:pt>
                <c:pt idx="83">
                  <c:v>3118</c:v>
                </c:pt>
                <c:pt idx="84">
                  <c:v>87</c:v>
                </c:pt>
                <c:pt idx="85">
                  <c:v>308</c:v>
                </c:pt>
                <c:pt idx="86">
                  <c:v>400</c:v>
                </c:pt>
                <c:pt idx="87">
                  <c:v>1117</c:v>
                </c:pt>
                <c:pt idx="88">
                  <c:v>469</c:v>
                </c:pt>
                <c:pt idx="89">
                  <c:v>1009</c:v>
                </c:pt>
                <c:pt idx="90">
                  <c:v>386</c:v>
                </c:pt>
                <c:pt idx="91">
                  <c:v>705</c:v>
                </c:pt>
                <c:pt idx="92">
                  <c:v>2125</c:v>
                </c:pt>
                <c:pt idx="93">
                  <c:v>417</c:v>
                </c:pt>
                <c:pt idx="94">
                  <c:v>121</c:v>
                </c:pt>
                <c:pt idx="95">
                  <c:v>984</c:v>
                </c:pt>
                <c:pt idx="96">
                  <c:v>367</c:v>
                </c:pt>
                <c:pt idx="97">
                  <c:v>76</c:v>
                </c:pt>
                <c:pt idx="98">
                  <c:v>547</c:v>
                </c:pt>
                <c:pt idx="99">
                  <c:v>363</c:v>
                </c:pt>
                <c:pt idx="100">
                  <c:v>1375</c:v>
                </c:pt>
                <c:pt idx="101">
                  <c:v>1171</c:v>
                </c:pt>
                <c:pt idx="102">
                  <c:v>181</c:v>
                </c:pt>
                <c:pt idx="103">
                  <c:v>29</c:v>
                </c:pt>
                <c:pt idx="104">
                  <c:v>542</c:v>
                </c:pt>
                <c:pt idx="105">
                  <c:v>1542</c:v>
                </c:pt>
                <c:pt idx="106">
                  <c:v>1654</c:v>
                </c:pt>
                <c:pt idx="107">
                  <c:v>1295</c:v>
                </c:pt>
                <c:pt idx="108">
                  <c:v>0</c:v>
                </c:pt>
                <c:pt idx="109">
                  <c:v>33</c:v>
                </c:pt>
                <c:pt idx="110">
                  <c:v>95</c:v>
                </c:pt>
                <c:pt idx="111">
                  <c:v>340</c:v>
                </c:pt>
                <c:pt idx="112">
                  <c:v>403</c:v>
                </c:pt>
                <c:pt idx="113">
                  <c:v>26</c:v>
                </c:pt>
                <c:pt idx="114">
                  <c:v>966</c:v>
                </c:pt>
                <c:pt idx="115">
                  <c:v>0</c:v>
                </c:pt>
                <c:pt idx="116">
                  <c:v>443</c:v>
                </c:pt>
                <c:pt idx="117">
                  <c:v>129</c:v>
                </c:pt>
                <c:pt idx="118">
                  <c:v>16</c:v>
                </c:pt>
                <c:pt idx="119">
                  <c:v>625</c:v>
                </c:pt>
                <c:pt idx="120">
                  <c:v>1878</c:v>
                </c:pt>
                <c:pt idx="121">
                  <c:v>0</c:v>
                </c:pt>
                <c:pt idx="122">
                  <c:v>1564</c:v>
                </c:pt>
                <c:pt idx="123">
                  <c:v>834</c:v>
                </c:pt>
                <c:pt idx="124">
                  <c:v>258</c:v>
                </c:pt>
                <c:pt idx="125">
                  <c:v>2606</c:v>
                </c:pt>
                <c:pt idx="126">
                  <c:v>200</c:v>
                </c:pt>
                <c:pt idx="127">
                  <c:v>281</c:v>
                </c:pt>
                <c:pt idx="128">
                  <c:v>51</c:v>
                </c:pt>
                <c:pt idx="129">
                  <c:v>223</c:v>
                </c:pt>
                <c:pt idx="130">
                  <c:v>1236</c:v>
                </c:pt>
                <c:pt idx="131">
                  <c:v>342</c:v>
                </c:pt>
                <c:pt idx="132">
                  <c:v>1041</c:v>
                </c:pt>
                <c:pt idx="133">
                  <c:v>0</c:v>
                </c:pt>
                <c:pt idx="134">
                  <c:v>5</c:v>
                </c:pt>
                <c:pt idx="135">
                  <c:v>29</c:v>
                </c:pt>
                <c:pt idx="136">
                  <c:v>8</c:v>
                </c:pt>
                <c:pt idx="137">
                  <c:v>10</c:v>
                </c:pt>
                <c:pt idx="138">
                  <c:v>2646</c:v>
                </c:pt>
                <c:pt idx="139">
                  <c:v>147</c:v>
                </c:pt>
                <c:pt idx="140">
                  <c:v>754</c:v>
                </c:pt>
                <c:pt idx="141">
                  <c:v>106</c:v>
                </c:pt>
                <c:pt idx="142">
                  <c:v>691</c:v>
                </c:pt>
                <c:pt idx="143">
                  <c:v>1576</c:v>
                </c:pt>
                <c:pt idx="144">
                  <c:v>21</c:v>
                </c:pt>
                <c:pt idx="145">
                  <c:v>2122</c:v>
                </c:pt>
                <c:pt idx="146">
                  <c:v>263</c:v>
                </c:pt>
                <c:pt idx="147">
                  <c:v>1992</c:v>
                </c:pt>
                <c:pt idx="148">
                  <c:v>1722</c:v>
                </c:pt>
                <c:pt idx="149">
                  <c:v>214</c:v>
                </c:pt>
                <c:pt idx="150">
                  <c:v>330</c:v>
                </c:pt>
                <c:pt idx="151">
                  <c:v>1797</c:v>
                </c:pt>
                <c:pt idx="152">
                  <c:v>1140</c:v>
                </c:pt>
                <c:pt idx="153">
                  <c:v>68</c:v>
                </c:pt>
                <c:pt idx="154">
                  <c:v>0</c:v>
                </c:pt>
                <c:pt idx="155">
                  <c:v>56</c:v>
                </c:pt>
                <c:pt idx="156">
                  <c:v>498</c:v>
                </c:pt>
                <c:pt idx="157">
                  <c:v>990</c:v>
                </c:pt>
                <c:pt idx="158">
                  <c:v>0</c:v>
                </c:pt>
                <c:pt idx="159">
                  <c:v>2646</c:v>
                </c:pt>
                <c:pt idx="160">
                  <c:v>165</c:v>
                </c:pt>
                <c:pt idx="161">
                  <c:v>236</c:v>
                </c:pt>
                <c:pt idx="162">
                  <c:v>89</c:v>
                </c:pt>
                <c:pt idx="163">
                  <c:v>822</c:v>
                </c:pt>
                <c:pt idx="164">
                  <c:v>990</c:v>
                </c:pt>
                <c:pt idx="165">
                  <c:v>15</c:v>
                </c:pt>
                <c:pt idx="166">
                  <c:v>7</c:v>
                </c:pt>
                <c:pt idx="167">
                  <c:v>852</c:v>
                </c:pt>
                <c:pt idx="168">
                  <c:v>2296</c:v>
                </c:pt>
                <c:pt idx="169">
                  <c:v>2132</c:v>
                </c:pt>
                <c:pt idx="170">
                  <c:v>0</c:v>
                </c:pt>
                <c:pt idx="171">
                  <c:v>53</c:v>
                </c:pt>
                <c:pt idx="172">
                  <c:v>1250</c:v>
                </c:pt>
                <c:pt idx="173">
                  <c:v>11</c:v>
                </c:pt>
                <c:pt idx="174">
                  <c:v>1758</c:v>
                </c:pt>
                <c:pt idx="175">
                  <c:v>248</c:v>
                </c:pt>
                <c:pt idx="176">
                  <c:v>108</c:v>
                </c:pt>
                <c:pt idx="177">
                  <c:v>62</c:v>
                </c:pt>
                <c:pt idx="178">
                  <c:v>1129</c:v>
                </c:pt>
                <c:pt idx="179">
                  <c:v>1438</c:v>
                </c:pt>
                <c:pt idx="180">
                  <c:v>1251</c:v>
                </c:pt>
                <c:pt idx="181">
                  <c:v>107</c:v>
                </c:pt>
                <c:pt idx="182">
                  <c:v>13</c:v>
                </c:pt>
                <c:pt idx="183">
                  <c:v>0.8</c:v>
                </c:pt>
                <c:pt idx="184">
                  <c:v>94</c:v>
                </c:pt>
                <c:pt idx="185">
                  <c:v>22</c:v>
                </c:pt>
                <c:pt idx="186">
                  <c:v>19</c:v>
                </c:pt>
                <c:pt idx="187">
                  <c:v>815</c:v>
                </c:pt>
                <c:pt idx="188">
                  <c:v>1764</c:v>
                </c:pt>
                <c:pt idx="189">
                  <c:v>614</c:v>
                </c:pt>
                <c:pt idx="190">
                  <c:v>458</c:v>
                </c:pt>
                <c:pt idx="191">
                  <c:v>198</c:v>
                </c:pt>
                <c:pt idx="192">
                  <c:v>59</c:v>
                </c:pt>
                <c:pt idx="193">
                  <c:v>1911</c:v>
                </c:pt>
                <c:pt idx="194">
                  <c:v>1223</c:v>
                </c:pt>
                <c:pt idx="195">
                  <c:v>1718</c:v>
                </c:pt>
                <c:pt idx="196">
                  <c:v>1905</c:v>
                </c:pt>
                <c:pt idx="197">
                  <c:v>28</c:v>
                </c:pt>
                <c:pt idx="198">
                  <c:v>3</c:v>
                </c:pt>
                <c:pt idx="199">
                  <c:v>132</c:v>
                </c:pt>
                <c:pt idx="200">
                  <c:v>42</c:v>
                </c:pt>
                <c:pt idx="201">
                  <c:v>635</c:v>
                </c:pt>
                <c:pt idx="202">
                  <c:v>2</c:v>
                </c:pt>
                <c:pt idx="203">
                  <c:v>46</c:v>
                </c:pt>
                <c:pt idx="204">
                  <c:v>185</c:v>
                </c:pt>
                <c:pt idx="205">
                  <c:v>262</c:v>
                </c:pt>
              </c:numCache>
            </c:numRef>
          </c:val>
          <c:extLst>
            <c:ext xmlns:c16="http://schemas.microsoft.com/office/drawing/2014/chart" uri="{C3380CC4-5D6E-409C-BE32-E72D297353CC}">
              <c16:uniqueId val="{00000000-0BEC-4C81-B948-5F520EE572FB}"/>
            </c:ext>
          </c:extLst>
        </c:ser>
        <c:dLbls>
          <c:showLegendKey val="0"/>
          <c:showVal val="0"/>
          <c:showCatName val="0"/>
          <c:showSerName val="0"/>
          <c:showPercent val="0"/>
          <c:showBubbleSize val="0"/>
        </c:dLbls>
        <c:gapWidth val="219"/>
        <c:axId val="1936638735"/>
        <c:axId val="1936627503"/>
      </c:barChart>
      <c:lineChart>
        <c:grouping val="standard"/>
        <c:varyColors val="0"/>
        <c:ser>
          <c:idx val="1"/>
          <c:order val="1"/>
          <c:tx>
            <c:strRef>
              <c:f>pivot!$C$5</c:f>
              <c:strCache>
                <c:ptCount val="1"/>
                <c:pt idx="0">
                  <c:v>Sum of %of vaccinated</c:v>
                </c:pt>
              </c:strCache>
            </c:strRef>
          </c:tx>
          <c:spPr>
            <a:ln w="28575" cap="rnd">
              <a:solidFill>
                <a:schemeClr val="accent2"/>
              </a:solidFill>
              <a:round/>
            </a:ln>
            <a:effectLst/>
          </c:spPr>
          <c:marker>
            <c:symbol val="none"/>
          </c:marker>
          <c:cat>
            <c:strRef>
              <c:f>pivot!$A$6:$A$212</c:f>
              <c:strCache>
                <c:ptCount val="206"/>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c:v>
                </c:pt>
                <c:pt idx="29">
                  <c:v>Bulgaria</c:v>
                </c:pt>
                <c:pt idx="30">
                  <c:v>Burkina Faso</c:v>
                </c:pt>
                <c:pt idx="31">
                  <c:v>Burundi</c:v>
                </c:pt>
                <c:pt idx="32">
                  <c:v>Cabo Verde</c:v>
                </c:pt>
                <c:pt idx="33">
                  <c:v>Cambodia</c:v>
                </c:pt>
                <c:pt idx="34">
                  <c:v>Cameroon</c:v>
                </c:pt>
                <c:pt idx="35">
                  <c:v>Canada</c:v>
                </c:pt>
                <c:pt idx="36">
                  <c:v>Cayman Islands</c:v>
                </c:pt>
                <c:pt idx="37">
                  <c:v>Chad</c:v>
                </c:pt>
                <c:pt idx="38">
                  <c:v>Chile</c:v>
                </c:pt>
                <c:pt idx="39">
                  <c:v>China</c:v>
                </c:pt>
                <c:pt idx="40">
                  <c:v>Colombia</c:v>
                </c:pt>
                <c:pt idx="41">
                  <c:v>Comoros</c:v>
                </c:pt>
                <c:pt idx="42">
                  <c:v>Congo</c:v>
                </c:pt>
                <c:pt idx="43">
                  <c:v>Costa Rica</c:v>
                </c:pt>
                <c:pt idx="44">
                  <c:v>Croatia</c:v>
                </c:pt>
                <c:pt idx="45">
                  <c:v>Cuba</c:v>
                </c:pt>
                <c:pt idx="46">
                  <c:v>Curaçao</c:v>
                </c:pt>
                <c:pt idx="47">
                  <c:v>Cyprus</c:v>
                </c:pt>
                <c:pt idx="48">
                  <c:v>Czechia</c:v>
                </c:pt>
                <c:pt idx="49">
                  <c:v>Denmark</c:v>
                </c:pt>
                <c:pt idx="50">
                  <c:v>Djibouti</c:v>
                </c:pt>
                <c:pt idx="51">
                  <c:v>Dominica</c:v>
                </c:pt>
                <c:pt idx="52">
                  <c:v>Dominican Republic</c:v>
                </c:pt>
                <c:pt idx="53">
                  <c:v>Ecuador</c:v>
                </c:pt>
                <c:pt idx="54">
                  <c:v>Egypt</c:v>
                </c:pt>
                <c:pt idx="55">
                  <c:v>El Salvador</c:v>
                </c:pt>
                <c:pt idx="56">
                  <c:v>Equatorial Guinea</c:v>
                </c:pt>
                <c:pt idx="57">
                  <c:v>Eritrea</c:v>
                </c:pt>
                <c:pt idx="58">
                  <c:v>Estonia</c:v>
                </c:pt>
                <c:pt idx="59">
                  <c:v>Eswatini</c:v>
                </c:pt>
                <c:pt idx="60">
                  <c:v>Ethiopia</c:v>
                </c:pt>
                <c:pt idx="61">
                  <c:v>Falkland Islands</c:v>
                </c:pt>
                <c:pt idx="62">
                  <c:v>Fiji</c:v>
                </c:pt>
                <c:pt idx="63">
                  <c:v>Finland</c:v>
                </c:pt>
                <c:pt idx="64">
                  <c:v>France</c:v>
                </c:pt>
                <c:pt idx="65">
                  <c:v>French Guiana</c:v>
                </c:pt>
                <c:pt idx="66">
                  <c:v>French Polynesia</c:v>
                </c:pt>
                <c:pt idx="67">
                  <c:v>Gabon</c:v>
                </c:pt>
                <c:pt idx="68">
                  <c:v>Gambia</c:v>
                </c:pt>
                <c:pt idx="69">
                  <c:v>Georgia</c:v>
                </c:pt>
                <c:pt idx="70">
                  <c:v>Germany</c:v>
                </c:pt>
                <c:pt idx="71">
                  <c:v>Ghana</c:v>
                </c:pt>
                <c:pt idx="72">
                  <c:v>Greece</c:v>
                </c:pt>
                <c:pt idx="73">
                  <c:v>Greenland</c:v>
                </c:pt>
                <c:pt idx="74">
                  <c:v>Grenada</c:v>
                </c:pt>
                <c:pt idx="75">
                  <c:v>Guadeloupe</c:v>
                </c:pt>
                <c:pt idx="76">
                  <c:v>Guatemala</c:v>
                </c:pt>
                <c:pt idx="77">
                  <c:v>Guinea</c:v>
                </c:pt>
                <c:pt idx="78">
                  <c:v>Guinea-Bissau</c:v>
                </c:pt>
                <c:pt idx="79">
                  <c:v>Guyana</c:v>
                </c:pt>
                <c:pt idx="80">
                  <c:v>Haiti</c:v>
                </c:pt>
                <c:pt idx="81">
                  <c:v>Honduras</c:v>
                </c:pt>
                <c:pt idx="82">
                  <c:v>Hong Kong</c:v>
                </c:pt>
                <c:pt idx="83">
                  <c:v>Hungary</c:v>
                </c:pt>
                <c:pt idx="84">
                  <c:v>Iceland</c:v>
                </c:pt>
                <c:pt idx="85">
                  <c:v>India</c:v>
                </c:pt>
                <c:pt idx="86">
                  <c:v>Indonesia</c:v>
                </c:pt>
                <c:pt idx="87">
                  <c:v>Iran</c:v>
                </c:pt>
                <c:pt idx="88">
                  <c:v>Iraq</c:v>
                </c:pt>
                <c:pt idx="89">
                  <c:v>Ireland</c:v>
                </c:pt>
                <c:pt idx="90">
                  <c:v>Isle of Man</c:v>
                </c:pt>
                <c:pt idx="91">
                  <c:v>Israel</c:v>
                </c:pt>
                <c:pt idx="92">
                  <c:v>Italy</c:v>
                </c:pt>
                <c:pt idx="93">
                  <c:v>Jamaica</c:v>
                </c:pt>
                <c:pt idx="94">
                  <c:v>Japan</c:v>
                </c:pt>
                <c:pt idx="95">
                  <c:v>Jordan</c:v>
                </c:pt>
                <c:pt idx="96">
                  <c:v>Kazakhstan</c:v>
                </c:pt>
                <c:pt idx="97">
                  <c:v>Kenya</c:v>
                </c:pt>
                <c:pt idx="98">
                  <c:v>Kuwait</c:v>
                </c:pt>
                <c:pt idx="99">
                  <c:v>Kyrgyzstan</c:v>
                </c:pt>
                <c:pt idx="100">
                  <c:v>Latvia</c:v>
                </c:pt>
                <c:pt idx="101">
                  <c:v>Lebanon</c:v>
                </c:pt>
                <c:pt idx="102">
                  <c:v>Lesotho</c:v>
                </c:pt>
                <c:pt idx="103">
                  <c:v>Liberia</c:v>
                </c:pt>
                <c:pt idx="104">
                  <c:v>Libya</c:v>
                </c:pt>
                <c:pt idx="105">
                  <c:v>Liechtenstein</c:v>
                </c:pt>
                <c:pt idx="106">
                  <c:v>Lithuania</c:v>
                </c:pt>
                <c:pt idx="107">
                  <c:v>Luxembourg</c:v>
                </c:pt>
                <c:pt idx="108">
                  <c:v>Macao</c:v>
                </c:pt>
                <c:pt idx="109">
                  <c:v>Madagascar</c:v>
                </c:pt>
                <c:pt idx="110">
                  <c:v>Malawi</c:v>
                </c:pt>
                <c:pt idx="111">
                  <c:v>Malaysia</c:v>
                </c:pt>
                <c:pt idx="112">
                  <c:v>Maldives</c:v>
                </c:pt>
                <c:pt idx="113">
                  <c:v>Mali</c:v>
                </c:pt>
                <c:pt idx="114">
                  <c:v>Malta</c:v>
                </c:pt>
                <c:pt idx="115">
                  <c:v>Marshall Islands</c:v>
                </c:pt>
                <c:pt idx="116">
                  <c:v>Martinique</c:v>
                </c:pt>
                <c:pt idx="117">
                  <c:v>Mauritania</c:v>
                </c:pt>
                <c:pt idx="118">
                  <c:v>Mauritius</c:v>
                </c:pt>
                <c:pt idx="119">
                  <c:v>Mayotte</c:v>
                </c:pt>
                <c:pt idx="120">
                  <c:v>Mexico</c:v>
                </c:pt>
                <c:pt idx="121">
                  <c:v>Micronesia</c:v>
                </c:pt>
                <c:pt idx="122">
                  <c:v>Moldova</c:v>
                </c:pt>
                <c:pt idx="123">
                  <c:v>Monaco</c:v>
                </c:pt>
                <c:pt idx="124">
                  <c:v>Mongolia</c:v>
                </c:pt>
                <c:pt idx="125">
                  <c:v>Montenegro</c:v>
                </c:pt>
                <c:pt idx="126">
                  <c:v>Montserrat</c:v>
                </c:pt>
                <c:pt idx="127">
                  <c:v>Morocco</c:v>
                </c:pt>
                <c:pt idx="128">
                  <c:v>Mozambique</c:v>
                </c:pt>
                <c:pt idx="129">
                  <c:v>Myanmar</c:v>
                </c:pt>
                <c:pt idx="130">
                  <c:v>Namibia</c:v>
                </c:pt>
                <c:pt idx="131">
                  <c:v>Nepal</c:v>
                </c:pt>
                <c:pt idx="132">
                  <c:v>Netherlands</c:v>
                </c:pt>
                <c:pt idx="133">
                  <c:v>New Caledonia</c:v>
                </c:pt>
                <c:pt idx="134">
                  <c:v>New Zealand</c:v>
                </c:pt>
                <c:pt idx="135">
                  <c:v>Nicaragua</c:v>
                </c:pt>
                <c:pt idx="136">
                  <c:v>Niger</c:v>
                </c:pt>
                <c:pt idx="137">
                  <c:v>Nigeria</c:v>
                </c:pt>
                <c:pt idx="138">
                  <c:v>North Macedonia</c:v>
                </c:pt>
                <c:pt idx="139">
                  <c:v>Norway</c:v>
                </c:pt>
                <c:pt idx="140">
                  <c:v>Oman</c:v>
                </c:pt>
                <c:pt idx="141">
                  <c:v>Pakistan</c:v>
                </c:pt>
                <c:pt idx="142">
                  <c:v>Palestine</c:v>
                </c:pt>
                <c:pt idx="143">
                  <c:v>Panama</c:v>
                </c:pt>
                <c:pt idx="144">
                  <c:v>Papua New Guinea</c:v>
                </c:pt>
                <c:pt idx="145">
                  <c:v>Paraguay</c:v>
                </c:pt>
                <c:pt idx="146">
                  <c:v>Philippines</c:v>
                </c:pt>
                <c:pt idx="147">
                  <c:v>Poland</c:v>
                </c:pt>
                <c:pt idx="148">
                  <c:v>Portugal</c:v>
                </c:pt>
                <c:pt idx="149">
                  <c:v>Qatar</c:v>
                </c:pt>
                <c:pt idx="150">
                  <c:v>Réunion</c:v>
                </c:pt>
                <c:pt idx="151">
                  <c:v>Romania</c:v>
                </c:pt>
                <c:pt idx="152">
                  <c:v>Russia</c:v>
                </c:pt>
                <c:pt idx="153">
                  <c:v>Rwanda</c:v>
                </c:pt>
                <c:pt idx="154">
                  <c:v>Saint Helena</c:v>
                </c:pt>
                <c:pt idx="155">
                  <c:v>Saint Kitts and Nevis</c:v>
                </c:pt>
                <c:pt idx="156">
                  <c:v>Saint Lucia</c:v>
                </c:pt>
                <c:pt idx="157">
                  <c:v>Saint Martin</c:v>
                </c:pt>
                <c:pt idx="158">
                  <c:v>Samoa</c:v>
                </c:pt>
                <c:pt idx="159">
                  <c:v>San Marino</c:v>
                </c:pt>
                <c:pt idx="160">
                  <c:v>Sao Tome and Principe</c:v>
                </c:pt>
                <c:pt idx="161">
                  <c:v>Saudi Arabia</c:v>
                </c:pt>
                <c:pt idx="162">
                  <c:v>Senegal</c:v>
                </c:pt>
                <c:pt idx="163">
                  <c:v>Serbia</c:v>
                </c:pt>
                <c:pt idx="164">
                  <c:v>Seychelles</c:v>
                </c:pt>
                <c:pt idx="165">
                  <c:v>Sierra Leone</c:v>
                </c:pt>
                <c:pt idx="166">
                  <c:v>Singapore</c:v>
                </c:pt>
                <c:pt idx="167">
                  <c:v>Sint Maarten</c:v>
                </c:pt>
                <c:pt idx="168">
                  <c:v>Slovakia</c:v>
                </c:pt>
                <c:pt idx="169">
                  <c:v>Slovenia</c:v>
                </c:pt>
                <c:pt idx="170">
                  <c:v>Solomon Islands</c:v>
                </c:pt>
                <c:pt idx="171">
                  <c:v>Somalia</c:v>
                </c:pt>
                <c:pt idx="172">
                  <c:v>South Africa</c:v>
                </c:pt>
                <c:pt idx="173">
                  <c:v>South Sudan</c:v>
                </c:pt>
                <c:pt idx="174">
                  <c:v>Spain</c:v>
                </c:pt>
                <c:pt idx="175">
                  <c:v>Sri Lanka</c:v>
                </c:pt>
                <c:pt idx="176">
                  <c:v>St. Vincent Grenadines</c:v>
                </c:pt>
                <c:pt idx="177">
                  <c:v>Sudan</c:v>
                </c:pt>
                <c:pt idx="178">
                  <c:v>Suriname</c:v>
                </c:pt>
                <c:pt idx="179">
                  <c:v>Sweden</c:v>
                </c:pt>
                <c:pt idx="180">
                  <c:v>Switzerland</c:v>
                </c:pt>
                <c:pt idx="181">
                  <c:v>Syria</c:v>
                </c:pt>
                <c:pt idx="182">
                  <c:v>Tajikistan</c:v>
                </c:pt>
                <c:pt idx="183">
                  <c:v>Tanzania</c:v>
                </c:pt>
                <c:pt idx="184">
                  <c:v>Thailand</c:v>
                </c:pt>
                <c:pt idx="185">
                  <c:v>Timor-Leste</c:v>
                </c:pt>
                <c:pt idx="186">
                  <c:v>Togo</c:v>
                </c:pt>
                <c:pt idx="187">
                  <c:v>Trinidad and Tobago</c:v>
                </c:pt>
                <c:pt idx="188">
                  <c:v>Tunisia</c:v>
                </c:pt>
                <c:pt idx="189">
                  <c:v>Turkey</c:v>
                </c:pt>
                <c:pt idx="190">
                  <c:v>Turks and Caicos</c:v>
                </c:pt>
                <c:pt idx="191">
                  <c:v>UAE</c:v>
                </c:pt>
                <c:pt idx="192">
                  <c:v>Uganda</c:v>
                </c:pt>
                <c:pt idx="193">
                  <c:v>UK</c:v>
                </c:pt>
                <c:pt idx="194">
                  <c:v>Ukraine</c:v>
                </c:pt>
                <c:pt idx="195">
                  <c:v>Uruguay</c:v>
                </c:pt>
                <c:pt idx="196">
                  <c:v>USA</c:v>
                </c:pt>
                <c:pt idx="197">
                  <c:v>Uzbekistan</c:v>
                </c:pt>
                <c:pt idx="198">
                  <c:v>Vanuatu</c:v>
                </c:pt>
                <c:pt idx="199">
                  <c:v>Venezuela</c:v>
                </c:pt>
                <c:pt idx="200">
                  <c:v>Vietnam</c:v>
                </c:pt>
                <c:pt idx="201">
                  <c:v>Wallis and Futuna</c:v>
                </c:pt>
                <c:pt idx="202">
                  <c:v>Western Sahara</c:v>
                </c:pt>
                <c:pt idx="203">
                  <c:v>Yemen</c:v>
                </c:pt>
                <c:pt idx="204">
                  <c:v>Zambia</c:v>
                </c:pt>
                <c:pt idx="205">
                  <c:v>Zimbabwe</c:v>
                </c:pt>
              </c:strCache>
            </c:strRef>
          </c:cat>
          <c:val>
            <c:numRef>
              <c:f>pivot!$C$6:$C$212</c:f>
              <c:numCache>
                <c:formatCode>General</c:formatCode>
                <c:ptCount val="206"/>
                <c:pt idx="0">
                  <c:v>0.02</c:v>
                </c:pt>
                <c:pt idx="1">
                  <c:v>0.25</c:v>
                </c:pt>
                <c:pt idx="2">
                  <c:v>7.8E-2</c:v>
                </c:pt>
                <c:pt idx="3">
                  <c:v>0.627</c:v>
                </c:pt>
                <c:pt idx="4">
                  <c:v>0.03</c:v>
                </c:pt>
                <c:pt idx="5">
                  <c:v>0.63300000000000001</c:v>
                </c:pt>
                <c:pt idx="6">
                  <c:v>0.39400000000000002</c:v>
                </c:pt>
                <c:pt idx="7">
                  <c:v>0.58199999999999996</c:v>
                </c:pt>
                <c:pt idx="8">
                  <c:v>4.4999999999999998E-2</c:v>
                </c:pt>
                <c:pt idx="9">
                  <c:v>0.68700000000000006</c:v>
                </c:pt>
                <c:pt idx="10">
                  <c:v>0.36199999999999999</c:v>
                </c:pt>
                <c:pt idx="11">
                  <c:v>0.59599999999999997</c:v>
                </c:pt>
                <c:pt idx="12">
                  <c:v>0.316</c:v>
                </c:pt>
                <c:pt idx="13">
                  <c:v>0.16</c:v>
                </c:pt>
                <c:pt idx="14">
                  <c:v>0.65900000000000003</c:v>
                </c:pt>
                <c:pt idx="15">
                  <c:v>8.7999999999999995E-2</c:v>
                </c:pt>
                <c:pt idx="16">
                  <c:v>0.34899999999999998</c:v>
                </c:pt>
                <c:pt idx="17">
                  <c:v>0.14799999999999999</c:v>
                </c:pt>
                <c:pt idx="18">
                  <c:v>0.71</c:v>
                </c:pt>
                <c:pt idx="19">
                  <c:v>0.35099999999999998</c:v>
                </c:pt>
                <c:pt idx="20">
                  <c:v>4.0000000000000001E-3</c:v>
                </c:pt>
                <c:pt idx="21">
                  <c:v>0.67300000000000004</c:v>
                </c:pt>
                <c:pt idx="22">
                  <c:v>0.69299999999999995</c:v>
                </c:pt>
                <c:pt idx="23">
                  <c:v>0.253</c:v>
                </c:pt>
                <c:pt idx="24">
                  <c:v>0.14699999999999999</c:v>
                </c:pt>
                <c:pt idx="25">
                  <c:v>0.104</c:v>
                </c:pt>
                <c:pt idx="26">
                  <c:v>0.53200000000000003</c:v>
                </c:pt>
                <c:pt idx="27">
                  <c:v>0.54900000000000004</c:v>
                </c:pt>
                <c:pt idx="28">
                  <c:v>0.34</c:v>
                </c:pt>
                <c:pt idx="29">
                  <c:v>0.153</c:v>
                </c:pt>
                <c:pt idx="30">
                  <c:v>2E-3</c:v>
                </c:pt>
                <c:pt idx="31">
                  <c:v>0</c:v>
                </c:pt>
                <c:pt idx="32">
                  <c:v>0.32200000000000001</c:v>
                </c:pt>
                <c:pt idx="33">
                  <c:v>0.502</c:v>
                </c:pt>
                <c:pt idx="34">
                  <c:v>1.0999999999999999E-2</c:v>
                </c:pt>
                <c:pt idx="35">
                  <c:v>0.72199999999999998</c:v>
                </c:pt>
                <c:pt idx="36">
                  <c:v>0.76900000000000002</c:v>
                </c:pt>
                <c:pt idx="37">
                  <c:v>2E-3</c:v>
                </c:pt>
                <c:pt idx="38">
                  <c:v>0.73499999999999999</c:v>
                </c:pt>
                <c:pt idx="39">
                  <c:v>0</c:v>
                </c:pt>
                <c:pt idx="40">
                  <c:v>0.39100000000000001</c:v>
                </c:pt>
                <c:pt idx="41">
                  <c:v>0.13900000000000001</c:v>
                </c:pt>
                <c:pt idx="42">
                  <c:v>2.4E-2</c:v>
                </c:pt>
                <c:pt idx="43">
                  <c:v>0.54600000000000004</c:v>
                </c:pt>
                <c:pt idx="44">
                  <c:v>0.40600000000000003</c:v>
                </c:pt>
                <c:pt idx="45">
                  <c:v>0.41299999999999998</c:v>
                </c:pt>
                <c:pt idx="46">
                  <c:v>0.56999999999999995</c:v>
                </c:pt>
                <c:pt idx="47">
                  <c:v>0.621</c:v>
                </c:pt>
                <c:pt idx="48">
                  <c:v>0.53900000000000003</c:v>
                </c:pt>
                <c:pt idx="49">
                  <c:v>0.74199999999999999</c:v>
                </c:pt>
                <c:pt idx="50">
                  <c:v>3.2000000000000001E-2</c:v>
                </c:pt>
                <c:pt idx="51">
                  <c:v>0.28999999999999998</c:v>
                </c:pt>
                <c:pt idx="52">
                  <c:v>0.51900000000000002</c:v>
                </c:pt>
                <c:pt idx="53">
                  <c:v>0.56299999999999994</c:v>
                </c:pt>
                <c:pt idx="54">
                  <c:v>3.7999999999999999E-2</c:v>
                </c:pt>
                <c:pt idx="55">
                  <c:v>0.47699999999999998</c:v>
                </c:pt>
                <c:pt idx="56">
                  <c:v>0.13</c:v>
                </c:pt>
                <c:pt idx="57">
                  <c:v>0</c:v>
                </c:pt>
                <c:pt idx="58">
                  <c:v>0.50900000000000001</c:v>
                </c:pt>
                <c:pt idx="59">
                  <c:v>5.6000000000000001E-2</c:v>
                </c:pt>
                <c:pt idx="60">
                  <c:v>0.02</c:v>
                </c:pt>
                <c:pt idx="61">
                  <c:v>0.75600000000000001</c:v>
                </c:pt>
                <c:pt idx="62">
                  <c:v>0.57099999999999995</c:v>
                </c:pt>
                <c:pt idx="63">
                  <c:v>0.68200000000000005</c:v>
                </c:pt>
                <c:pt idx="64">
                  <c:v>0.66500000000000004</c:v>
                </c:pt>
                <c:pt idx="65">
                  <c:v>0</c:v>
                </c:pt>
                <c:pt idx="66">
                  <c:v>0.34499999999999997</c:v>
                </c:pt>
                <c:pt idx="67">
                  <c:v>0.03</c:v>
                </c:pt>
                <c:pt idx="68">
                  <c:v>1.2999999999999999E-2</c:v>
                </c:pt>
                <c:pt idx="69">
                  <c:v>0.12</c:v>
                </c:pt>
                <c:pt idx="70">
                  <c:v>0.622</c:v>
                </c:pt>
                <c:pt idx="71">
                  <c:v>2.8000000000000001E-2</c:v>
                </c:pt>
                <c:pt idx="72">
                  <c:v>0.55700000000000005</c:v>
                </c:pt>
                <c:pt idx="73">
                  <c:v>0.65600000000000003</c:v>
                </c:pt>
                <c:pt idx="74">
                  <c:v>0.192</c:v>
                </c:pt>
                <c:pt idx="75">
                  <c:v>0</c:v>
                </c:pt>
                <c:pt idx="76">
                  <c:v>0.13300000000000001</c:v>
                </c:pt>
                <c:pt idx="77">
                  <c:v>4.3999999999999997E-2</c:v>
                </c:pt>
                <c:pt idx="78">
                  <c:v>1.4E-2</c:v>
                </c:pt>
                <c:pt idx="79">
                  <c:v>0.34499999999999997</c:v>
                </c:pt>
                <c:pt idx="80">
                  <c:v>1E-3</c:v>
                </c:pt>
                <c:pt idx="81">
                  <c:v>0.183</c:v>
                </c:pt>
                <c:pt idx="82">
                  <c:v>0.47599999999999998</c:v>
                </c:pt>
                <c:pt idx="83">
                  <c:v>0.58599999999999997</c:v>
                </c:pt>
                <c:pt idx="84">
                  <c:v>0.80600000000000005</c:v>
                </c:pt>
                <c:pt idx="85">
                  <c:v>0.29199999999999998</c:v>
                </c:pt>
                <c:pt idx="86">
                  <c:v>0.189</c:v>
                </c:pt>
                <c:pt idx="87">
                  <c:v>0.114</c:v>
                </c:pt>
                <c:pt idx="88">
                  <c:v>0</c:v>
                </c:pt>
                <c:pt idx="89">
                  <c:v>0.69799999999999995</c:v>
                </c:pt>
                <c:pt idx="90">
                  <c:v>0.76500000000000001</c:v>
                </c:pt>
                <c:pt idx="91">
                  <c:v>0.67300000000000004</c:v>
                </c:pt>
                <c:pt idx="92">
                  <c:v>0.66200000000000003</c:v>
                </c:pt>
                <c:pt idx="93">
                  <c:v>8.1000000000000003E-2</c:v>
                </c:pt>
                <c:pt idx="94">
                  <c:v>0.47899999999999998</c:v>
                </c:pt>
                <c:pt idx="95">
                  <c:v>0.313</c:v>
                </c:pt>
                <c:pt idx="96">
                  <c:v>0.309</c:v>
                </c:pt>
                <c:pt idx="97">
                  <c:v>0.02</c:v>
                </c:pt>
                <c:pt idx="98">
                  <c:v>0</c:v>
                </c:pt>
                <c:pt idx="99">
                  <c:v>8.5999999999999993E-2</c:v>
                </c:pt>
                <c:pt idx="100">
                  <c:v>0.42199999999999999</c:v>
                </c:pt>
                <c:pt idx="101">
                  <c:v>0.17499999999999999</c:v>
                </c:pt>
                <c:pt idx="102">
                  <c:v>1.7000000000000001E-2</c:v>
                </c:pt>
                <c:pt idx="103">
                  <c:v>0</c:v>
                </c:pt>
                <c:pt idx="104">
                  <c:v>0.104</c:v>
                </c:pt>
                <c:pt idx="105">
                  <c:v>0.54600000000000004</c:v>
                </c:pt>
                <c:pt idx="106">
                  <c:v>0.55600000000000005</c:v>
                </c:pt>
                <c:pt idx="107">
                  <c:v>0.63500000000000001</c:v>
                </c:pt>
                <c:pt idx="108">
                  <c:v>0.45200000000000001</c:v>
                </c:pt>
                <c:pt idx="109">
                  <c:v>0</c:v>
                </c:pt>
                <c:pt idx="110">
                  <c:v>2.4E-2</c:v>
                </c:pt>
                <c:pt idx="111">
                  <c:v>0.498</c:v>
                </c:pt>
                <c:pt idx="112">
                  <c:v>0.61099999999999999</c:v>
                </c:pt>
                <c:pt idx="113">
                  <c:v>8.9999999999999993E-3</c:v>
                </c:pt>
                <c:pt idx="114">
                  <c:v>0.91900000000000004</c:v>
                </c:pt>
                <c:pt idx="115">
                  <c:v>0</c:v>
                </c:pt>
                <c:pt idx="116">
                  <c:v>0</c:v>
                </c:pt>
                <c:pt idx="117">
                  <c:v>4.5999999999999999E-2</c:v>
                </c:pt>
                <c:pt idx="118">
                  <c:v>0.56699999999999995</c:v>
                </c:pt>
                <c:pt idx="119">
                  <c:v>0</c:v>
                </c:pt>
                <c:pt idx="120">
                  <c:v>0.39900000000000002</c:v>
                </c:pt>
                <c:pt idx="121">
                  <c:v>0</c:v>
                </c:pt>
                <c:pt idx="122">
                  <c:v>0.14000000000000001</c:v>
                </c:pt>
                <c:pt idx="123">
                  <c:v>0.623</c:v>
                </c:pt>
                <c:pt idx="124">
                  <c:v>0.67400000000000004</c:v>
                </c:pt>
                <c:pt idx="125">
                  <c:v>0.30299999999999999</c:v>
                </c:pt>
                <c:pt idx="126">
                  <c:v>0.29199999999999998</c:v>
                </c:pt>
                <c:pt idx="127">
                  <c:v>0.41799999999999998</c:v>
                </c:pt>
                <c:pt idx="128">
                  <c:v>2.9000000000000001E-2</c:v>
                </c:pt>
                <c:pt idx="129">
                  <c:v>0</c:v>
                </c:pt>
                <c:pt idx="130">
                  <c:v>6.9000000000000006E-2</c:v>
                </c:pt>
                <c:pt idx="131">
                  <c:v>0.156</c:v>
                </c:pt>
                <c:pt idx="132">
                  <c:v>0.69899999999999995</c:v>
                </c:pt>
                <c:pt idx="133">
                  <c:v>0.248</c:v>
                </c:pt>
                <c:pt idx="134">
                  <c:v>0.3</c:v>
                </c:pt>
                <c:pt idx="135">
                  <c:v>8.7999999999999995E-2</c:v>
                </c:pt>
                <c:pt idx="136">
                  <c:v>1.6E-2</c:v>
                </c:pt>
                <c:pt idx="137">
                  <c:v>1.2E-2</c:v>
                </c:pt>
                <c:pt idx="138">
                  <c:v>0.26100000000000001</c:v>
                </c:pt>
                <c:pt idx="139">
                  <c:v>0.68600000000000005</c:v>
                </c:pt>
                <c:pt idx="140">
                  <c:v>0.39300000000000002</c:v>
                </c:pt>
                <c:pt idx="141">
                  <c:v>0.14399999999999999</c:v>
                </c:pt>
                <c:pt idx="142">
                  <c:v>0.12</c:v>
                </c:pt>
                <c:pt idx="143">
                  <c:v>0.54600000000000004</c:v>
                </c:pt>
                <c:pt idx="144">
                  <c:v>8.9999999999999993E-3</c:v>
                </c:pt>
                <c:pt idx="145">
                  <c:v>0.25800000000000001</c:v>
                </c:pt>
                <c:pt idx="146">
                  <c:v>0.122</c:v>
                </c:pt>
                <c:pt idx="147">
                  <c:v>0.49399999999999999</c:v>
                </c:pt>
                <c:pt idx="148">
                  <c:v>0.72</c:v>
                </c:pt>
                <c:pt idx="149">
                  <c:v>0.755</c:v>
                </c:pt>
                <c:pt idx="150">
                  <c:v>0</c:v>
                </c:pt>
                <c:pt idx="151">
                  <c:v>0.26400000000000001</c:v>
                </c:pt>
                <c:pt idx="152">
                  <c:v>0.26700000000000002</c:v>
                </c:pt>
                <c:pt idx="153">
                  <c:v>3.5000000000000003E-2</c:v>
                </c:pt>
                <c:pt idx="154">
                  <c:v>0</c:v>
                </c:pt>
                <c:pt idx="155">
                  <c:v>0.45100000000000001</c:v>
                </c:pt>
                <c:pt idx="156">
                  <c:v>0.17899999999999999</c:v>
                </c:pt>
                <c:pt idx="157">
                  <c:v>0</c:v>
                </c:pt>
                <c:pt idx="158">
                  <c:v>0.36299999999999999</c:v>
                </c:pt>
                <c:pt idx="159">
                  <c:v>0.69199999999999995</c:v>
                </c:pt>
                <c:pt idx="160">
                  <c:v>0.14699999999999999</c:v>
                </c:pt>
                <c:pt idx="161">
                  <c:v>0.58399999999999996</c:v>
                </c:pt>
                <c:pt idx="162">
                  <c:v>6.2E-2</c:v>
                </c:pt>
                <c:pt idx="163">
                  <c:v>0.42099999999999999</c:v>
                </c:pt>
                <c:pt idx="164">
                  <c:v>0.74099999999999999</c:v>
                </c:pt>
                <c:pt idx="165">
                  <c:v>0</c:v>
                </c:pt>
                <c:pt idx="166">
                  <c:v>0.748</c:v>
                </c:pt>
                <c:pt idx="167">
                  <c:v>0.57199999999999995</c:v>
                </c:pt>
                <c:pt idx="168">
                  <c:v>0.42099999999999999</c:v>
                </c:pt>
                <c:pt idx="169">
                  <c:v>0.45400000000000001</c:v>
                </c:pt>
                <c:pt idx="170">
                  <c:v>6.3E-2</c:v>
                </c:pt>
                <c:pt idx="171">
                  <c:v>1.2E-2</c:v>
                </c:pt>
                <c:pt idx="172">
                  <c:v>0.11600000000000001</c:v>
                </c:pt>
                <c:pt idx="173">
                  <c:v>5.0000000000000001E-3</c:v>
                </c:pt>
                <c:pt idx="174">
                  <c:v>0.71799999999999997</c:v>
                </c:pt>
                <c:pt idx="175">
                  <c:v>0.51300000000000001</c:v>
                </c:pt>
                <c:pt idx="176">
                  <c:v>0</c:v>
                </c:pt>
                <c:pt idx="177">
                  <c:v>1.4999999999999999E-2</c:v>
                </c:pt>
                <c:pt idx="178">
                  <c:v>0.32600000000000001</c:v>
                </c:pt>
                <c:pt idx="179">
                  <c:v>0.65</c:v>
                </c:pt>
                <c:pt idx="180">
                  <c:v>0.54800000000000004</c:v>
                </c:pt>
                <c:pt idx="181">
                  <c:v>0</c:v>
                </c:pt>
                <c:pt idx="182">
                  <c:v>0.106</c:v>
                </c:pt>
                <c:pt idx="183">
                  <c:v>2E-3</c:v>
                </c:pt>
                <c:pt idx="184">
                  <c:v>0.23400000000000001</c:v>
                </c:pt>
                <c:pt idx="185">
                  <c:v>0.22700000000000001</c:v>
                </c:pt>
                <c:pt idx="186">
                  <c:v>3.9E-2</c:v>
                </c:pt>
                <c:pt idx="187">
                  <c:v>0.30399999999999999</c:v>
                </c:pt>
                <c:pt idx="188">
                  <c:v>0.182</c:v>
                </c:pt>
                <c:pt idx="189">
                  <c:v>0.502</c:v>
                </c:pt>
                <c:pt idx="190">
                  <c:v>0</c:v>
                </c:pt>
                <c:pt idx="191">
                  <c:v>0.81</c:v>
                </c:pt>
                <c:pt idx="192">
                  <c:v>2.5000000000000001E-2</c:v>
                </c:pt>
                <c:pt idx="193">
                  <c:v>0.69399999999999995</c:v>
                </c:pt>
                <c:pt idx="194">
                  <c:v>9.9000000000000005E-2</c:v>
                </c:pt>
                <c:pt idx="195">
                  <c:v>0.748</c:v>
                </c:pt>
                <c:pt idx="196">
                  <c:v>0.58499999999999996</c:v>
                </c:pt>
                <c:pt idx="197">
                  <c:v>0.21</c:v>
                </c:pt>
                <c:pt idx="198">
                  <c:v>7.8E-2</c:v>
                </c:pt>
                <c:pt idx="199">
                  <c:v>0</c:v>
                </c:pt>
                <c:pt idx="200">
                  <c:v>9.1999999999999998E-2</c:v>
                </c:pt>
                <c:pt idx="201">
                  <c:v>0.42499999999999999</c:v>
                </c:pt>
                <c:pt idx="202">
                  <c:v>0</c:v>
                </c:pt>
                <c:pt idx="203">
                  <c:v>0.01</c:v>
                </c:pt>
                <c:pt idx="204">
                  <c:v>1.6E-2</c:v>
                </c:pt>
                <c:pt idx="205">
                  <c:v>0.128</c:v>
                </c:pt>
              </c:numCache>
            </c:numRef>
          </c:val>
          <c:smooth val="0"/>
          <c:extLst>
            <c:ext xmlns:c16="http://schemas.microsoft.com/office/drawing/2014/chart" uri="{C3380CC4-5D6E-409C-BE32-E72D297353CC}">
              <c16:uniqueId val="{00000006-0BEC-4C81-B948-5F520EE572FB}"/>
            </c:ext>
          </c:extLst>
        </c:ser>
        <c:dLbls>
          <c:showLegendKey val="0"/>
          <c:showVal val="0"/>
          <c:showCatName val="0"/>
          <c:showSerName val="0"/>
          <c:showPercent val="0"/>
          <c:showBubbleSize val="0"/>
        </c:dLbls>
        <c:marker val="1"/>
        <c:smooth val="0"/>
        <c:axId val="1108534655"/>
        <c:axId val="1108556287"/>
      </c:lineChart>
      <c:catAx>
        <c:axId val="193663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27503"/>
        <c:crosses val="autoZero"/>
        <c:auto val="1"/>
        <c:lblAlgn val="ctr"/>
        <c:lblOffset val="100"/>
        <c:noMultiLvlLbl val="0"/>
      </c:catAx>
      <c:valAx>
        <c:axId val="193662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38735"/>
        <c:crosses val="autoZero"/>
        <c:crossBetween val="between"/>
      </c:valAx>
      <c:valAx>
        <c:axId val="1108556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4655"/>
        <c:crosses val="max"/>
        <c:crossBetween val="between"/>
      </c:valAx>
      <c:catAx>
        <c:axId val="1108534655"/>
        <c:scaling>
          <c:orientation val="minMax"/>
        </c:scaling>
        <c:delete val="1"/>
        <c:axPos val="b"/>
        <c:numFmt formatCode="General" sourceLinked="1"/>
        <c:majorTickMark val="out"/>
        <c:minorTickMark val="none"/>
        <c:tickLblPos val="nextTo"/>
        <c:crossAx val="110855628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[corona report S-A.xlsx]pivot!PivotTable2</c:name>
    <c:fmtId val="3"/>
  </c:pivotSource>
  <c:chart>
    <c:title>
      <c:tx>
        <c:rich>
          <a:bodyPr rot="0" spcFirstLastPara="1" vertOverflow="ellipsis" vert="horz" wrap="square" anchor="ctr" anchorCtr="1"/>
          <a:lstStyle/>
          <a:p>
            <a:pPr>
              <a:defRPr lang="en-US" sz="14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r>
              <a:rPr lang="en-US" sz="14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rPr>
              <a:t>The relationship between new cases and new deaths</a:t>
            </a:r>
          </a:p>
        </c:rich>
      </c:tx>
      <c:overlay val="0"/>
      <c:spPr>
        <a:noFill/>
        <a:ln>
          <a:noFill/>
        </a:ln>
        <a:effectLst/>
      </c:spPr>
      <c:txPr>
        <a:bodyPr rot="0" spcFirstLastPara="1" vertOverflow="ellipsis" vert="horz" wrap="square" anchor="ctr" anchorCtr="1"/>
        <a:lstStyle/>
        <a:p>
          <a:pPr>
            <a:defRPr lang="en-US" sz="14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pivot!$J$5</c:f>
              <c:strCache>
                <c:ptCount val="1"/>
                <c:pt idx="0">
                  <c:v>Sum of New Cases</c:v>
                </c:pt>
              </c:strCache>
            </c:strRef>
          </c:tx>
          <c:spPr>
            <a:solidFill>
              <a:schemeClr val="accent1"/>
            </a:solidFill>
            <a:ln>
              <a:noFill/>
            </a:ln>
            <a:effectLst/>
          </c:spPr>
          <c:invertIfNegative val="0"/>
          <c:cat>
            <c:strRef>
              <c:f>pivot!$I$6:$I$212</c:f>
              <c:strCache>
                <c:ptCount val="206"/>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c:v>
                </c:pt>
                <c:pt idx="29">
                  <c:v>Bulgaria</c:v>
                </c:pt>
                <c:pt idx="30">
                  <c:v>Burkina Faso</c:v>
                </c:pt>
                <c:pt idx="31">
                  <c:v>Burundi</c:v>
                </c:pt>
                <c:pt idx="32">
                  <c:v>Cabo Verde</c:v>
                </c:pt>
                <c:pt idx="33">
                  <c:v>Cambodia</c:v>
                </c:pt>
                <c:pt idx="34">
                  <c:v>Cameroon</c:v>
                </c:pt>
                <c:pt idx="35">
                  <c:v>Canada</c:v>
                </c:pt>
                <c:pt idx="36">
                  <c:v>Cayman Islands</c:v>
                </c:pt>
                <c:pt idx="37">
                  <c:v>Chad</c:v>
                </c:pt>
                <c:pt idx="38">
                  <c:v>Chile</c:v>
                </c:pt>
                <c:pt idx="39">
                  <c:v>China</c:v>
                </c:pt>
                <c:pt idx="40">
                  <c:v>Colombia</c:v>
                </c:pt>
                <c:pt idx="41">
                  <c:v>Comoros</c:v>
                </c:pt>
                <c:pt idx="42">
                  <c:v>Congo</c:v>
                </c:pt>
                <c:pt idx="43">
                  <c:v>Costa Rica</c:v>
                </c:pt>
                <c:pt idx="44">
                  <c:v>Croatia</c:v>
                </c:pt>
                <c:pt idx="45">
                  <c:v>Cuba</c:v>
                </c:pt>
                <c:pt idx="46">
                  <c:v>Curaçao</c:v>
                </c:pt>
                <c:pt idx="47">
                  <c:v>Cyprus</c:v>
                </c:pt>
                <c:pt idx="48">
                  <c:v>Czechia</c:v>
                </c:pt>
                <c:pt idx="49">
                  <c:v>Denmark</c:v>
                </c:pt>
                <c:pt idx="50">
                  <c:v>Djibouti</c:v>
                </c:pt>
                <c:pt idx="51">
                  <c:v>Dominica</c:v>
                </c:pt>
                <c:pt idx="52">
                  <c:v>Dominican Republic</c:v>
                </c:pt>
                <c:pt idx="53">
                  <c:v>Ecuador</c:v>
                </c:pt>
                <c:pt idx="54">
                  <c:v>Egypt</c:v>
                </c:pt>
                <c:pt idx="55">
                  <c:v>El Salvador</c:v>
                </c:pt>
                <c:pt idx="56">
                  <c:v>Equatorial Guinea</c:v>
                </c:pt>
                <c:pt idx="57">
                  <c:v>Eritrea</c:v>
                </c:pt>
                <c:pt idx="58">
                  <c:v>Estonia</c:v>
                </c:pt>
                <c:pt idx="59">
                  <c:v>Eswatini</c:v>
                </c:pt>
                <c:pt idx="60">
                  <c:v>Ethiopia</c:v>
                </c:pt>
                <c:pt idx="61">
                  <c:v>Falkland Islands</c:v>
                </c:pt>
                <c:pt idx="62">
                  <c:v>Fiji</c:v>
                </c:pt>
                <c:pt idx="63">
                  <c:v>Finland</c:v>
                </c:pt>
                <c:pt idx="64">
                  <c:v>France</c:v>
                </c:pt>
                <c:pt idx="65">
                  <c:v>French Guiana</c:v>
                </c:pt>
                <c:pt idx="66">
                  <c:v>French Polynesia</c:v>
                </c:pt>
                <c:pt idx="67">
                  <c:v>Gabon</c:v>
                </c:pt>
                <c:pt idx="68">
                  <c:v>Gambia</c:v>
                </c:pt>
                <c:pt idx="69">
                  <c:v>Georgia</c:v>
                </c:pt>
                <c:pt idx="70">
                  <c:v>Germany</c:v>
                </c:pt>
                <c:pt idx="71">
                  <c:v>Ghana</c:v>
                </c:pt>
                <c:pt idx="72">
                  <c:v>Greece</c:v>
                </c:pt>
                <c:pt idx="73">
                  <c:v>Greenland</c:v>
                </c:pt>
                <c:pt idx="74">
                  <c:v>Grenada</c:v>
                </c:pt>
                <c:pt idx="75">
                  <c:v>Guadeloupe</c:v>
                </c:pt>
                <c:pt idx="76">
                  <c:v>Guatemala</c:v>
                </c:pt>
                <c:pt idx="77">
                  <c:v>Guinea</c:v>
                </c:pt>
                <c:pt idx="78">
                  <c:v>Guinea-Bissau</c:v>
                </c:pt>
                <c:pt idx="79">
                  <c:v>Guyana</c:v>
                </c:pt>
                <c:pt idx="80">
                  <c:v>Haiti</c:v>
                </c:pt>
                <c:pt idx="81">
                  <c:v>Honduras</c:v>
                </c:pt>
                <c:pt idx="82">
                  <c:v>Hong Kong</c:v>
                </c:pt>
                <c:pt idx="83">
                  <c:v>Hungary</c:v>
                </c:pt>
                <c:pt idx="84">
                  <c:v>Iceland</c:v>
                </c:pt>
                <c:pt idx="85">
                  <c:v>India</c:v>
                </c:pt>
                <c:pt idx="86">
                  <c:v>Indonesia</c:v>
                </c:pt>
                <c:pt idx="87">
                  <c:v>Iran</c:v>
                </c:pt>
                <c:pt idx="88">
                  <c:v>Iraq</c:v>
                </c:pt>
                <c:pt idx="89">
                  <c:v>Ireland</c:v>
                </c:pt>
                <c:pt idx="90">
                  <c:v>Isle of Man</c:v>
                </c:pt>
                <c:pt idx="91">
                  <c:v>Israel</c:v>
                </c:pt>
                <c:pt idx="92">
                  <c:v>Italy</c:v>
                </c:pt>
                <c:pt idx="93">
                  <c:v>Jamaica</c:v>
                </c:pt>
                <c:pt idx="94">
                  <c:v>Japan</c:v>
                </c:pt>
                <c:pt idx="95">
                  <c:v>Jordan</c:v>
                </c:pt>
                <c:pt idx="96">
                  <c:v>Kazakhstan</c:v>
                </c:pt>
                <c:pt idx="97">
                  <c:v>Kenya</c:v>
                </c:pt>
                <c:pt idx="98">
                  <c:v>Kuwait</c:v>
                </c:pt>
                <c:pt idx="99">
                  <c:v>Kyrgyzstan</c:v>
                </c:pt>
                <c:pt idx="100">
                  <c:v>Latvia</c:v>
                </c:pt>
                <c:pt idx="101">
                  <c:v>Lebanon</c:v>
                </c:pt>
                <c:pt idx="102">
                  <c:v>Lesotho</c:v>
                </c:pt>
                <c:pt idx="103">
                  <c:v>Liberia</c:v>
                </c:pt>
                <c:pt idx="104">
                  <c:v>Libya</c:v>
                </c:pt>
                <c:pt idx="105">
                  <c:v>Liechtenstein</c:v>
                </c:pt>
                <c:pt idx="106">
                  <c:v>Lithuania</c:v>
                </c:pt>
                <c:pt idx="107">
                  <c:v>Luxembourg</c:v>
                </c:pt>
                <c:pt idx="108">
                  <c:v>Macao</c:v>
                </c:pt>
                <c:pt idx="109">
                  <c:v>Madagascar</c:v>
                </c:pt>
                <c:pt idx="110">
                  <c:v>Malawi</c:v>
                </c:pt>
                <c:pt idx="111">
                  <c:v>Malaysia</c:v>
                </c:pt>
                <c:pt idx="112">
                  <c:v>Maldives</c:v>
                </c:pt>
                <c:pt idx="113">
                  <c:v>Mali</c:v>
                </c:pt>
                <c:pt idx="114">
                  <c:v>Malta</c:v>
                </c:pt>
                <c:pt idx="115">
                  <c:v>Marshall Islands</c:v>
                </c:pt>
                <c:pt idx="116">
                  <c:v>Martinique</c:v>
                </c:pt>
                <c:pt idx="117">
                  <c:v>Mauritania</c:v>
                </c:pt>
                <c:pt idx="118">
                  <c:v>Mauritius</c:v>
                </c:pt>
                <c:pt idx="119">
                  <c:v>Mayotte</c:v>
                </c:pt>
                <c:pt idx="120">
                  <c:v>Mexico</c:v>
                </c:pt>
                <c:pt idx="121">
                  <c:v>Micronesia</c:v>
                </c:pt>
                <c:pt idx="122">
                  <c:v>Moldova</c:v>
                </c:pt>
                <c:pt idx="123">
                  <c:v>Monaco</c:v>
                </c:pt>
                <c:pt idx="124">
                  <c:v>Mongolia</c:v>
                </c:pt>
                <c:pt idx="125">
                  <c:v>Montenegro</c:v>
                </c:pt>
                <c:pt idx="126">
                  <c:v>Montserrat</c:v>
                </c:pt>
                <c:pt idx="127">
                  <c:v>Morocco</c:v>
                </c:pt>
                <c:pt idx="128">
                  <c:v>Mozambique</c:v>
                </c:pt>
                <c:pt idx="129">
                  <c:v>Myanmar</c:v>
                </c:pt>
                <c:pt idx="130">
                  <c:v>Namibia</c:v>
                </c:pt>
                <c:pt idx="131">
                  <c:v>Nepal</c:v>
                </c:pt>
                <c:pt idx="132">
                  <c:v>Netherlands</c:v>
                </c:pt>
                <c:pt idx="133">
                  <c:v>New Caledonia</c:v>
                </c:pt>
                <c:pt idx="134">
                  <c:v>New Zealand</c:v>
                </c:pt>
                <c:pt idx="135">
                  <c:v>Nicaragua</c:v>
                </c:pt>
                <c:pt idx="136">
                  <c:v>Niger</c:v>
                </c:pt>
                <c:pt idx="137">
                  <c:v>Nigeria</c:v>
                </c:pt>
                <c:pt idx="138">
                  <c:v>North Macedonia</c:v>
                </c:pt>
                <c:pt idx="139">
                  <c:v>Norway</c:v>
                </c:pt>
                <c:pt idx="140">
                  <c:v>Oman</c:v>
                </c:pt>
                <c:pt idx="141">
                  <c:v>Pakistan</c:v>
                </c:pt>
                <c:pt idx="142">
                  <c:v>Palestine</c:v>
                </c:pt>
                <c:pt idx="143">
                  <c:v>Panama</c:v>
                </c:pt>
                <c:pt idx="144">
                  <c:v>Papua New Guinea</c:v>
                </c:pt>
                <c:pt idx="145">
                  <c:v>Paraguay</c:v>
                </c:pt>
                <c:pt idx="146">
                  <c:v>Philippines</c:v>
                </c:pt>
                <c:pt idx="147">
                  <c:v>Poland</c:v>
                </c:pt>
                <c:pt idx="148">
                  <c:v>Portugal</c:v>
                </c:pt>
                <c:pt idx="149">
                  <c:v>Qatar</c:v>
                </c:pt>
                <c:pt idx="150">
                  <c:v>Réunion</c:v>
                </c:pt>
                <c:pt idx="151">
                  <c:v>Romania</c:v>
                </c:pt>
                <c:pt idx="152">
                  <c:v>Russia</c:v>
                </c:pt>
                <c:pt idx="153">
                  <c:v>Rwanda</c:v>
                </c:pt>
                <c:pt idx="154">
                  <c:v>Saint Helena</c:v>
                </c:pt>
                <c:pt idx="155">
                  <c:v>Saint Kitts and Nevis</c:v>
                </c:pt>
                <c:pt idx="156">
                  <c:v>Saint Lucia</c:v>
                </c:pt>
                <c:pt idx="157">
                  <c:v>Saint Martin</c:v>
                </c:pt>
                <c:pt idx="158">
                  <c:v>Samoa</c:v>
                </c:pt>
                <c:pt idx="159">
                  <c:v>San Marino</c:v>
                </c:pt>
                <c:pt idx="160">
                  <c:v>Sao Tome and Principe</c:v>
                </c:pt>
                <c:pt idx="161">
                  <c:v>Saudi Arabia</c:v>
                </c:pt>
                <c:pt idx="162">
                  <c:v>Senegal</c:v>
                </c:pt>
                <c:pt idx="163">
                  <c:v>Serbia</c:v>
                </c:pt>
                <c:pt idx="164">
                  <c:v>Seychelles</c:v>
                </c:pt>
                <c:pt idx="165">
                  <c:v>Sierra Leone</c:v>
                </c:pt>
                <c:pt idx="166">
                  <c:v>Singapore</c:v>
                </c:pt>
                <c:pt idx="167">
                  <c:v>Sint Maarten</c:v>
                </c:pt>
                <c:pt idx="168">
                  <c:v>Slovakia</c:v>
                </c:pt>
                <c:pt idx="169">
                  <c:v>Slovenia</c:v>
                </c:pt>
                <c:pt idx="170">
                  <c:v>Solomon Islands</c:v>
                </c:pt>
                <c:pt idx="171">
                  <c:v>Somalia</c:v>
                </c:pt>
                <c:pt idx="172">
                  <c:v>South Africa</c:v>
                </c:pt>
                <c:pt idx="173">
                  <c:v>South Sudan</c:v>
                </c:pt>
                <c:pt idx="174">
                  <c:v>Spain</c:v>
                </c:pt>
                <c:pt idx="175">
                  <c:v>Sri Lanka</c:v>
                </c:pt>
                <c:pt idx="176">
                  <c:v>St. Vincent Grenadines</c:v>
                </c:pt>
                <c:pt idx="177">
                  <c:v>Sudan</c:v>
                </c:pt>
                <c:pt idx="178">
                  <c:v>Suriname</c:v>
                </c:pt>
                <c:pt idx="179">
                  <c:v>Sweden</c:v>
                </c:pt>
                <c:pt idx="180">
                  <c:v>Switzerland</c:v>
                </c:pt>
                <c:pt idx="181">
                  <c:v>Syria</c:v>
                </c:pt>
                <c:pt idx="182">
                  <c:v>Tajikistan</c:v>
                </c:pt>
                <c:pt idx="183">
                  <c:v>Tanzania</c:v>
                </c:pt>
                <c:pt idx="184">
                  <c:v>Thailand</c:v>
                </c:pt>
                <c:pt idx="185">
                  <c:v>Timor-Leste</c:v>
                </c:pt>
                <c:pt idx="186">
                  <c:v>Togo</c:v>
                </c:pt>
                <c:pt idx="187">
                  <c:v>Trinidad and Tobago</c:v>
                </c:pt>
                <c:pt idx="188">
                  <c:v>Tunisia</c:v>
                </c:pt>
                <c:pt idx="189">
                  <c:v>Turkey</c:v>
                </c:pt>
                <c:pt idx="190">
                  <c:v>Turks and Caicos</c:v>
                </c:pt>
                <c:pt idx="191">
                  <c:v>UAE</c:v>
                </c:pt>
                <c:pt idx="192">
                  <c:v>Uganda</c:v>
                </c:pt>
                <c:pt idx="193">
                  <c:v>UK</c:v>
                </c:pt>
                <c:pt idx="194">
                  <c:v>Ukraine</c:v>
                </c:pt>
                <c:pt idx="195">
                  <c:v>Uruguay</c:v>
                </c:pt>
                <c:pt idx="196">
                  <c:v>USA</c:v>
                </c:pt>
                <c:pt idx="197">
                  <c:v>Uzbekistan</c:v>
                </c:pt>
                <c:pt idx="198">
                  <c:v>Vanuatu</c:v>
                </c:pt>
                <c:pt idx="199">
                  <c:v>Venezuela</c:v>
                </c:pt>
                <c:pt idx="200">
                  <c:v>Vietnam</c:v>
                </c:pt>
                <c:pt idx="201">
                  <c:v>Wallis and Futuna</c:v>
                </c:pt>
                <c:pt idx="202">
                  <c:v>Western Sahara</c:v>
                </c:pt>
                <c:pt idx="203">
                  <c:v>Yemen</c:v>
                </c:pt>
                <c:pt idx="204">
                  <c:v>Zambia</c:v>
                </c:pt>
                <c:pt idx="205">
                  <c:v>Zimbabwe</c:v>
                </c:pt>
              </c:strCache>
            </c:strRef>
          </c:cat>
          <c:val>
            <c:numRef>
              <c:f>pivot!$J$6:$J$212</c:f>
              <c:numCache>
                <c:formatCode>General</c:formatCode>
                <c:ptCount val="206"/>
                <c:pt idx="0">
                  <c:v>278</c:v>
                </c:pt>
                <c:pt idx="1">
                  <c:v>220</c:v>
                </c:pt>
                <c:pt idx="2">
                  <c:v>979</c:v>
                </c:pt>
                <c:pt idx="3">
                  <c:v>37</c:v>
                </c:pt>
                <c:pt idx="4">
                  <c:v>143</c:v>
                </c:pt>
                <c:pt idx="5">
                  <c:v>0</c:v>
                </c:pt>
                <c:pt idx="6">
                  <c:v>0</c:v>
                </c:pt>
                <c:pt idx="7">
                  <c:v>12412</c:v>
                </c:pt>
                <c:pt idx="8">
                  <c:v>313</c:v>
                </c:pt>
                <c:pt idx="9">
                  <c:v>107</c:v>
                </c:pt>
                <c:pt idx="10">
                  <c:v>383</c:v>
                </c:pt>
                <c:pt idx="11">
                  <c:v>601</c:v>
                </c:pt>
                <c:pt idx="12">
                  <c:v>1736</c:v>
                </c:pt>
                <c:pt idx="13">
                  <c:v>121</c:v>
                </c:pt>
                <c:pt idx="14">
                  <c:v>129</c:v>
                </c:pt>
                <c:pt idx="15">
                  <c:v>11164</c:v>
                </c:pt>
                <c:pt idx="16">
                  <c:v>5</c:v>
                </c:pt>
                <c:pt idx="17">
                  <c:v>607</c:v>
                </c:pt>
                <c:pt idx="18">
                  <c:v>1454</c:v>
                </c:pt>
                <c:pt idx="19">
                  <c:v>79</c:v>
                </c:pt>
                <c:pt idx="20">
                  <c:v>457</c:v>
                </c:pt>
                <c:pt idx="21">
                  <c:v>31</c:v>
                </c:pt>
                <c:pt idx="22">
                  <c:v>4</c:v>
                </c:pt>
                <c:pt idx="23">
                  <c:v>608</c:v>
                </c:pt>
                <c:pt idx="24">
                  <c:v>159</c:v>
                </c:pt>
                <c:pt idx="25">
                  <c:v>0</c:v>
                </c:pt>
                <c:pt idx="26">
                  <c:v>35245</c:v>
                </c:pt>
                <c:pt idx="27">
                  <c:v>0</c:v>
                </c:pt>
                <c:pt idx="28">
                  <c:v>34</c:v>
                </c:pt>
                <c:pt idx="29">
                  <c:v>805</c:v>
                </c:pt>
                <c:pt idx="30">
                  <c:v>1</c:v>
                </c:pt>
                <c:pt idx="31">
                  <c:v>0</c:v>
                </c:pt>
                <c:pt idx="32">
                  <c:v>34</c:v>
                </c:pt>
                <c:pt idx="33">
                  <c:v>499</c:v>
                </c:pt>
                <c:pt idx="34">
                  <c:v>0</c:v>
                </c:pt>
                <c:pt idx="35">
                  <c:v>1346</c:v>
                </c:pt>
                <c:pt idx="36">
                  <c:v>2</c:v>
                </c:pt>
                <c:pt idx="37">
                  <c:v>1</c:v>
                </c:pt>
                <c:pt idx="38">
                  <c:v>507</c:v>
                </c:pt>
                <c:pt idx="39">
                  <c:v>143</c:v>
                </c:pt>
                <c:pt idx="40">
                  <c:v>3948</c:v>
                </c:pt>
                <c:pt idx="41">
                  <c:v>0</c:v>
                </c:pt>
                <c:pt idx="42">
                  <c:v>0</c:v>
                </c:pt>
                <c:pt idx="43">
                  <c:v>1882</c:v>
                </c:pt>
                <c:pt idx="44">
                  <c:v>246</c:v>
                </c:pt>
                <c:pt idx="45">
                  <c:v>8936</c:v>
                </c:pt>
                <c:pt idx="46">
                  <c:v>73</c:v>
                </c:pt>
                <c:pt idx="47">
                  <c:v>573</c:v>
                </c:pt>
                <c:pt idx="48">
                  <c:v>167</c:v>
                </c:pt>
                <c:pt idx="49">
                  <c:v>1004</c:v>
                </c:pt>
                <c:pt idx="50">
                  <c:v>0</c:v>
                </c:pt>
                <c:pt idx="51">
                  <c:v>24</c:v>
                </c:pt>
                <c:pt idx="52">
                  <c:v>211</c:v>
                </c:pt>
                <c:pt idx="53">
                  <c:v>0</c:v>
                </c:pt>
                <c:pt idx="54">
                  <c:v>86</c:v>
                </c:pt>
                <c:pt idx="55">
                  <c:v>299</c:v>
                </c:pt>
                <c:pt idx="56">
                  <c:v>0</c:v>
                </c:pt>
                <c:pt idx="57">
                  <c:v>0</c:v>
                </c:pt>
                <c:pt idx="58">
                  <c:v>290</c:v>
                </c:pt>
                <c:pt idx="59">
                  <c:v>1060</c:v>
                </c:pt>
                <c:pt idx="60">
                  <c:v>882</c:v>
                </c:pt>
                <c:pt idx="61">
                  <c:v>0</c:v>
                </c:pt>
                <c:pt idx="62">
                  <c:v>264</c:v>
                </c:pt>
                <c:pt idx="63">
                  <c:v>781</c:v>
                </c:pt>
                <c:pt idx="64">
                  <c:v>28576</c:v>
                </c:pt>
                <c:pt idx="65">
                  <c:v>177</c:v>
                </c:pt>
                <c:pt idx="66">
                  <c:v>1075</c:v>
                </c:pt>
                <c:pt idx="67">
                  <c:v>0</c:v>
                </c:pt>
                <c:pt idx="68">
                  <c:v>0</c:v>
                </c:pt>
                <c:pt idx="69">
                  <c:v>5697</c:v>
                </c:pt>
                <c:pt idx="70">
                  <c:v>3284</c:v>
                </c:pt>
                <c:pt idx="71">
                  <c:v>451</c:v>
                </c:pt>
                <c:pt idx="72">
                  <c:v>4181</c:v>
                </c:pt>
                <c:pt idx="73">
                  <c:v>5</c:v>
                </c:pt>
                <c:pt idx="74">
                  <c:v>2</c:v>
                </c:pt>
                <c:pt idx="75">
                  <c:v>0</c:v>
                </c:pt>
                <c:pt idx="76">
                  <c:v>3254</c:v>
                </c:pt>
                <c:pt idx="77">
                  <c:v>143</c:v>
                </c:pt>
                <c:pt idx="78">
                  <c:v>76</c:v>
                </c:pt>
                <c:pt idx="79">
                  <c:v>78</c:v>
                </c:pt>
                <c:pt idx="80">
                  <c:v>0</c:v>
                </c:pt>
                <c:pt idx="81">
                  <c:v>1178</c:v>
                </c:pt>
                <c:pt idx="82">
                  <c:v>4</c:v>
                </c:pt>
                <c:pt idx="83">
                  <c:v>35</c:v>
                </c:pt>
                <c:pt idx="84">
                  <c:v>56</c:v>
                </c:pt>
                <c:pt idx="85">
                  <c:v>36316</c:v>
                </c:pt>
                <c:pt idx="86">
                  <c:v>32081</c:v>
                </c:pt>
                <c:pt idx="87">
                  <c:v>39139</c:v>
                </c:pt>
                <c:pt idx="88">
                  <c:v>9970</c:v>
                </c:pt>
                <c:pt idx="89">
                  <c:v>1509</c:v>
                </c:pt>
                <c:pt idx="90">
                  <c:v>71</c:v>
                </c:pt>
                <c:pt idx="91">
                  <c:v>7071</c:v>
                </c:pt>
                <c:pt idx="92">
                  <c:v>5589</c:v>
                </c:pt>
                <c:pt idx="93">
                  <c:v>316</c:v>
                </c:pt>
                <c:pt idx="94">
                  <c:v>12355</c:v>
                </c:pt>
                <c:pt idx="95">
                  <c:v>926</c:v>
                </c:pt>
                <c:pt idx="96">
                  <c:v>7235</c:v>
                </c:pt>
                <c:pt idx="97">
                  <c:v>1183</c:v>
                </c:pt>
                <c:pt idx="98">
                  <c:v>595</c:v>
                </c:pt>
                <c:pt idx="99">
                  <c:v>471</c:v>
                </c:pt>
                <c:pt idx="100">
                  <c:v>125</c:v>
                </c:pt>
                <c:pt idx="101">
                  <c:v>1558</c:v>
                </c:pt>
                <c:pt idx="102">
                  <c:v>2</c:v>
                </c:pt>
                <c:pt idx="103">
                  <c:v>0</c:v>
                </c:pt>
                <c:pt idx="104">
                  <c:v>2134</c:v>
                </c:pt>
                <c:pt idx="105">
                  <c:v>5</c:v>
                </c:pt>
                <c:pt idx="106">
                  <c:v>567</c:v>
                </c:pt>
                <c:pt idx="107">
                  <c:v>42</c:v>
                </c:pt>
                <c:pt idx="108">
                  <c:v>0</c:v>
                </c:pt>
                <c:pt idx="109">
                  <c:v>6</c:v>
                </c:pt>
                <c:pt idx="110">
                  <c:v>439</c:v>
                </c:pt>
                <c:pt idx="111">
                  <c:v>19991</c:v>
                </c:pt>
                <c:pt idx="112">
                  <c:v>114</c:v>
                </c:pt>
                <c:pt idx="113">
                  <c:v>5</c:v>
                </c:pt>
                <c:pt idx="114">
                  <c:v>51</c:v>
                </c:pt>
                <c:pt idx="115">
                  <c:v>0</c:v>
                </c:pt>
                <c:pt idx="116">
                  <c:v>4226</c:v>
                </c:pt>
                <c:pt idx="117">
                  <c:v>286</c:v>
                </c:pt>
                <c:pt idx="118">
                  <c:v>99</c:v>
                </c:pt>
                <c:pt idx="119">
                  <c:v>0</c:v>
                </c:pt>
                <c:pt idx="120">
                  <c:v>6513</c:v>
                </c:pt>
                <c:pt idx="121">
                  <c:v>0</c:v>
                </c:pt>
                <c:pt idx="122">
                  <c:v>193</c:v>
                </c:pt>
                <c:pt idx="123">
                  <c:v>29</c:v>
                </c:pt>
                <c:pt idx="124">
                  <c:v>957</c:v>
                </c:pt>
                <c:pt idx="125">
                  <c:v>332</c:v>
                </c:pt>
                <c:pt idx="126">
                  <c:v>0</c:v>
                </c:pt>
                <c:pt idx="127">
                  <c:v>9778</c:v>
                </c:pt>
                <c:pt idx="128">
                  <c:v>1166</c:v>
                </c:pt>
                <c:pt idx="129">
                  <c:v>4434</c:v>
                </c:pt>
                <c:pt idx="130">
                  <c:v>304</c:v>
                </c:pt>
                <c:pt idx="131">
                  <c:v>3194</c:v>
                </c:pt>
                <c:pt idx="132">
                  <c:v>2161</c:v>
                </c:pt>
                <c:pt idx="133">
                  <c:v>0</c:v>
                </c:pt>
                <c:pt idx="134">
                  <c:v>12</c:v>
                </c:pt>
                <c:pt idx="135">
                  <c:v>398</c:v>
                </c:pt>
                <c:pt idx="136">
                  <c:v>10</c:v>
                </c:pt>
                <c:pt idx="137">
                  <c:v>610</c:v>
                </c:pt>
                <c:pt idx="138">
                  <c:v>517</c:v>
                </c:pt>
                <c:pt idx="139">
                  <c:v>666</c:v>
                </c:pt>
                <c:pt idx="140">
                  <c:v>268</c:v>
                </c:pt>
                <c:pt idx="141">
                  <c:v>3884</c:v>
                </c:pt>
                <c:pt idx="142">
                  <c:v>182</c:v>
                </c:pt>
                <c:pt idx="143">
                  <c:v>900</c:v>
                </c:pt>
                <c:pt idx="144">
                  <c:v>0</c:v>
                </c:pt>
                <c:pt idx="145">
                  <c:v>291</c:v>
                </c:pt>
                <c:pt idx="146">
                  <c:v>8423</c:v>
                </c:pt>
                <c:pt idx="147">
                  <c:v>198</c:v>
                </c:pt>
                <c:pt idx="148">
                  <c:v>2232</c:v>
                </c:pt>
                <c:pt idx="149">
                  <c:v>220</c:v>
                </c:pt>
                <c:pt idx="150">
                  <c:v>3590</c:v>
                </c:pt>
                <c:pt idx="151">
                  <c:v>312</c:v>
                </c:pt>
                <c:pt idx="152">
                  <c:v>21378</c:v>
                </c:pt>
                <c:pt idx="153">
                  <c:v>600</c:v>
                </c:pt>
                <c:pt idx="154">
                  <c:v>0</c:v>
                </c:pt>
                <c:pt idx="155">
                  <c:v>5</c:v>
                </c:pt>
                <c:pt idx="156">
                  <c:v>36</c:v>
                </c:pt>
                <c:pt idx="157">
                  <c:v>0</c:v>
                </c:pt>
                <c:pt idx="158">
                  <c:v>0</c:v>
                </c:pt>
                <c:pt idx="159">
                  <c:v>0</c:v>
                </c:pt>
                <c:pt idx="160">
                  <c:v>1</c:v>
                </c:pt>
                <c:pt idx="161">
                  <c:v>864</c:v>
                </c:pt>
                <c:pt idx="162">
                  <c:v>336</c:v>
                </c:pt>
                <c:pt idx="163">
                  <c:v>792</c:v>
                </c:pt>
                <c:pt idx="164">
                  <c:v>132</c:v>
                </c:pt>
                <c:pt idx="165">
                  <c:v>3</c:v>
                </c:pt>
                <c:pt idx="166">
                  <c:v>54</c:v>
                </c:pt>
                <c:pt idx="167">
                  <c:v>51</c:v>
                </c:pt>
                <c:pt idx="168">
                  <c:v>101</c:v>
                </c:pt>
                <c:pt idx="169">
                  <c:v>215</c:v>
                </c:pt>
                <c:pt idx="170">
                  <c:v>0</c:v>
                </c:pt>
                <c:pt idx="171">
                  <c:v>110</c:v>
                </c:pt>
                <c:pt idx="172">
                  <c:v>6540</c:v>
                </c:pt>
                <c:pt idx="173">
                  <c:v>18</c:v>
                </c:pt>
                <c:pt idx="174">
                  <c:v>15680</c:v>
                </c:pt>
                <c:pt idx="175">
                  <c:v>2904</c:v>
                </c:pt>
                <c:pt idx="176">
                  <c:v>2</c:v>
                </c:pt>
                <c:pt idx="177">
                  <c:v>0</c:v>
                </c:pt>
                <c:pt idx="178">
                  <c:v>57</c:v>
                </c:pt>
                <c:pt idx="179">
                  <c:v>1204</c:v>
                </c:pt>
                <c:pt idx="180">
                  <c:v>1914</c:v>
                </c:pt>
                <c:pt idx="181">
                  <c:v>20</c:v>
                </c:pt>
                <c:pt idx="182">
                  <c:v>72</c:v>
                </c:pt>
                <c:pt idx="183">
                  <c:v>350</c:v>
                </c:pt>
                <c:pt idx="184">
                  <c:v>19843</c:v>
                </c:pt>
                <c:pt idx="185">
                  <c:v>138</c:v>
                </c:pt>
                <c:pt idx="186">
                  <c:v>158</c:v>
                </c:pt>
                <c:pt idx="187">
                  <c:v>213</c:v>
                </c:pt>
                <c:pt idx="188">
                  <c:v>0</c:v>
                </c:pt>
                <c:pt idx="189">
                  <c:v>26597</c:v>
                </c:pt>
                <c:pt idx="190">
                  <c:v>8</c:v>
                </c:pt>
                <c:pt idx="191">
                  <c:v>1334</c:v>
                </c:pt>
                <c:pt idx="192">
                  <c:v>80</c:v>
                </c:pt>
                <c:pt idx="193">
                  <c:v>23392</c:v>
                </c:pt>
                <c:pt idx="194">
                  <c:v>781</c:v>
                </c:pt>
                <c:pt idx="195">
                  <c:v>114</c:v>
                </c:pt>
                <c:pt idx="196">
                  <c:v>123849</c:v>
                </c:pt>
                <c:pt idx="197">
                  <c:v>891</c:v>
                </c:pt>
                <c:pt idx="198">
                  <c:v>0</c:v>
                </c:pt>
                <c:pt idx="199">
                  <c:v>896</c:v>
                </c:pt>
                <c:pt idx="200">
                  <c:v>8390</c:v>
                </c:pt>
                <c:pt idx="201">
                  <c:v>0</c:v>
                </c:pt>
                <c:pt idx="202">
                  <c:v>0</c:v>
                </c:pt>
                <c:pt idx="203">
                  <c:v>11</c:v>
                </c:pt>
                <c:pt idx="204">
                  <c:v>629</c:v>
                </c:pt>
                <c:pt idx="205">
                  <c:v>405</c:v>
                </c:pt>
              </c:numCache>
            </c:numRef>
          </c:val>
          <c:extLst>
            <c:ext xmlns:c16="http://schemas.microsoft.com/office/drawing/2014/chart" uri="{C3380CC4-5D6E-409C-BE32-E72D297353CC}">
              <c16:uniqueId val="{00000000-C3B4-4E60-82DB-F12333F5BD2F}"/>
            </c:ext>
          </c:extLst>
        </c:ser>
        <c:dLbls>
          <c:showLegendKey val="0"/>
          <c:showVal val="0"/>
          <c:showCatName val="0"/>
          <c:showSerName val="0"/>
          <c:showPercent val="0"/>
          <c:showBubbleSize val="0"/>
        </c:dLbls>
        <c:gapWidth val="219"/>
        <c:overlap val="-27"/>
        <c:axId val="856477663"/>
        <c:axId val="856471423"/>
      </c:barChart>
      <c:lineChart>
        <c:grouping val="standard"/>
        <c:varyColors val="0"/>
        <c:ser>
          <c:idx val="1"/>
          <c:order val="1"/>
          <c:tx>
            <c:strRef>
              <c:f>pivot!$K$5</c:f>
              <c:strCache>
                <c:ptCount val="1"/>
                <c:pt idx="0">
                  <c:v>Sum of New Deaths</c:v>
                </c:pt>
              </c:strCache>
            </c:strRef>
          </c:tx>
          <c:spPr>
            <a:ln w="28575" cap="rnd">
              <a:solidFill>
                <a:schemeClr val="accent2"/>
              </a:solidFill>
              <a:round/>
            </a:ln>
            <a:effectLst/>
          </c:spPr>
          <c:marker>
            <c:symbol val="none"/>
          </c:marker>
          <c:cat>
            <c:strRef>
              <c:f>pivot!$I$6:$I$212</c:f>
              <c:strCache>
                <c:ptCount val="206"/>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c:v>
                </c:pt>
                <c:pt idx="29">
                  <c:v>Bulgaria</c:v>
                </c:pt>
                <c:pt idx="30">
                  <c:v>Burkina Faso</c:v>
                </c:pt>
                <c:pt idx="31">
                  <c:v>Burundi</c:v>
                </c:pt>
                <c:pt idx="32">
                  <c:v>Cabo Verde</c:v>
                </c:pt>
                <c:pt idx="33">
                  <c:v>Cambodia</c:v>
                </c:pt>
                <c:pt idx="34">
                  <c:v>Cameroon</c:v>
                </c:pt>
                <c:pt idx="35">
                  <c:v>Canada</c:v>
                </c:pt>
                <c:pt idx="36">
                  <c:v>Cayman Islands</c:v>
                </c:pt>
                <c:pt idx="37">
                  <c:v>Chad</c:v>
                </c:pt>
                <c:pt idx="38">
                  <c:v>Chile</c:v>
                </c:pt>
                <c:pt idx="39">
                  <c:v>China</c:v>
                </c:pt>
                <c:pt idx="40">
                  <c:v>Colombia</c:v>
                </c:pt>
                <c:pt idx="41">
                  <c:v>Comoros</c:v>
                </c:pt>
                <c:pt idx="42">
                  <c:v>Congo</c:v>
                </c:pt>
                <c:pt idx="43">
                  <c:v>Costa Rica</c:v>
                </c:pt>
                <c:pt idx="44">
                  <c:v>Croatia</c:v>
                </c:pt>
                <c:pt idx="45">
                  <c:v>Cuba</c:v>
                </c:pt>
                <c:pt idx="46">
                  <c:v>Curaçao</c:v>
                </c:pt>
                <c:pt idx="47">
                  <c:v>Cyprus</c:v>
                </c:pt>
                <c:pt idx="48">
                  <c:v>Czechia</c:v>
                </c:pt>
                <c:pt idx="49">
                  <c:v>Denmark</c:v>
                </c:pt>
                <c:pt idx="50">
                  <c:v>Djibouti</c:v>
                </c:pt>
                <c:pt idx="51">
                  <c:v>Dominica</c:v>
                </c:pt>
                <c:pt idx="52">
                  <c:v>Dominican Republic</c:v>
                </c:pt>
                <c:pt idx="53">
                  <c:v>Ecuador</c:v>
                </c:pt>
                <c:pt idx="54">
                  <c:v>Egypt</c:v>
                </c:pt>
                <c:pt idx="55">
                  <c:v>El Salvador</c:v>
                </c:pt>
                <c:pt idx="56">
                  <c:v>Equatorial Guinea</c:v>
                </c:pt>
                <c:pt idx="57">
                  <c:v>Eritrea</c:v>
                </c:pt>
                <c:pt idx="58">
                  <c:v>Estonia</c:v>
                </c:pt>
                <c:pt idx="59">
                  <c:v>Eswatini</c:v>
                </c:pt>
                <c:pt idx="60">
                  <c:v>Ethiopia</c:v>
                </c:pt>
                <c:pt idx="61">
                  <c:v>Falkland Islands</c:v>
                </c:pt>
                <c:pt idx="62">
                  <c:v>Fiji</c:v>
                </c:pt>
                <c:pt idx="63">
                  <c:v>Finland</c:v>
                </c:pt>
                <c:pt idx="64">
                  <c:v>France</c:v>
                </c:pt>
                <c:pt idx="65">
                  <c:v>French Guiana</c:v>
                </c:pt>
                <c:pt idx="66">
                  <c:v>French Polynesia</c:v>
                </c:pt>
                <c:pt idx="67">
                  <c:v>Gabon</c:v>
                </c:pt>
                <c:pt idx="68">
                  <c:v>Gambia</c:v>
                </c:pt>
                <c:pt idx="69">
                  <c:v>Georgia</c:v>
                </c:pt>
                <c:pt idx="70">
                  <c:v>Germany</c:v>
                </c:pt>
                <c:pt idx="71">
                  <c:v>Ghana</c:v>
                </c:pt>
                <c:pt idx="72">
                  <c:v>Greece</c:v>
                </c:pt>
                <c:pt idx="73">
                  <c:v>Greenland</c:v>
                </c:pt>
                <c:pt idx="74">
                  <c:v>Grenada</c:v>
                </c:pt>
                <c:pt idx="75">
                  <c:v>Guadeloupe</c:v>
                </c:pt>
                <c:pt idx="76">
                  <c:v>Guatemala</c:v>
                </c:pt>
                <c:pt idx="77">
                  <c:v>Guinea</c:v>
                </c:pt>
                <c:pt idx="78">
                  <c:v>Guinea-Bissau</c:v>
                </c:pt>
                <c:pt idx="79">
                  <c:v>Guyana</c:v>
                </c:pt>
                <c:pt idx="80">
                  <c:v>Haiti</c:v>
                </c:pt>
                <c:pt idx="81">
                  <c:v>Honduras</c:v>
                </c:pt>
                <c:pt idx="82">
                  <c:v>Hong Kong</c:v>
                </c:pt>
                <c:pt idx="83">
                  <c:v>Hungary</c:v>
                </c:pt>
                <c:pt idx="84">
                  <c:v>Iceland</c:v>
                </c:pt>
                <c:pt idx="85">
                  <c:v>India</c:v>
                </c:pt>
                <c:pt idx="86">
                  <c:v>Indonesia</c:v>
                </c:pt>
                <c:pt idx="87">
                  <c:v>Iran</c:v>
                </c:pt>
                <c:pt idx="88">
                  <c:v>Iraq</c:v>
                </c:pt>
                <c:pt idx="89">
                  <c:v>Ireland</c:v>
                </c:pt>
                <c:pt idx="90">
                  <c:v>Isle of Man</c:v>
                </c:pt>
                <c:pt idx="91">
                  <c:v>Israel</c:v>
                </c:pt>
                <c:pt idx="92">
                  <c:v>Italy</c:v>
                </c:pt>
                <c:pt idx="93">
                  <c:v>Jamaica</c:v>
                </c:pt>
                <c:pt idx="94">
                  <c:v>Japan</c:v>
                </c:pt>
                <c:pt idx="95">
                  <c:v>Jordan</c:v>
                </c:pt>
                <c:pt idx="96">
                  <c:v>Kazakhstan</c:v>
                </c:pt>
                <c:pt idx="97">
                  <c:v>Kenya</c:v>
                </c:pt>
                <c:pt idx="98">
                  <c:v>Kuwait</c:v>
                </c:pt>
                <c:pt idx="99">
                  <c:v>Kyrgyzstan</c:v>
                </c:pt>
                <c:pt idx="100">
                  <c:v>Latvia</c:v>
                </c:pt>
                <c:pt idx="101">
                  <c:v>Lebanon</c:v>
                </c:pt>
                <c:pt idx="102">
                  <c:v>Lesotho</c:v>
                </c:pt>
                <c:pt idx="103">
                  <c:v>Liberia</c:v>
                </c:pt>
                <c:pt idx="104">
                  <c:v>Libya</c:v>
                </c:pt>
                <c:pt idx="105">
                  <c:v>Liechtenstein</c:v>
                </c:pt>
                <c:pt idx="106">
                  <c:v>Lithuania</c:v>
                </c:pt>
                <c:pt idx="107">
                  <c:v>Luxembourg</c:v>
                </c:pt>
                <c:pt idx="108">
                  <c:v>Macao</c:v>
                </c:pt>
                <c:pt idx="109">
                  <c:v>Madagascar</c:v>
                </c:pt>
                <c:pt idx="110">
                  <c:v>Malawi</c:v>
                </c:pt>
                <c:pt idx="111">
                  <c:v>Malaysia</c:v>
                </c:pt>
                <c:pt idx="112">
                  <c:v>Maldives</c:v>
                </c:pt>
                <c:pt idx="113">
                  <c:v>Mali</c:v>
                </c:pt>
                <c:pt idx="114">
                  <c:v>Malta</c:v>
                </c:pt>
                <c:pt idx="115">
                  <c:v>Marshall Islands</c:v>
                </c:pt>
                <c:pt idx="116">
                  <c:v>Martinique</c:v>
                </c:pt>
                <c:pt idx="117">
                  <c:v>Mauritania</c:v>
                </c:pt>
                <c:pt idx="118">
                  <c:v>Mauritius</c:v>
                </c:pt>
                <c:pt idx="119">
                  <c:v>Mayotte</c:v>
                </c:pt>
                <c:pt idx="120">
                  <c:v>Mexico</c:v>
                </c:pt>
                <c:pt idx="121">
                  <c:v>Micronesia</c:v>
                </c:pt>
                <c:pt idx="122">
                  <c:v>Moldova</c:v>
                </c:pt>
                <c:pt idx="123">
                  <c:v>Monaco</c:v>
                </c:pt>
                <c:pt idx="124">
                  <c:v>Mongolia</c:v>
                </c:pt>
                <c:pt idx="125">
                  <c:v>Montenegro</c:v>
                </c:pt>
                <c:pt idx="126">
                  <c:v>Montserrat</c:v>
                </c:pt>
                <c:pt idx="127">
                  <c:v>Morocco</c:v>
                </c:pt>
                <c:pt idx="128">
                  <c:v>Mozambique</c:v>
                </c:pt>
                <c:pt idx="129">
                  <c:v>Myanmar</c:v>
                </c:pt>
                <c:pt idx="130">
                  <c:v>Namibia</c:v>
                </c:pt>
                <c:pt idx="131">
                  <c:v>Nepal</c:v>
                </c:pt>
                <c:pt idx="132">
                  <c:v>Netherlands</c:v>
                </c:pt>
                <c:pt idx="133">
                  <c:v>New Caledonia</c:v>
                </c:pt>
                <c:pt idx="134">
                  <c:v>New Zealand</c:v>
                </c:pt>
                <c:pt idx="135">
                  <c:v>Nicaragua</c:v>
                </c:pt>
                <c:pt idx="136">
                  <c:v>Niger</c:v>
                </c:pt>
                <c:pt idx="137">
                  <c:v>Nigeria</c:v>
                </c:pt>
                <c:pt idx="138">
                  <c:v>North Macedonia</c:v>
                </c:pt>
                <c:pt idx="139">
                  <c:v>Norway</c:v>
                </c:pt>
                <c:pt idx="140">
                  <c:v>Oman</c:v>
                </c:pt>
                <c:pt idx="141">
                  <c:v>Pakistan</c:v>
                </c:pt>
                <c:pt idx="142">
                  <c:v>Palestine</c:v>
                </c:pt>
                <c:pt idx="143">
                  <c:v>Panama</c:v>
                </c:pt>
                <c:pt idx="144">
                  <c:v>Papua New Guinea</c:v>
                </c:pt>
                <c:pt idx="145">
                  <c:v>Paraguay</c:v>
                </c:pt>
                <c:pt idx="146">
                  <c:v>Philippines</c:v>
                </c:pt>
                <c:pt idx="147">
                  <c:v>Poland</c:v>
                </c:pt>
                <c:pt idx="148">
                  <c:v>Portugal</c:v>
                </c:pt>
                <c:pt idx="149">
                  <c:v>Qatar</c:v>
                </c:pt>
                <c:pt idx="150">
                  <c:v>Réunion</c:v>
                </c:pt>
                <c:pt idx="151">
                  <c:v>Romania</c:v>
                </c:pt>
                <c:pt idx="152">
                  <c:v>Russia</c:v>
                </c:pt>
                <c:pt idx="153">
                  <c:v>Rwanda</c:v>
                </c:pt>
                <c:pt idx="154">
                  <c:v>Saint Helena</c:v>
                </c:pt>
                <c:pt idx="155">
                  <c:v>Saint Kitts and Nevis</c:v>
                </c:pt>
                <c:pt idx="156">
                  <c:v>Saint Lucia</c:v>
                </c:pt>
                <c:pt idx="157">
                  <c:v>Saint Martin</c:v>
                </c:pt>
                <c:pt idx="158">
                  <c:v>Samoa</c:v>
                </c:pt>
                <c:pt idx="159">
                  <c:v>San Marino</c:v>
                </c:pt>
                <c:pt idx="160">
                  <c:v>Sao Tome and Principe</c:v>
                </c:pt>
                <c:pt idx="161">
                  <c:v>Saudi Arabia</c:v>
                </c:pt>
                <c:pt idx="162">
                  <c:v>Senegal</c:v>
                </c:pt>
                <c:pt idx="163">
                  <c:v>Serbia</c:v>
                </c:pt>
                <c:pt idx="164">
                  <c:v>Seychelles</c:v>
                </c:pt>
                <c:pt idx="165">
                  <c:v>Sierra Leone</c:v>
                </c:pt>
                <c:pt idx="166">
                  <c:v>Singapore</c:v>
                </c:pt>
                <c:pt idx="167">
                  <c:v>Sint Maarten</c:v>
                </c:pt>
                <c:pt idx="168">
                  <c:v>Slovakia</c:v>
                </c:pt>
                <c:pt idx="169">
                  <c:v>Slovenia</c:v>
                </c:pt>
                <c:pt idx="170">
                  <c:v>Solomon Islands</c:v>
                </c:pt>
                <c:pt idx="171">
                  <c:v>Somalia</c:v>
                </c:pt>
                <c:pt idx="172">
                  <c:v>South Africa</c:v>
                </c:pt>
                <c:pt idx="173">
                  <c:v>South Sudan</c:v>
                </c:pt>
                <c:pt idx="174">
                  <c:v>Spain</c:v>
                </c:pt>
                <c:pt idx="175">
                  <c:v>Sri Lanka</c:v>
                </c:pt>
                <c:pt idx="176">
                  <c:v>St. Vincent Grenadines</c:v>
                </c:pt>
                <c:pt idx="177">
                  <c:v>Sudan</c:v>
                </c:pt>
                <c:pt idx="178">
                  <c:v>Suriname</c:v>
                </c:pt>
                <c:pt idx="179">
                  <c:v>Sweden</c:v>
                </c:pt>
                <c:pt idx="180">
                  <c:v>Switzerland</c:v>
                </c:pt>
                <c:pt idx="181">
                  <c:v>Syria</c:v>
                </c:pt>
                <c:pt idx="182">
                  <c:v>Tajikistan</c:v>
                </c:pt>
                <c:pt idx="183">
                  <c:v>Tanzania</c:v>
                </c:pt>
                <c:pt idx="184">
                  <c:v>Thailand</c:v>
                </c:pt>
                <c:pt idx="185">
                  <c:v>Timor-Leste</c:v>
                </c:pt>
                <c:pt idx="186">
                  <c:v>Togo</c:v>
                </c:pt>
                <c:pt idx="187">
                  <c:v>Trinidad and Tobago</c:v>
                </c:pt>
                <c:pt idx="188">
                  <c:v>Tunisia</c:v>
                </c:pt>
                <c:pt idx="189">
                  <c:v>Turkey</c:v>
                </c:pt>
                <c:pt idx="190">
                  <c:v>Turks and Caicos</c:v>
                </c:pt>
                <c:pt idx="191">
                  <c:v>UAE</c:v>
                </c:pt>
                <c:pt idx="192">
                  <c:v>Uganda</c:v>
                </c:pt>
                <c:pt idx="193">
                  <c:v>UK</c:v>
                </c:pt>
                <c:pt idx="194">
                  <c:v>Ukraine</c:v>
                </c:pt>
                <c:pt idx="195">
                  <c:v>Uruguay</c:v>
                </c:pt>
                <c:pt idx="196">
                  <c:v>USA</c:v>
                </c:pt>
                <c:pt idx="197">
                  <c:v>Uzbekistan</c:v>
                </c:pt>
                <c:pt idx="198">
                  <c:v>Vanuatu</c:v>
                </c:pt>
                <c:pt idx="199">
                  <c:v>Venezuela</c:v>
                </c:pt>
                <c:pt idx="200">
                  <c:v>Vietnam</c:v>
                </c:pt>
                <c:pt idx="201">
                  <c:v>Wallis and Futuna</c:v>
                </c:pt>
                <c:pt idx="202">
                  <c:v>Western Sahara</c:v>
                </c:pt>
                <c:pt idx="203">
                  <c:v>Yemen</c:v>
                </c:pt>
                <c:pt idx="204">
                  <c:v>Zambia</c:v>
                </c:pt>
                <c:pt idx="205">
                  <c:v>Zimbabwe</c:v>
                </c:pt>
              </c:strCache>
            </c:strRef>
          </c:cat>
          <c:val>
            <c:numRef>
              <c:f>pivot!$K$6:$K$212</c:f>
              <c:numCache>
                <c:formatCode>General</c:formatCode>
                <c:ptCount val="206"/>
                <c:pt idx="0">
                  <c:v>17</c:v>
                </c:pt>
                <c:pt idx="1">
                  <c:v>0</c:v>
                </c:pt>
                <c:pt idx="2">
                  <c:v>40</c:v>
                </c:pt>
                <c:pt idx="3">
                  <c:v>1</c:v>
                </c:pt>
                <c:pt idx="4">
                  <c:v>4</c:v>
                </c:pt>
                <c:pt idx="5">
                  <c:v>0</c:v>
                </c:pt>
                <c:pt idx="6">
                  <c:v>0</c:v>
                </c:pt>
                <c:pt idx="7">
                  <c:v>204</c:v>
                </c:pt>
                <c:pt idx="8">
                  <c:v>5</c:v>
                </c:pt>
                <c:pt idx="9">
                  <c:v>0</c:v>
                </c:pt>
                <c:pt idx="10">
                  <c:v>3</c:v>
                </c:pt>
                <c:pt idx="11">
                  <c:v>1</c:v>
                </c:pt>
                <c:pt idx="12">
                  <c:v>12</c:v>
                </c:pt>
                <c:pt idx="13">
                  <c:v>1</c:v>
                </c:pt>
                <c:pt idx="14">
                  <c:v>0</c:v>
                </c:pt>
                <c:pt idx="15">
                  <c:v>264</c:v>
                </c:pt>
                <c:pt idx="16">
                  <c:v>0</c:v>
                </c:pt>
                <c:pt idx="17">
                  <c:v>10</c:v>
                </c:pt>
                <c:pt idx="18">
                  <c:v>1</c:v>
                </c:pt>
                <c:pt idx="19">
                  <c:v>1</c:v>
                </c:pt>
                <c:pt idx="20">
                  <c:v>3</c:v>
                </c:pt>
                <c:pt idx="21">
                  <c:v>0</c:v>
                </c:pt>
                <c:pt idx="22">
                  <c:v>0</c:v>
                </c:pt>
                <c:pt idx="23">
                  <c:v>21</c:v>
                </c:pt>
                <c:pt idx="24">
                  <c:v>0</c:v>
                </c:pt>
                <c:pt idx="25">
                  <c:v>0</c:v>
                </c:pt>
                <c:pt idx="26">
                  <c:v>1183</c:v>
                </c:pt>
                <c:pt idx="27">
                  <c:v>0</c:v>
                </c:pt>
                <c:pt idx="28">
                  <c:v>0</c:v>
                </c:pt>
                <c:pt idx="29">
                  <c:v>10</c:v>
                </c:pt>
                <c:pt idx="30">
                  <c:v>0</c:v>
                </c:pt>
                <c:pt idx="31">
                  <c:v>0</c:v>
                </c:pt>
                <c:pt idx="32">
                  <c:v>0</c:v>
                </c:pt>
                <c:pt idx="33">
                  <c:v>17</c:v>
                </c:pt>
                <c:pt idx="34">
                  <c:v>0</c:v>
                </c:pt>
                <c:pt idx="35">
                  <c:v>5</c:v>
                </c:pt>
                <c:pt idx="36">
                  <c:v>0</c:v>
                </c:pt>
                <c:pt idx="37">
                  <c:v>0</c:v>
                </c:pt>
                <c:pt idx="38">
                  <c:v>31</c:v>
                </c:pt>
                <c:pt idx="39">
                  <c:v>0</c:v>
                </c:pt>
                <c:pt idx="40">
                  <c:v>167</c:v>
                </c:pt>
                <c:pt idx="41">
                  <c:v>0</c:v>
                </c:pt>
                <c:pt idx="42">
                  <c:v>0</c:v>
                </c:pt>
                <c:pt idx="43">
                  <c:v>7</c:v>
                </c:pt>
                <c:pt idx="44">
                  <c:v>2</c:v>
                </c:pt>
                <c:pt idx="45">
                  <c:v>93</c:v>
                </c:pt>
                <c:pt idx="46">
                  <c:v>0</c:v>
                </c:pt>
                <c:pt idx="47">
                  <c:v>3</c:v>
                </c:pt>
                <c:pt idx="48">
                  <c:v>1</c:v>
                </c:pt>
                <c:pt idx="49">
                  <c:v>2</c:v>
                </c:pt>
                <c:pt idx="50">
                  <c:v>0</c:v>
                </c:pt>
                <c:pt idx="51">
                  <c:v>0</c:v>
                </c:pt>
                <c:pt idx="52">
                  <c:v>1</c:v>
                </c:pt>
                <c:pt idx="53">
                  <c:v>0</c:v>
                </c:pt>
                <c:pt idx="54">
                  <c:v>6</c:v>
                </c:pt>
                <c:pt idx="55">
                  <c:v>12</c:v>
                </c:pt>
                <c:pt idx="56">
                  <c:v>0</c:v>
                </c:pt>
                <c:pt idx="57">
                  <c:v>1</c:v>
                </c:pt>
                <c:pt idx="58">
                  <c:v>0</c:v>
                </c:pt>
                <c:pt idx="59">
                  <c:v>15</c:v>
                </c:pt>
                <c:pt idx="60">
                  <c:v>10</c:v>
                </c:pt>
                <c:pt idx="61">
                  <c:v>0</c:v>
                </c:pt>
                <c:pt idx="62">
                  <c:v>10</c:v>
                </c:pt>
                <c:pt idx="63">
                  <c:v>0</c:v>
                </c:pt>
                <c:pt idx="64">
                  <c:v>68</c:v>
                </c:pt>
                <c:pt idx="65">
                  <c:v>0</c:v>
                </c:pt>
                <c:pt idx="66">
                  <c:v>10</c:v>
                </c:pt>
                <c:pt idx="67">
                  <c:v>0</c:v>
                </c:pt>
                <c:pt idx="68">
                  <c:v>0</c:v>
                </c:pt>
                <c:pt idx="69">
                  <c:v>54</c:v>
                </c:pt>
                <c:pt idx="70">
                  <c:v>21</c:v>
                </c:pt>
                <c:pt idx="71">
                  <c:v>6</c:v>
                </c:pt>
                <c:pt idx="72">
                  <c:v>19</c:v>
                </c:pt>
                <c:pt idx="73">
                  <c:v>0</c:v>
                </c:pt>
                <c:pt idx="74">
                  <c:v>0</c:v>
                </c:pt>
                <c:pt idx="75">
                  <c:v>0</c:v>
                </c:pt>
                <c:pt idx="76">
                  <c:v>37</c:v>
                </c:pt>
                <c:pt idx="77">
                  <c:v>3</c:v>
                </c:pt>
                <c:pt idx="78">
                  <c:v>1</c:v>
                </c:pt>
                <c:pt idx="79">
                  <c:v>0</c:v>
                </c:pt>
                <c:pt idx="80">
                  <c:v>0</c:v>
                </c:pt>
                <c:pt idx="81">
                  <c:v>19</c:v>
                </c:pt>
                <c:pt idx="82">
                  <c:v>0</c:v>
                </c:pt>
                <c:pt idx="83">
                  <c:v>0</c:v>
                </c:pt>
                <c:pt idx="84">
                  <c:v>0</c:v>
                </c:pt>
                <c:pt idx="85">
                  <c:v>468</c:v>
                </c:pt>
                <c:pt idx="86">
                  <c:v>2048</c:v>
                </c:pt>
                <c:pt idx="87">
                  <c:v>508</c:v>
                </c:pt>
                <c:pt idx="88">
                  <c:v>66</c:v>
                </c:pt>
                <c:pt idx="89">
                  <c:v>0</c:v>
                </c:pt>
                <c:pt idx="90">
                  <c:v>0</c:v>
                </c:pt>
                <c:pt idx="91">
                  <c:v>12</c:v>
                </c:pt>
                <c:pt idx="92">
                  <c:v>31</c:v>
                </c:pt>
                <c:pt idx="93">
                  <c:v>10</c:v>
                </c:pt>
                <c:pt idx="94">
                  <c:v>17</c:v>
                </c:pt>
                <c:pt idx="95">
                  <c:v>13</c:v>
                </c:pt>
                <c:pt idx="96">
                  <c:v>97</c:v>
                </c:pt>
                <c:pt idx="97">
                  <c:v>32</c:v>
                </c:pt>
                <c:pt idx="98">
                  <c:v>3</c:v>
                </c:pt>
                <c:pt idx="99">
                  <c:v>6</c:v>
                </c:pt>
                <c:pt idx="100">
                  <c:v>2</c:v>
                </c:pt>
                <c:pt idx="101">
                  <c:v>4</c:v>
                </c:pt>
                <c:pt idx="102">
                  <c:v>1</c:v>
                </c:pt>
                <c:pt idx="103">
                  <c:v>0</c:v>
                </c:pt>
                <c:pt idx="104">
                  <c:v>31</c:v>
                </c:pt>
                <c:pt idx="105">
                  <c:v>0</c:v>
                </c:pt>
                <c:pt idx="106">
                  <c:v>2</c:v>
                </c:pt>
                <c:pt idx="107">
                  <c:v>0</c:v>
                </c:pt>
                <c:pt idx="108">
                  <c:v>0</c:v>
                </c:pt>
                <c:pt idx="109">
                  <c:v>0</c:v>
                </c:pt>
                <c:pt idx="110">
                  <c:v>24</c:v>
                </c:pt>
                <c:pt idx="111">
                  <c:v>201</c:v>
                </c:pt>
                <c:pt idx="112">
                  <c:v>0</c:v>
                </c:pt>
                <c:pt idx="113">
                  <c:v>0</c:v>
                </c:pt>
                <c:pt idx="114">
                  <c:v>0</c:v>
                </c:pt>
                <c:pt idx="115">
                  <c:v>0</c:v>
                </c:pt>
                <c:pt idx="116">
                  <c:v>37</c:v>
                </c:pt>
                <c:pt idx="117">
                  <c:v>7</c:v>
                </c:pt>
                <c:pt idx="118">
                  <c:v>0</c:v>
                </c:pt>
                <c:pt idx="119">
                  <c:v>0</c:v>
                </c:pt>
                <c:pt idx="120">
                  <c:v>383</c:v>
                </c:pt>
                <c:pt idx="121">
                  <c:v>0</c:v>
                </c:pt>
                <c:pt idx="122">
                  <c:v>5</c:v>
                </c:pt>
                <c:pt idx="123">
                  <c:v>0</c:v>
                </c:pt>
                <c:pt idx="124">
                  <c:v>3</c:v>
                </c:pt>
                <c:pt idx="125">
                  <c:v>1</c:v>
                </c:pt>
                <c:pt idx="126">
                  <c:v>0</c:v>
                </c:pt>
                <c:pt idx="127">
                  <c:v>105</c:v>
                </c:pt>
                <c:pt idx="128">
                  <c:v>13</c:v>
                </c:pt>
                <c:pt idx="129">
                  <c:v>220</c:v>
                </c:pt>
                <c:pt idx="130">
                  <c:v>8</c:v>
                </c:pt>
                <c:pt idx="131">
                  <c:v>35</c:v>
                </c:pt>
                <c:pt idx="132">
                  <c:v>7</c:v>
                </c:pt>
                <c:pt idx="133">
                  <c:v>0</c:v>
                </c:pt>
                <c:pt idx="134">
                  <c:v>0</c:v>
                </c:pt>
                <c:pt idx="135">
                  <c:v>1</c:v>
                </c:pt>
                <c:pt idx="136">
                  <c:v>0</c:v>
                </c:pt>
                <c:pt idx="137">
                  <c:v>2</c:v>
                </c:pt>
                <c:pt idx="138">
                  <c:v>4</c:v>
                </c:pt>
                <c:pt idx="139">
                  <c:v>1</c:v>
                </c:pt>
                <c:pt idx="140">
                  <c:v>11</c:v>
                </c:pt>
                <c:pt idx="141">
                  <c:v>86</c:v>
                </c:pt>
                <c:pt idx="142">
                  <c:v>2</c:v>
                </c:pt>
                <c:pt idx="143">
                  <c:v>6</c:v>
                </c:pt>
                <c:pt idx="144">
                  <c:v>0</c:v>
                </c:pt>
                <c:pt idx="145">
                  <c:v>26</c:v>
                </c:pt>
                <c:pt idx="146">
                  <c:v>92</c:v>
                </c:pt>
                <c:pt idx="147">
                  <c:v>0</c:v>
                </c:pt>
                <c:pt idx="148">
                  <c:v>17</c:v>
                </c:pt>
                <c:pt idx="149">
                  <c:v>0</c:v>
                </c:pt>
                <c:pt idx="150">
                  <c:v>10</c:v>
                </c:pt>
                <c:pt idx="151">
                  <c:v>4</c:v>
                </c:pt>
                <c:pt idx="152">
                  <c:v>792</c:v>
                </c:pt>
                <c:pt idx="153">
                  <c:v>13</c:v>
                </c:pt>
                <c:pt idx="154">
                  <c:v>0</c:v>
                </c:pt>
                <c:pt idx="155">
                  <c:v>0</c:v>
                </c:pt>
                <c:pt idx="156">
                  <c:v>0</c:v>
                </c:pt>
                <c:pt idx="157">
                  <c:v>0</c:v>
                </c:pt>
                <c:pt idx="158">
                  <c:v>0</c:v>
                </c:pt>
                <c:pt idx="159">
                  <c:v>0</c:v>
                </c:pt>
                <c:pt idx="160">
                  <c:v>0</c:v>
                </c:pt>
                <c:pt idx="161">
                  <c:v>12</c:v>
                </c:pt>
                <c:pt idx="162">
                  <c:v>31</c:v>
                </c:pt>
                <c:pt idx="163">
                  <c:v>3</c:v>
                </c:pt>
                <c:pt idx="164">
                  <c:v>4</c:v>
                </c:pt>
                <c:pt idx="165">
                  <c:v>0</c:v>
                </c:pt>
                <c:pt idx="166">
                  <c:v>0</c:v>
                </c:pt>
                <c:pt idx="167">
                  <c:v>3</c:v>
                </c:pt>
                <c:pt idx="168">
                  <c:v>2</c:v>
                </c:pt>
                <c:pt idx="169">
                  <c:v>0</c:v>
                </c:pt>
                <c:pt idx="170">
                  <c:v>0</c:v>
                </c:pt>
                <c:pt idx="171">
                  <c:v>5</c:v>
                </c:pt>
                <c:pt idx="172">
                  <c:v>189</c:v>
                </c:pt>
                <c:pt idx="173">
                  <c:v>0</c:v>
                </c:pt>
                <c:pt idx="174">
                  <c:v>102</c:v>
                </c:pt>
                <c:pt idx="175">
                  <c:v>118</c:v>
                </c:pt>
                <c:pt idx="176">
                  <c:v>0</c:v>
                </c:pt>
                <c:pt idx="177">
                  <c:v>0</c:v>
                </c:pt>
                <c:pt idx="178">
                  <c:v>2</c:v>
                </c:pt>
                <c:pt idx="179">
                  <c:v>0</c:v>
                </c:pt>
                <c:pt idx="180">
                  <c:v>1</c:v>
                </c:pt>
                <c:pt idx="181">
                  <c:v>2</c:v>
                </c:pt>
                <c:pt idx="182">
                  <c:v>1</c:v>
                </c:pt>
                <c:pt idx="183">
                  <c:v>29</c:v>
                </c:pt>
                <c:pt idx="184">
                  <c:v>235</c:v>
                </c:pt>
                <c:pt idx="185">
                  <c:v>1</c:v>
                </c:pt>
                <c:pt idx="186">
                  <c:v>0</c:v>
                </c:pt>
                <c:pt idx="187">
                  <c:v>5</c:v>
                </c:pt>
                <c:pt idx="188">
                  <c:v>0</c:v>
                </c:pt>
                <c:pt idx="189">
                  <c:v>124</c:v>
                </c:pt>
                <c:pt idx="190">
                  <c:v>0</c:v>
                </c:pt>
                <c:pt idx="191">
                  <c:v>4</c:v>
                </c:pt>
                <c:pt idx="192">
                  <c:v>4</c:v>
                </c:pt>
                <c:pt idx="193">
                  <c:v>146</c:v>
                </c:pt>
                <c:pt idx="194">
                  <c:v>24</c:v>
                </c:pt>
                <c:pt idx="195">
                  <c:v>1</c:v>
                </c:pt>
                <c:pt idx="196">
                  <c:v>715</c:v>
                </c:pt>
                <c:pt idx="197">
                  <c:v>7</c:v>
                </c:pt>
                <c:pt idx="198">
                  <c:v>0</c:v>
                </c:pt>
                <c:pt idx="199">
                  <c:v>14</c:v>
                </c:pt>
                <c:pt idx="200">
                  <c:v>388</c:v>
                </c:pt>
                <c:pt idx="201">
                  <c:v>0</c:v>
                </c:pt>
                <c:pt idx="202">
                  <c:v>0</c:v>
                </c:pt>
                <c:pt idx="203">
                  <c:v>2</c:v>
                </c:pt>
                <c:pt idx="204">
                  <c:v>8</c:v>
                </c:pt>
                <c:pt idx="205">
                  <c:v>31</c:v>
                </c:pt>
              </c:numCache>
            </c:numRef>
          </c:val>
          <c:smooth val="0"/>
          <c:extLst>
            <c:ext xmlns:c16="http://schemas.microsoft.com/office/drawing/2014/chart" uri="{C3380CC4-5D6E-409C-BE32-E72D297353CC}">
              <c16:uniqueId val="{00000001-C3B4-4E60-82DB-F12333F5BD2F}"/>
            </c:ext>
          </c:extLst>
        </c:ser>
        <c:dLbls>
          <c:showLegendKey val="0"/>
          <c:showVal val="0"/>
          <c:showCatName val="0"/>
          <c:showSerName val="0"/>
          <c:showPercent val="0"/>
          <c:showBubbleSize val="0"/>
        </c:dLbls>
        <c:marker val="1"/>
        <c:smooth val="0"/>
        <c:axId val="856473919"/>
        <c:axId val="856466431"/>
      </c:lineChart>
      <c:catAx>
        <c:axId val="85647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71423"/>
        <c:crosses val="autoZero"/>
        <c:auto val="1"/>
        <c:lblAlgn val="ctr"/>
        <c:lblOffset val="100"/>
        <c:noMultiLvlLbl val="0"/>
      </c:catAx>
      <c:valAx>
        <c:axId val="85647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77663"/>
        <c:crosses val="autoZero"/>
        <c:crossBetween val="between"/>
      </c:valAx>
      <c:valAx>
        <c:axId val="856466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73919"/>
        <c:crosses val="max"/>
        <c:crossBetween val="between"/>
      </c:valAx>
      <c:catAx>
        <c:axId val="856473919"/>
        <c:scaling>
          <c:orientation val="minMax"/>
        </c:scaling>
        <c:delete val="1"/>
        <c:axPos val="b"/>
        <c:numFmt formatCode="General" sourceLinked="1"/>
        <c:majorTickMark val="out"/>
        <c:minorTickMark val="none"/>
        <c:tickLblPos val="nextTo"/>
        <c:crossAx val="85646643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39" fmlaLink="$H$1" fmlaRange="ref!$B$1:$B$206" noThreeD="1" sel="13"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5</xdr:row>
          <xdr:rowOff>47625</xdr:rowOff>
        </xdr:from>
        <xdr:to>
          <xdr:col>2</xdr:col>
          <xdr:colOff>38100</xdr:colOff>
          <xdr:row>17</xdr:row>
          <xdr:rowOff>47625</xdr:rowOff>
        </xdr:to>
        <xdr:sp macro="" textlink="">
          <xdr:nvSpPr>
            <xdr:cNvPr id="1027" name="List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400048</xdr:colOff>
      <xdr:row>3</xdr:row>
      <xdr:rowOff>47628</xdr:rowOff>
    </xdr:from>
    <xdr:to>
      <xdr:col>1</xdr:col>
      <xdr:colOff>538161</xdr:colOff>
      <xdr:row>4</xdr:row>
      <xdr:rowOff>157162</xdr:rowOff>
    </xdr:to>
    <xdr:sp macro="" textlink="">
      <xdr:nvSpPr>
        <xdr:cNvPr id="2" name="Arrow: Pentagon 1">
          <a:extLst>
            <a:ext uri="{FF2B5EF4-FFF2-40B4-BE49-F238E27FC236}">
              <a16:creationId xmlns:a16="http://schemas.microsoft.com/office/drawing/2014/main" id="{00000000-0008-0000-0100-000002000000}"/>
            </a:ext>
          </a:extLst>
        </xdr:cNvPr>
        <xdr:cNvSpPr/>
      </xdr:nvSpPr>
      <xdr:spPr>
        <a:xfrm rot="5400000">
          <a:off x="971550" y="585789"/>
          <a:ext cx="290509" cy="138113"/>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287597</xdr:colOff>
      <xdr:row>2</xdr:row>
      <xdr:rowOff>47625</xdr:rowOff>
    </xdr:from>
    <xdr:to>
      <xdr:col>18</xdr:col>
      <xdr:colOff>170854</xdr:colOff>
      <xdr:row>9</xdr:row>
      <xdr:rowOff>80962</xdr:rowOff>
    </xdr:to>
    <mc:AlternateContent xmlns:mc="http://schemas.openxmlformats.org/markup-compatibility/2006" xmlns:a14="http://schemas.microsoft.com/office/drawing/2010/main">
      <mc:Choice Requires="a14">
        <xdr:graphicFrame macro="">
          <xdr:nvGraphicFramePr>
            <xdr:cNvPr id="9" name="Continen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1388985" y="609600"/>
              <a:ext cx="1826357"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314325</xdr:colOff>
      <xdr:row>10</xdr:row>
      <xdr:rowOff>130970</xdr:rowOff>
    </xdr:from>
    <xdr:to>
      <xdr:col>18</xdr:col>
      <xdr:colOff>166689</xdr:colOff>
      <xdr:row>21</xdr:row>
      <xdr:rowOff>133350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15713" y="2169320"/>
              <a:ext cx="1795464" cy="2026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xdr:row>
      <xdr:rowOff>47624</xdr:rowOff>
    </xdr:from>
    <xdr:to>
      <xdr:col>15</xdr:col>
      <xdr:colOff>133350</xdr:colOff>
      <xdr:row>18</xdr:row>
      <xdr:rowOff>85725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xdr:colOff>
      <xdr:row>19</xdr:row>
      <xdr:rowOff>171451</xdr:rowOff>
    </xdr:from>
    <xdr:to>
      <xdr:col>4</xdr:col>
      <xdr:colOff>280987</xdr:colOff>
      <xdr:row>21</xdr:row>
      <xdr:rowOff>28576</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3286124" y="3581401"/>
          <a:ext cx="223838" cy="223838"/>
        </a:xfrm>
        <a:prstGeom prst="ellipse">
          <a:avLst/>
        </a:prstGeom>
        <a:solidFill>
          <a:srgbClr val="C00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57149</xdr:colOff>
      <xdr:row>22</xdr:row>
      <xdr:rowOff>147638</xdr:rowOff>
    </xdr:from>
    <xdr:to>
      <xdr:col>4</xdr:col>
      <xdr:colOff>280987</xdr:colOff>
      <xdr:row>24</xdr:row>
      <xdr:rowOff>4764</xdr:rowOff>
    </xdr:to>
    <xdr:sp macro="" textlink="">
      <xdr:nvSpPr>
        <xdr:cNvPr id="13" name="Oval 12">
          <a:extLst>
            <a:ext uri="{FF2B5EF4-FFF2-40B4-BE49-F238E27FC236}">
              <a16:creationId xmlns:a16="http://schemas.microsoft.com/office/drawing/2014/main" id="{00000000-0008-0000-0100-00000D000000}"/>
            </a:ext>
          </a:extLst>
        </xdr:cNvPr>
        <xdr:cNvSpPr/>
      </xdr:nvSpPr>
      <xdr:spPr>
        <a:xfrm>
          <a:off x="3286124" y="4110038"/>
          <a:ext cx="223838" cy="223839"/>
        </a:xfrm>
        <a:prstGeom prst="ellipse">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57149</xdr:colOff>
      <xdr:row>25</xdr:row>
      <xdr:rowOff>161926</xdr:rowOff>
    </xdr:from>
    <xdr:to>
      <xdr:col>4</xdr:col>
      <xdr:colOff>280987</xdr:colOff>
      <xdr:row>27</xdr:row>
      <xdr:rowOff>19051</xdr:rowOff>
    </xdr:to>
    <xdr:sp macro="" textlink="">
      <xdr:nvSpPr>
        <xdr:cNvPr id="14" name="Oval 13">
          <a:extLst>
            <a:ext uri="{FF2B5EF4-FFF2-40B4-BE49-F238E27FC236}">
              <a16:creationId xmlns:a16="http://schemas.microsoft.com/office/drawing/2014/main" id="{00000000-0008-0000-0100-00000E000000}"/>
            </a:ext>
          </a:extLst>
        </xdr:cNvPr>
        <xdr:cNvSpPr/>
      </xdr:nvSpPr>
      <xdr:spPr>
        <a:xfrm>
          <a:off x="3286124" y="4676776"/>
          <a:ext cx="223838" cy="223838"/>
        </a:xfrm>
        <a:prstGeom prst="ellipse">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347664</xdr:colOff>
      <xdr:row>19</xdr:row>
      <xdr:rowOff>90487</xdr:rowOff>
    </xdr:from>
    <xdr:to>
      <xdr:col>5</xdr:col>
      <xdr:colOff>314326</xdr:colOff>
      <xdr:row>21</xdr:row>
      <xdr:rowOff>166688</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76639" y="3500437"/>
          <a:ext cx="990600" cy="442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accent2">
                  <a:lumMod val="50000"/>
                </a:schemeClr>
              </a:solidFill>
            </a:rPr>
            <a:t>-1&lt;x&lt;0</a:t>
          </a:r>
        </a:p>
        <a:p>
          <a:pPr algn="ctr"/>
          <a:r>
            <a:rPr lang="en-US" sz="700" b="1">
              <a:solidFill>
                <a:schemeClr val="accent2">
                  <a:lumMod val="50000"/>
                </a:schemeClr>
              </a:solidFill>
            </a:rPr>
            <a:t>Reverse relationship</a:t>
          </a:r>
        </a:p>
      </xdr:txBody>
    </xdr:sp>
    <xdr:clientData/>
  </xdr:twoCellAnchor>
  <xdr:twoCellAnchor>
    <xdr:from>
      <xdr:col>4</xdr:col>
      <xdr:colOff>342900</xdr:colOff>
      <xdr:row>22</xdr:row>
      <xdr:rowOff>76201</xdr:rowOff>
    </xdr:from>
    <xdr:to>
      <xdr:col>5</xdr:col>
      <xdr:colOff>328612</xdr:colOff>
      <xdr:row>25</xdr:row>
      <xdr:rowOff>4762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571875" y="4038601"/>
          <a:ext cx="1009650" cy="48101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700" b="1" i="0" u="none" strike="noStrike" kern="0" cap="none" spc="0" normalizeH="0" baseline="0" noProof="0">
            <a:ln>
              <a:noFill/>
            </a:ln>
            <a:solidFill>
              <a:srgbClr val="ED7D31">
                <a:lumMod val="50000"/>
              </a:srgbClr>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700" b="1" i="0" u="none" strike="noStrike" kern="0" cap="none" spc="0" normalizeH="0" baseline="0" noProof="0">
              <a:ln>
                <a:noFill/>
              </a:ln>
              <a:solidFill>
                <a:srgbClr val="ED7D31">
                  <a:lumMod val="50000"/>
                </a:srgbClr>
              </a:solidFill>
              <a:effectLst/>
              <a:uLnTx/>
              <a:uFillTx/>
              <a:latin typeface="Calibri" panose="020F0502020204030204"/>
              <a:ea typeface="+mn-ea"/>
              <a:cs typeface="+mn-cs"/>
            </a:rPr>
            <a:t>x=0</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700" b="1" i="0" u="none" strike="noStrike" kern="0" cap="none" spc="0" normalizeH="0" baseline="0" noProof="0">
              <a:ln>
                <a:noFill/>
              </a:ln>
              <a:solidFill>
                <a:srgbClr val="ED7D31">
                  <a:lumMod val="50000"/>
                </a:srgbClr>
              </a:solidFill>
              <a:effectLst/>
              <a:uLnTx/>
              <a:uFillTx/>
              <a:latin typeface="Calibri" panose="020F0502020204030204"/>
              <a:ea typeface="+mn-ea"/>
              <a:cs typeface="+mn-cs"/>
            </a:rPr>
            <a:t>No relationship</a:t>
          </a:r>
        </a:p>
      </xdr:txBody>
    </xdr:sp>
    <xdr:clientData/>
  </xdr:twoCellAnchor>
  <xdr:twoCellAnchor>
    <xdr:from>
      <xdr:col>4</xdr:col>
      <xdr:colOff>357188</xdr:colOff>
      <xdr:row>25</xdr:row>
      <xdr:rowOff>109538</xdr:rowOff>
    </xdr:from>
    <xdr:to>
      <xdr:col>5</xdr:col>
      <xdr:colOff>342900</xdr:colOff>
      <xdr:row>27</xdr:row>
      <xdr:rowOff>152400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3586163" y="4624388"/>
          <a:ext cx="1009650" cy="4095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700" b="1" i="0" u="none" strike="noStrike" kern="0" cap="none" spc="0" normalizeH="0" baseline="0" noProof="0">
              <a:ln>
                <a:noFill/>
              </a:ln>
              <a:solidFill>
                <a:srgbClr val="ED7D31">
                  <a:lumMod val="50000"/>
                </a:srgbClr>
              </a:solidFill>
              <a:effectLst/>
              <a:uLnTx/>
              <a:uFillTx/>
              <a:latin typeface="Calibri" panose="020F0502020204030204"/>
              <a:ea typeface="+mn-ea"/>
              <a:cs typeface="+mn-cs"/>
            </a:rPr>
            <a:t>0&lt;x&lt;1</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700" b="1" i="0" u="none" strike="noStrike" kern="0" cap="none" spc="0" normalizeH="0" baseline="0" noProof="0">
              <a:ln>
                <a:noFill/>
              </a:ln>
              <a:solidFill>
                <a:srgbClr val="ED7D31">
                  <a:lumMod val="50000"/>
                </a:srgbClr>
              </a:solidFill>
              <a:effectLst/>
              <a:uLnTx/>
              <a:uFillTx/>
              <a:latin typeface="Calibri" panose="020F0502020204030204"/>
              <a:ea typeface="+mn-ea"/>
              <a:cs typeface="+mn-cs"/>
            </a:rPr>
            <a:t>Direct relationship</a:t>
          </a:r>
        </a:p>
      </xdr:txBody>
    </xdr:sp>
    <xdr:clientData/>
  </xdr:twoCellAnchor>
  <xdr:twoCellAnchor>
    <xdr:from>
      <xdr:col>6</xdr:col>
      <xdr:colOff>19050</xdr:colOff>
      <xdr:row>19</xdr:row>
      <xdr:rowOff>28576</xdr:rowOff>
    </xdr:from>
    <xdr:to>
      <xdr:col>15</xdr:col>
      <xdr:colOff>147637</xdr:colOff>
      <xdr:row>34</xdr:row>
      <xdr:rowOff>28576</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loth" refreshedDate="44420.225663425925" createdVersion="7" refreshedVersion="7" minRefreshableVersion="3" recordCount="206" xr:uid="{C0150FB4-C372-4125-B2BB-825EE02A38B9}">
  <cacheSource type="worksheet">
    <worksheetSource name="my_report"/>
  </cacheSource>
  <cacheFields count="18">
    <cacheField name="Country" numFmtId="0">
      <sharedItems count="207">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s v="Bulgaria"/>
        <s v="Burkina Faso"/>
        <s v="Burundi"/>
        <s v="Cabo Verde"/>
        <s v="Cambodia"/>
        <s v="Cameroon"/>
        <s v="Canada"/>
        <s v="Cayman Islands"/>
        <s v="Chad"/>
        <s v="Chile"/>
        <s v="China"/>
        <s v="Colombia"/>
        <s v="Comoros"/>
        <s v="Congo"/>
        <s v="Costa Rica"/>
        <s v="Croatia"/>
        <s v="Cuba"/>
        <s v="Curaçao"/>
        <s v="Cyprus"/>
        <s v="Czechia"/>
        <s v="Denmark"/>
        <s v="Djibouti"/>
        <s v="Dominica"/>
        <s v="Dominican Republic"/>
        <s v="Ecuador"/>
        <s v="Egypt"/>
        <s v="El Salvador"/>
        <s v="Equatorial Guinea"/>
        <s v="Eritrea"/>
        <s v="Estonia"/>
        <s v="Eswatini"/>
        <s v="Ethiopia"/>
        <s v="Falkland Islands"/>
        <s v="Fiji"/>
        <s v="Finland"/>
        <s v="France"/>
        <s v="French Guiana"/>
        <s v="French Polynesia"/>
        <s v="Gabon"/>
        <s v="Gambia"/>
        <s v="Georgia"/>
        <s v="Germany"/>
        <s v="Ghana"/>
        <s v="Greece"/>
        <s v="Greenland"/>
        <s v="Grenada"/>
        <s v="Guadeloupe"/>
        <s v="Guatemala"/>
        <s v="Guinea"/>
        <s v="Guinea-Bissau"/>
        <s v="Guyana"/>
        <s v="Haiti"/>
        <s v="Honduras"/>
        <s v="Hong Kong"/>
        <s v="Hungary"/>
        <s v="Iceland"/>
        <s v="India"/>
        <s v="Indonesia"/>
        <s v="Iran"/>
        <s v="Iraq"/>
        <s v="Ireland"/>
        <s v="Isle of Man"/>
        <s v="Israel"/>
        <s v="Italy"/>
        <s v="Jamaica"/>
        <s v="Japan"/>
        <s v="Jordan"/>
        <s v="Kazakhstan"/>
        <s v="Kenya"/>
        <s v="Kuwait"/>
        <s v="Kyrgyzstan"/>
        <s v="Latvia"/>
        <s v="Lebanon"/>
        <s v="Lesotho"/>
        <s v="Liberia"/>
        <s v="Libya"/>
        <s v="Liechtenstein"/>
        <s v="Lithuania"/>
        <s v="Luxembourg"/>
        <s v="Macao"/>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therlands"/>
        <s v="New Caledonia"/>
        <s v="New Zealand"/>
        <s v="Nicaragua"/>
        <s v="Niger"/>
        <s v="Nigeria"/>
        <s v="North Macedonia"/>
        <s v="Norway"/>
        <s v="Oman"/>
        <s v="Pakistan"/>
        <s v="Palestine"/>
        <s v="Panama"/>
        <s v="Papua New Guinea"/>
        <s v="Paraguay"/>
        <s v="Philippines"/>
        <s v="Poland"/>
        <s v="Portugal"/>
        <s v="Qatar"/>
        <s v="Réunion"/>
        <s v="Romania"/>
        <s v="Russia"/>
        <s v="Rwanda"/>
        <s v="Saint Helena"/>
        <s v="Saint Kitts and Nevis"/>
        <s v="Saint Lucia"/>
        <s v="Saint Martin"/>
        <s v="Samoa"/>
        <s v="San Marino"/>
        <s v="Sao Tome and Principe"/>
        <s v="Saudi Arabia"/>
        <s v="Senegal"/>
        <s v="Serbia"/>
        <s v="Seychelles"/>
        <s v="Sierra Leone"/>
        <s v="Singapore"/>
        <s v="Sint Maarten"/>
        <s v="Slovakia"/>
        <s v="Slovenia"/>
        <s v="Solomon Islands"/>
        <s v="Somalia"/>
        <s v="South Africa"/>
        <s v="South Sudan"/>
        <s v="Spain"/>
        <s v="Sri Lanka"/>
        <s v="St. Vincent Grenadines"/>
        <s v="Sudan"/>
        <s v="Suriname"/>
        <s v="Sweden"/>
        <s v="Switzerland"/>
        <s v="Syria"/>
        <s v="Tajikistan"/>
        <s v="Tanzania"/>
        <s v="Thailand"/>
        <s v="Timor-Leste"/>
        <s v="Togo"/>
        <s v="Trinidad and Tobago"/>
        <s v="Tunisia"/>
        <s v="Turkey"/>
        <s v="Turks and Caicos"/>
        <s v="UAE"/>
        <s v="Uganda"/>
        <s v="UK"/>
        <s v="Ukraine"/>
        <s v="Uruguay"/>
        <s v="USA"/>
        <s v="Uzbekistan"/>
        <s v="Vanuatu"/>
        <s v="Venezuela"/>
        <s v="Vietnam"/>
        <s v="Wallis and Futuna"/>
        <s v="Western Sahara"/>
        <s v="Yemen"/>
        <s v="Zambia"/>
        <s v="Zimbabwe"/>
        <s v="Gibraltar" u="1"/>
      </sharedItems>
    </cacheField>
    <cacheField name="Total Cases" numFmtId="0">
      <sharedItems containsSemiMixedTypes="0" containsString="0" containsNumber="1" containsInteger="1" minValue="1" maxValue="36915819"/>
    </cacheField>
    <cacheField name="New Cases" numFmtId="0">
      <sharedItems containsSemiMixedTypes="0" containsString="0" containsNumber="1" containsInteger="1" minValue="0" maxValue="123849"/>
    </cacheField>
    <cacheField name="Total Deaths" numFmtId="0">
      <sharedItems containsSemiMixedTypes="0" containsString="0" containsNumber="1" containsInteger="1" minValue="0" maxValue="634605"/>
    </cacheField>
    <cacheField name="New Deaths" numFmtId="0">
      <sharedItems containsSemiMixedTypes="0" containsString="0" containsNumber="1" containsInteger="1" minValue="0" maxValue="2048"/>
    </cacheField>
    <cacheField name="Total Recovered" numFmtId="0">
      <sharedItems containsSemiMixedTypes="0" containsString="0" containsNumber="1" containsInteger="1" minValue="1" maxValue="31210624"/>
    </cacheField>
    <cacheField name="New Recovered" numFmtId="0">
      <sharedItems containsSemiMixedTypes="0" containsString="0" containsNumber="1" containsInteger="1" minValue="0" maxValue="83673"/>
    </cacheField>
    <cacheField name="Active Cases" numFmtId="3">
      <sharedItems/>
    </cacheField>
    <cacheField name="Critical" numFmtId="0">
      <sharedItems containsSemiMixedTypes="0" containsString="0" containsNumber="1" containsInteger="1" minValue="0" maxValue="16432"/>
    </cacheField>
    <cacheField name="Tot Cases/ 1M pop" numFmtId="0">
      <sharedItems containsSemiMixedTypes="0" containsString="0" containsNumber="1" containsInteger="1" minValue="9" maxValue="192153"/>
    </cacheField>
    <cacheField name="Deaths/ 1M pop" numFmtId="0">
      <sharedItems containsSemiMixedTypes="0" containsString="0" containsNumber="1" minValue="0" maxValue="3118"/>
    </cacheField>
    <cacheField name="Total Tests" numFmtId="0">
      <sharedItems containsSemiMixedTypes="0" containsString="0" containsNumber="1" containsInteger="1" minValue="0" maxValue="549875456"/>
    </cacheField>
    <cacheField name="Tests/ _x000a_1M pop" numFmtId="0">
      <sharedItems containsSemiMixedTypes="0" containsString="0" containsNumber="1" containsInteger="1" minValue="0" maxValue="13382070"/>
    </cacheField>
    <cacheField name="Population" numFmtId="0">
      <sharedItems containsSemiMixedTypes="0" containsString="0" containsNumber="1" containsInteger="1" minValue="3592" maxValue="1439323776"/>
    </cacheField>
    <cacheField name="Region" numFmtId="0">
      <sharedItems count="22">
        <s v="Southern Asia"/>
        <s v="Southern Europe"/>
        <s v="Northern Africa"/>
        <s v="Middle Africa"/>
        <s v="Caribbean"/>
        <s v="South America"/>
        <s v="Western Asia"/>
        <s v="Australia and New Zealand"/>
        <s v="Western Europe"/>
        <s v="Eastern Europe"/>
        <s v="Central America"/>
        <s v="Western Africa"/>
        <s v="Northern America"/>
        <s v="Southern Africa"/>
        <s v="South-eastern Asia"/>
        <s v="Eastern Africa"/>
        <s v="Eastern Asia"/>
        <s v="Northern Europe"/>
        <s v="Melanesia"/>
        <s v="Polynesia"/>
        <s v="Central Asia"/>
        <s v="Micronesia"/>
      </sharedItems>
    </cacheField>
    <cacheField name="Continent" numFmtId="0">
      <sharedItems count="6">
        <s v="Asia"/>
        <s v="Europe"/>
        <s v="Africa"/>
        <s v="North America"/>
        <s v="South America"/>
        <s v="Oceania"/>
      </sharedItems>
    </cacheField>
    <cacheField name="number of vaccinated" numFmtId="0">
      <sharedItems containsSemiMixedTypes="0" containsString="0" containsNumber="1" containsInteger="1" minValue="0" maxValue="1808092000"/>
    </cacheField>
    <cacheField name="%of vaccinated" numFmtId="10">
      <sharedItems containsSemiMixedTypes="0" containsString="0" containsNumber="1" minValue="0" maxValue="0.91900000000000004"/>
    </cacheField>
  </cacheFields>
  <extLst>
    <ext xmlns:x14="http://schemas.microsoft.com/office/spreadsheetml/2009/9/main" uri="{725AE2AE-9491-48be-B2B4-4EB974FC3084}">
      <x14:pivotCacheDefinition pivotCacheId="13825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n v="151291"/>
    <n v="278"/>
    <n v="6978"/>
    <n v="17"/>
    <n v="104305"/>
    <n v="357"/>
    <s v="40,008"/>
    <n v="1124"/>
    <n v="3792"/>
    <n v="175"/>
    <n v="733120"/>
    <n v="18375"/>
    <n v="39897899"/>
    <x v="0"/>
    <x v="0"/>
    <n v="769869"/>
    <n v="0.02"/>
  </r>
  <r>
    <x v="1"/>
    <n v="134201"/>
    <n v="220"/>
    <n v="2460"/>
    <n v="0"/>
    <n v="130470"/>
    <n v="31"/>
    <s v="1,271"/>
    <n v="3"/>
    <n v="46690"/>
    <n v="856"/>
    <n v="939878"/>
    <n v="326993"/>
    <n v="2874306"/>
    <x v="1"/>
    <x v="1"/>
    <n v="720232"/>
    <n v="0.25"/>
  </r>
  <r>
    <x v="2"/>
    <n v="183347"/>
    <n v="979"/>
    <n v="4618"/>
    <n v="40"/>
    <n v="122759"/>
    <n v="685"/>
    <s v="55,970"/>
    <n v="32"/>
    <n v="4099"/>
    <n v="103"/>
    <n v="230861"/>
    <n v="5161"/>
    <n v="44727615"/>
    <x v="2"/>
    <x v="2"/>
    <n v="3421279"/>
    <n v="7.8E-2"/>
  </r>
  <r>
    <x v="3"/>
    <n v="14873"/>
    <n v="37"/>
    <n v="129"/>
    <n v="1"/>
    <n v="14535"/>
    <n v="91"/>
    <s v="209"/>
    <n v="0"/>
    <n v="192153"/>
    <n v="1667"/>
    <n v="193595"/>
    <n v="2501163"/>
    <n v="77402"/>
    <x v="1"/>
    <x v="1"/>
    <n v="48445"/>
    <n v="0.627"/>
  </r>
  <r>
    <x v="4"/>
    <n v="43890"/>
    <n v="143"/>
    <n v="1057"/>
    <n v="4"/>
    <n v="40663"/>
    <n v="96"/>
    <s v="2,170"/>
    <n v="8"/>
    <n v="1291"/>
    <n v="31"/>
    <n v="821071"/>
    <n v="24153"/>
    <n v="33994693"/>
    <x v="3"/>
    <x v="2"/>
    <n v="972978"/>
    <n v="0.03"/>
  </r>
  <r>
    <x v="5"/>
    <n v="113"/>
    <n v="0"/>
    <n v="0"/>
    <n v="0"/>
    <n v="111"/>
    <n v="0"/>
    <s v="2"/>
    <n v="0"/>
    <n v="7458"/>
    <n v="0"/>
    <n v="31656"/>
    <n v="2089229"/>
    <n v="15152"/>
    <x v="4"/>
    <x v="3"/>
    <n v="9492"/>
    <n v="0.63300000000000001"/>
  </r>
  <r>
    <x v="6"/>
    <n v="1348"/>
    <n v="0"/>
    <n v="43"/>
    <n v="0"/>
    <n v="1246"/>
    <n v="0"/>
    <s v="59"/>
    <n v="4"/>
    <n v="13640"/>
    <n v="435"/>
    <n v="17409"/>
    <n v="176155"/>
    <n v="98828"/>
    <x v="4"/>
    <x v="3"/>
    <n v="38605"/>
    <n v="0.39400000000000002"/>
  </r>
  <r>
    <x v="7"/>
    <n v="5041487"/>
    <n v="12412"/>
    <n v="108165"/>
    <n v="204"/>
    <n v="4691523"/>
    <n v="9862"/>
    <s v="241,799"/>
    <n v="3652"/>
    <n v="110424"/>
    <n v="2369"/>
    <n v="20301766"/>
    <n v="444671"/>
    <n v="45655734"/>
    <x v="5"/>
    <x v="4"/>
    <n v="26293313"/>
    <n v="0.58199999999999996"/>
  </r>
  <r>
    <x v="8"/>
    <n v="232610"/>
    <n v="313"/>
    <n v="4658"/>
    <n v="5"/>
    <n v="221590"/>
    <n v="183"/>
    <s v="6,362"/>
    <n v="0"/>
    <n v="78336"/>
    <n v="1569"/>
    <n v="1402666"/>
    <n v="472374"/>
    <n v="2969394"/>
    <x v="6"/>
    <x v="0"/>
    <n v="132529"/>
    <n v="4.4999999999999998E-2"/>
  </r>
  <r>
    <x v="9"/>
    <n v="12636"/>
    <n v="107"/>
    <n v="111"/>
    <n v="0"/>
    <n v="11651"/>
    <n v="36"/>
    <s v="874"/>
    <n v="14"/>
    <n v="117797"/>
    <n v="1035"/>
    <n v="177885"/>
    <n v="1658308"/>
    <n v="107269"/>
    <x v="4"/>
    <x v="3"/>
    <n v="73394"/>
    <n v="0.68700000000000006"/>
  </r>
  <r>
    <x v="10"/>
    <n v="37013"/>
    <n v="383"/>
    <n v="943"/>
    <n v="3"/>
    <n v="30735"/>
    <n v="273"/>
    <s v="5,335"/>
    <n v="70"/>
    <n v="1433"/>
    <n v="37"/>
    <n v="26847522"/>
    <n v="1039479"/>
    <n v="25827863"/>
    <x v="7"/>
    <x v="5"/>
    <n v="9235238"/>
    <n v="0.36199999999999999"/>
  </r>
  <r>
    <x v="11"/>
    <n v="664133"/>
    <n v="601"/>
    <n v="10751"/>
    <n v="1"/>
    <n v="646937"/>
    <n v="452"/>
    <s v="6,445"/>
    <n v="40"/>
    <n v="73276"/>
    <n v="1186"/>
    <n v="69844185"/>
    <n v="7706155"/>
    <n v="9063428"/>
    <x v="8"/>
    <x v="1"/>
    <n v="5364105"/>
    <n v="0.59599999999999997"/>
  </r>
  <r>
    <x v="12"/>
    <n v="354662"/>
    <n v="1736"/>
    <n v="5084"/>
    <n v="12"/>
    <n v="335771"/>
    <n v="435"/>
    <s v="13,807"/>
    <n v="0"/>
    <n v="34633"/>
    <n v="496"/>
    <n v="4133796"/>
    <n v="403670"/>
    <n v="10240537"/>
    <x v="6"/>
    <x v="0"/>
    <n v="3200107"/>
    <n v="0.316"/>
  </r>
  <r>
    <x v="13"/>
    <n v="15915"/>
    <n v="121"/>
    <n v="308"/>
    <n v="1"/>
    <n v="12942"/>
    <n v="73"/>
    <s v="2,665"/>
    <n v="15"/>
    <n v="40047"/>
    <n v="775"/>
    <n v="124335"/>
    <n v="312863"/>
    <n v="397411"/>
    <x v="4"/>
    <x v="3"/>
    <n v="62863"/>
    <n v="0.16"/>
  </r>
  <r>
    <x v="14"/>
    <n v="270290"/>
    <n v="129"/>
    <n v="1384"/>
    <n v="0"/>
    <n v="267870"/>
    <n v="98"/>
    <s v="1,036"/>
    <n v="5"/>
    <n v="152983"/>
    <n v="783"/>
    <n v="5599901"/>
    <n v="3169512"/>
    <n v="1766802"/>
    <x v="6"/>
    <x v="0"/>
    <n v="1120943"/>
    <n v="0.65900000000000003"/>
  </r>
  <r>
    <x v="15"/>
    <n v="1376322"/>
    <n v="11164"/>
    <n v="23161"/>
    <n v="264"/>
    <n v="1234762"/>
    <n v="14903"/>
    <s v="118,399"/>
    <n v="1434"/>
    <n v="8266"/>
    <n v="139"/>
    <n v="8212041"/>
    <n v="49319"/>
    <n v="166508818"/>
    <x v="0"/>
    <x v="0"/>
    <n v="14556745"/>
    <n v="8.7999999999999995E-2"/>
  </r>
  <r>
    <x v="16"/>
    <n v="4485"/>
    <n v="5"/>
    <n v="48"/>
    <n v="0"/>
    <n v="4326"/>
    <n v="5"/>
    <s v="111"/>
    <n v="0"/>
    <n v="15586"/>
    <n v="167"/>
    <n v="231927"/>
    <n v="805957"/>
    <n v="287766"/>
    <x v="4"/>
    <x v="3"/>
    <n v="100416"/>
    <n v="0.34899999999999998"/>
  </r>
  <r>
    <x v="17"/>
    <n v="455281"/>
    <n v="607"/>
    <n v="3551"/>
    <n v="10"/>
    <n v="449186"/>
    <n v="434"/>
    <s v="2,544"/>
    <n v="0"/>
    <n v="48199"/>
    <n v="376"/>
    <n v="7443773"/>
    <n v="788045"/>
    <n v="9445870"/>
    <x v="9"/>
    <x v="1"/>
    <n v="1399234"/>
    <n v="0.14799999999999999"/>
  </r>
  <r>
    <x v="18"/>
    <n v="1141379"/>
    <n v="1454"/>
    <n v="25274"/>
    <n v="1"/>
    <n v="1068432"/>
    <n v="1311"/>
    <s v="47,673"/>
    <n v="107"/>
    <n v="98009"/>
    <n v="2170"/>
    <n v="17701750"/>
    <n v="1520036"/>
    <n v="11645612"/>
    <x v="8"/>
    <x v="1"/>
    <n v="8230852"/>
    <n v="0.71"/>
  </r>
  <r>
    <x v="19"/>
    <n v="14578"/>
    <n v="79"/>
    <n v="341"/>
    <n v="1"/>
    <n v="13726"/>
    <n v="42"/>
    <s v="511"/>
    <n v="5"/>
    <n v="35940"/>
    <n v="841"/>
    <n v="194029"/>
    <n v="478353"/>
    <n v="405619"/>
    <x v="10"/>
    <x v="3"/>
    <n v="139413"/>
    <n v="0.35099999999999998"/>
  </r>
  <r>
    <x v="20"/>
    <n v="9065"/>
    <n v="457"/>
    <n v="113"/>
    <n v="3"/>
    <n v="8136"/>
    <n v="0"/>
    <s v="816"/>
    <n v="5"/>
    <n v="727"/>
    <n v="9"/>
    <n v="604310"/>
    <n v="48445"/>
    <n v="12474073"/>
    <x v="11"/>
    <x v="2"/>
    <n v="48918"/>
    <n v="4.0000000000000001E-3"/>
  </r>
  <r>
    <x v="21"/>
    <n v="2645"/>
    <n v="31"/>
    <n v="33"/>
    <n v="0"/>
    <n v="2529"/>
    <n v="19"/>
    <s v="83"/>
    <n v="0"/>
    <n v="42646"/>
    <n v="532"/>
    <n v="411292"/>
    <n v="6631389"/>
    <n v="62022"/>
    <x v="12"/>
    <x v="3"/>
    <n v="41917"/>
    <n v="0.67300000000000004"/>
  </r>
  <r>
    <x v="22"/>
    <n v="2550"/>
    <n v="4"/>
    <n v="2"/>
    <n v="0"/>
    <n v="2502"/>
    <n v="17"/>
    <s v="46"/>
    <n v="0"/>
    <n v="3265"/>
    <n v="3"/>
    <n v="798573"/>
    <n v="1022464"/>
    <n v="781028"/>
    <x v="0"/>
    <x v="0"/>
    <n v="534468"/>
    <n v="0.69299999999999995"/>
  </r>
  <r>
    <x v="23"/>
    <n v="478671"/>
    <n v="608"/>
    <n v="18004"/>
    <n v="21"/>
    <n v="416535"/>
    <n v="1180"/>
    <s v="44,132"/>
    <n v="200"/>
    <n v="40396"/>
    <n v="1519"/>
    <n v="2143429"/>
    <n v="180888"/>
    <n v="11849458"/>
    <x v="5"/>
    <x v="4"/>
    <n v="2949156"/>
    <n v="0.253"/>
  </r>
  <r>
    <x v="24"/>
    <n v="206476"/>
    <n v="159"/>
    <n v="9694"/>
    <n v="0"/>
    <n v="191525"/>
    <n v="166"/>
    <s v="5,257"/>
    <n v="0"/>
    <n v="63373"/>
    <n v="2975"/>
    <n v="1090593"/>
    <n v="334730"/>
    <n v="3258130"/>
    <x v="1"/>
    <x v="1"/>
    <n v="482886"/>
    <n v="0.14699999999999999"/>
  </r>
  <r>
    <x v="25"/>
    <n v="130771"/>
    <n v="0"/>
    <n v="1832"/>
    <n v="0"/>
    <n v="111411"/>
    <n v="0"/>
    <s v="17,528"/>
    <n v="1"/>
    <n v="54394"/>
    <n v="762"/>
    <n v="1542739"/>
    <n v="641694"/>
    <n v="2404165"/>
    <x v="13"/>
    <x v="2"/>
    <n v="243894"/>
    <n v="0.104"/>
  </r>
  <r>
    <x v="26"/>
    <n v="20213388"/>
    <n v="35245"/>
    <n v="564890"/>
    <n v="1183"/>
    <n v="19022724"/>
    <n v="83673"/>
    <s v="625,774"/>
    <n v="8318"/>
    <n v="94351"/>
    <n v="2637"/>
    <n v="55034721"/>
    <n v="256888"/>
    <n v="214235831"/>
    <x v="5"/>
    <x v="4"/>
    <n v="113049759"/>
    <n v="0.53200000000000003"/>
  </r>
  <r>
    <x v="27"/>
    <n v="2532"/>
    <n v="0"/>
    <n v="37"/>
    <n v="0"/>
    <n v="2343"/>
    <n v="0"/>
    <s v="152"/>
    <n v="27"/>
    <n v="83142"/>
    <n v="1215"/>
    <n v="75667"/>
    <n v="2484633"/>
    <n v="30454"/>
    <x v="4"/>
    <x v="3"/>
    <n v="16590"/>
    <n v="0.54900000000000004"/>
  </r>
  <r>
    <x v="28"/>
    <n v="440"/>
    <n v="34"/>
    <n v="3"/>
    <n v="0"/>
    <n v="314"/>
    <n v="9"/>
    <s v="123"/>
    <n v="0"/>
    <n v="995"/>
    <n v="7"/>
    <n v="160064"/>
    <n v="362034"/>
    <n v="442124"/>
    <x v="14"/>
    <x v="0"/>
    <n v="148510"/>
    <n v="0.34"/>
  </r>
  <r>
    <x v="29"/>
    <n v="429628"/>
    <n v="805"/>
    <n v="18288"/>
    <n v="10"/>
    <n v="399310"/>
    <n v="200"/>
    <s v="12,030"/>
    <n v="101"/>
    <n v="62353"/>
    <n v="2654"/>
    <n v="3793849"/>
    <n v="550609"/>
    <n v="6890279"/>
    <x v="9"/>
    <x v="1"/>
    <n v="1065354"/>
    <n v="0.153"/>
  </r>
  <r>
    <x v="30"/>
    <n v="13626"/>
    <n v="1"/>
    <n v="169"/>
    <n v="0"/>
    <n v="13407"/>
    <n v="16"/>
    <s v="50"/>
    <n v="0"/>
    <n v="633"/>
    <n v="8"/>
    <n v="206152"/>
    <n v="9572"/>
    <n v="21536453"/>
    <x v="11"/>
    <x v="2"/>
    <n v="38405"/>
    <n v="2E-3"/>
  </r>
  <r>
    <x v="31"/>
    <n v="8800"/>
    <n v="0"/>
    <n v="38"/>
    <n v="0"/>
    <n v="773"/>
    <n v="0"/>
    <s v="7,989"/>
    <n v="0"/>
    <n v="717"/>
    <n v="3"/>
    <n v="345742"/>
    <n v="28151"/>
    <n v="12281782"/>
    <x v="15"/>
    <x v="2"/>
    <n v="0"/>
    <n v="0"/>
  </r>
  <r>
    <x v="32"/>
    <n v="34112"/>
    <n v="34"/>
    <n v="298"/>
    <n v="0"/>
    <n v="33350"/>
    <n v="20"/>
    <s v="464"/>
    <n v="23"/>
    <n v="60624"/>
    <n v="530"/>
    <n v="201440"/>
    <n v="358000"/>
    <n v="562682"/>
    <x v="11"/>
    <x v="2"/>
    <n v="178956"/>
    <n v="0.32200000000000001"/>
  </r>
  <r>
    <x v="33"/>
    <n v="82898"/>
    <n v="499"/>
    <n v="1602"/>
    <n v="17"/>
    <n v="77037"/>
    <n v="882"/>
    <s v="4,259"/>
    <n v="0"/>
    <n v="4883"/>
    <n v="94"/>
    <n v="1895461"/>
    <n v="111660"/>
    <n v="16975341"/>
    <x v="14"/>
    <x v="0"/>
    <n v="8396613"/>
    <n v="0.502"/>
  </r>
  <r>
    <x v="34"/>
    <n v="82064"/>
    <n v="0"/>
    <n v="1334"/>
    <n v="0"/>
    <n v="80433"/>
    <n v="0"/>
    <s v="297"/>
    <n v="152"/>
    <n v="3009"/>
    <n v="49"/>
    <n v="1751774"/>
    <n v="64223"/>
    <n v="27276235"/>
    <x v="3"/>
    <x v="2"/>
    <n v="306462"/>
    <n v="1.0999999999999999E-2"/>
  </r>
  <r>
    <x v="35"/>
    <n v="1443433"/>
    <n v="1346"/>
    <n v="26683"/>
    <n v="5"/>
    <n v="1404202"/>
    <n v="845"/>
    <s v="12,548"/>
    <n v="202"/>
    <n v="37876"/>
    <n v="700"/>
    <n v="39024434"/>
    <n v="1024016"/>
    <n v="38109192"/>
    <x v="12"/>
    <x v="3"/>
    <n v="27259253"/>
    <n v="0.72199999999999998"/>
  </r>
  <r>
    <x v="36"/>
    <n v="648"/>
    <n v="2"/>
    <n v="2"/>
    <n v="0"/>
    <n v="643"/>
    <n v="4"/>
    <s v="3"/>
    <n v="0"/>
    <n v="9733"/>
    <n v="30"/>
    <n v="120435"/>
    <n v="1808931"/>
    <n v="66578"/>
    <x v="4"/>
    <x v="3"/>
    <n v="50524"/>
    <n v="0.76900000000000002"/>
  </r>
  <r>
    <x v="37"/>
    <n v="4981"/>
    <n v="1"/>
    <n v="174"/>
    <n v="0"/>
    <n v="4798"/>
    <n v="0"/>
    <s v="9"/>
    <n v="0"/>
    <n v="294"/>
    <n v="10"/>
    <n v="134565"/>
    <n v="7941"/>
    <n v="16946385"/>
    <x v="3"/>
    <x v="2"/>
    <n v="26511"/>
    <n v="2E-3"/>
  </r>
  <r>
    <x v="38"/>
    <n v="1624823"/>
    <n v="507"/>
    <n v="36138"/>
    <n v="31"/>
    <n v="1581129"/>
    <n v="956"/>
    <s v="7,556"/>
    <n v="1075"/>
    <n v="84196"/>
    <n v="1873"/>
    <n v="19191351"/>
    <n v="994463"/>
    <n v="19298211"/>
    <x v="5"/>
    <x v="4"/>
    <n v="14056388"/>
    <n v="0.73499999999999999"/>
  </r>
  <r>
    <x v="39"/>
    <n v="93969"/>
    <n v="143"/>
    <n v="4636"/>
    <n v="0"/>
    <n v="87631"/>
    <n v="44"/>
    <s v="1,702"/>
    <n v="54"/>
    <n v="65"/>
    <n v="3"/>
    <n v="160000000"/>
    <n v="111163"/>
    <n v="1439323776"/>
    <x v="16"/>
    <x v="0"/>
    <n v="1808092000"/>
    <n v="0"/>
  </r>
  <r>
    <x v="40"/>
    <n v="4846955"/>
    <n v="3948"/>
    <n v="122768"/>
    <n v="167"/>
    <n v="4662658"/>
    <n v="5949"/>
    <s v="61,529"/>
    <n v="8155"/>
    <n v="94144"/>
    <n v="2385"/>
    <n v="23113937"/>
    <n v="448952"/>
    <n v="51484210"/>
    <x v="5"/>
    <x v="4"/>
    <n v="19913442"/>
    <n v="0.39100000000000001"/>
  </r>
  <r>
    <x v="41"/>
    <n v="4031"/>
    <n v="0"/>
    <n v="147"/>
    <n v="0"/>
    <n v="3875"/>
    <n v="0"/>
    <s v="9"/>
    <n v="0"/>
    <n v="4529"/>
    <n v="165"/>
    <n v="0"/>
    <n v="0"/>
    <n v="890092"/>
    <x v="15"/>
    <x v="2"/>
    <n v="121092"/>
    <n v="0.13900000000000001"/>
  </r>
  <r>
    <x v="42"/>
    <n v="13293"/>
    <n v="0"/>
    <n v="179"/>
    <n v="0"/>
    <n v="12421"/>
    <n v="0"/>
    <s v="693"/>
    <n v="0"/>
    <n v="2345"/>
    <n v="32"/>
    <n v="188207"/>
    <n v="33204"/>
    <n v="5668221"/>
    <x v="3"/>
    <x v="2"/>
    <n v="132671"/>
    <n v="2.4E-2"/>
  </r>
  <r>
    <x v="43"/>
    <n v="422344"/>
    <n v="1882"/>
    <n v="5169"/>
    <n v="7"/>
    <n v="343769"/>
    <n v="1370"/>
    <s v="73,406"/>
    <n v="371"/>
    <n v="82077"/>
    <n v="1005"/>
    <n v="1866579"/>
    <n v="362745"/>
    <n v="5145709"/>
    <x v="10"/>
    <x v="3"/>
    <n v="2780658"/>
    <n v="0.54600000000000004"/>
  </r>
  <r>
    <x v="44"/>
    <n v="365335"/>
    <n v="246"/>
    <n v="8275"/>
    <n v="2"/>
    <n v="355883"/>
    <n v="169"/>
    <s v="1,177"/>
    <n v="17"/>
    <n v="89606"/>
    <n v="2030"/>
    <n v="2364164"/>
    <n v="579861"/>
    <n v="4077120"/>
    <x v="1"/>
    <x v="1"/>
    <n v="1667896"/>
    <n v="0.40600000000000003"/>
  </r>
  <r>
    <x v="45"/>
    <n v="475105"/>
    <n v="8936"/>
    <n v="3608"/>
    <n v="93"/>
    <n v="425387"/>
    <n v="9535"/>
    <s v="46,110"/>
    <n v="461"/>
    <n v="41974"/>
    <n v="319"/>
    <n v="6936796"/>
    <n v="612849"/>
    <n v="11318936"/>
    <x v="4"/>
    <x v="3"/>
    <n v="4675034"/>
    <n v="0.41299999999999998"/>
  </r>
  <r>
    <x v="46"/>
    <n v="14210"/>
    <n v="73"/>
    <n v="132"/>
    <n v="0"/>
    <n v="13504"/>
    <n v="61"/>
    <s v="574"/>
    <n v="4"/>
    <n v="86206"/>
    <n v="801"/>
    <n v="200922"/>
    <n v="1218906"/>
    <n v="164838"/>
    <x v="4"/>
    <x v="3"/>
    <n v="93604"/>
    <n v="0.56999999999999995"/>
  </r>
  <r>
    <x v="47"/>
    <n v="107001"/>
    <n v="573"/>
    <n v="447"/>
    <n v="3"/>
    <n v="90755"/>
    <n v="0"/>
    <s v="15,799"/>
    <n v="85"/>
    <n v="87914"/>
    <n v="367"/>
    <n v="9366973"/>
    <n v="7696078"/>
    <n v="1217110"/>
    <x v="6"/>
    <x v="0"/>
    <n v="551313"/>
    <n v="0.621"/>
  </r>
  <r>
    <x v="48"/>
    <n v="1675190"/>
    <n v="167"/>
    <n v="30372"/>
    <n v="1"/>
    <n v="1642852"/>
    <n v="17"/>
    <s v="1,966"/>
    <n v="12"/>
    <n v="156107"/>
    <n v="2830"/>
    <n v="33965196"/>
    <n v="3165134"/>
    <n v="10731044"/>
    <x v="9"/>
    <x v="1"/>
    <n v="5769272"/>
    <n v="0.53900000000000003"/>
  </r>
  <r>
    <x v="49"/>
    <n v="325725"/>
    <n v="1004"/>
    <n v="2554"/>
    <n v="2"/>
    <n v="310972"/>
    <n v="1023"/>
    <s v="12,199"/>
    <n v="14"/>
    <n v="56016"/>
    <n v="439"/>
    <n v="77814688"/>
    <n v="13382070"/>
    <n v="5814847"/>
    <x v="17"/>
    <x v="1"/>
    <n v="4297056"/>
    <n v="0.74199999999999999"/>
  </r>
  <r>
    <x v="50"/>
    <n v="11663"/>
    <n v="0"/>
    <n v="156"/>
    <n v="0"/>
    <n v="11499"/>
    <n v="0"/>
    <s v="8"/>
    <n v="0"/>
    <n v="11617"/>
    <n v="155"/>
    <n v="196449"/>
    <n v="195683"/>
    <n v="1003917"/>
    <x v="15"/>
    <x v="2"/>
    <n v="31528"/>
    <n v="3.2000000000000001E-2"/>
  </r>
  <r>
    <x v="51"/>
    <n v="412"/>
    <n v="24"/>
    <n v="0"/>
    <n v="0"/>
    <n v="209"/>
    <n v="0"/>
    <s v="203"/>
    <n v="0"/>
    <n v="5708"/>
    <n v="0"/>
    <n v="22324"/>
    <n v="309261"/>
    <n v="72185"/>
    <x v="4"/>
    <x v="3"/>
    <n v="20892"/>
    <n v="0.28999999999999998"/>
  </r>
  <r>
    <x v="52"/>
    <n v="344836"/>
    <n v="211"/>
    <n v="3975"/>
    <n v="1"/>
    <n v="330506"/>
    <n v="1817"/>
    <s v="10,355"/>
    <n v="177"/>
    <n v="31439"/>
    <n v="362"/>
    <n v="1875579"/>
    <n v="170996"/>
    <n v="10968538"/>
    <x v="4"/>
    <x v="3"/>
    <n v="5631732"/>
    <n v="0.51900000000000002"/>
  </r>
  <r>
    <x v="53"/>
    <n v="491831"/>
    <n v="0"/>
    <n v="31788"/>
    <n v="0"/>
    <n v="443880"/>
    <n v="0"/>
    <s v="16,163"/>
    <n v="759"/>
    <n v="27416"/>
    <n v="1772"/>
    <n v="1707733"/>
    <n v="95192"/>
    <n v="17939817"/>
    <x v="5"/>
    <x v="4"/>
    <n v="9929240"/>
    <n v="0.56299999999999994"/>
  </r>
  <r>
    <x v="54"/>
    <n v="284875"/>
    <n v="86"/>
    <n v="16588"/>
    <n v="6"/>
    <n v="233405"/>
    <n v="107"/>
    <s v="34,882"/>
    <n v="90"/>
    <n v="2727"/>
    <n v="159"/>
    <n v="3068679"/>
    <n v="29374"/>
    <n v="104470687"/>
    <x v="2"/>
    <x v="2"/>
    <n v="3840732"/>
    <n v="3.7999999999999999E-2"/>
  </r>
  <r>
    <x v="55"/>
    <n v="89826"/>
    <n v="299"/>
    <n v="2742"/>
    <n v="12"/>
    <n v="77635"/>
    <n v="683"/>
    <s v="9,449"/>
    <n v="126"/>
    <n v="13772"/>
    <n v="420"/>
    <n v="1167868"/>
    <n v="179051"/>
    <n v="6522530"/>
    <x v="10"/>
    <x v="3"/>
    <n v="3093546"/>
    <n v="0.47699999999999998"/>
  </r>
  <r>
    <x v="56"/>
    <n v="8951"/>
    <n v="0"/>
    <n v="123"/>
    <n v="0"/>
    <n v="8757"/>
    <n v="0"/>
    <s v="71"/>
    <n v="1"/>
    <n v="6157"/>
    <n v="85"/>
    <n v="182355"/>
    <n v="125430"/>
    <n v="1453839"/>
    <x v="3"/>
    <x v="2"/>
    <n v="182152"/>
    <n v="0.13"/>
  </r>
  <r>
    <x v="57"/>
    <n v="6589"/>
    <n v="0"/>
    <n v="36"/>
    <n v="1"/>
    <n v="6498"/>
    <n v="6"/>
    <s v="55"/>
    <n v="0"/>
    <n v="1830"/>
    <n v="10"/>
    <n v="23693"/>
    <n v="6580"/>
    <n v="3600806"/>
    <x v="15"/>
    <x v="2"/>
    <n v="0"/>
    <n v="0"/>
  </r>
  <r>
    <x v="58"/>
    <n v="135512"/>
    <n v="290"/>
    <n v="1277"/>
    <n v="0"/>
    <n v="129616"/>
    <n v="0"/>
    <s v="4,619"/>
    <n v="6"/>
    <n v="102079"/>
    <n v="962"/>
    <n v="1657335"/>
    <n v="1248439"/>
    <n v="1327526"/>
    <x v="17"/>
    <x v="1"/>
    <n v="675277"/>
    <n v="0.50900000000000001"/>
  </r>
  <r>
    <x v="59"/>
    <n v="32798"/>
    <n v="1060"/>
    <n v="889"/>
    <n v="15"/>
    <n v="24309"/>
    <n v="409"/>
    <s v="7,600"/>
    <n v="10"/>
    <n v="27949"/>
    <n v="758"/>
    <n v="274161"/>
    <n v="233630"/>
    <n v="1173483"/>
    <x v="13"/>
    <x v="2"/>
    <n v="65243"/>
    <n v="5.6000000000000001E-2"/>
  </r>
  <r>
    <x v="60"/>
    <n v="285413"/>
    <n v="882"/>
    <n v="4440"/>
    <n v="10"/>
    <n v="264798"/>
    <n v="125"/>
    <s v="16,175"/>
    <n v="324"/>
    <n v="2416"/>
    <n v="38"/>
    <n v="3082512"/>
    <n v="26098"/>
    <n v="118111211"/>
    <x v="15"/>
    <x v="2"/>
    <n v="2291339"/>
    <n v="0.02"/>
  </r>
  <r>
    <x v="61"/>
    <n v="66"/>
    <n v="0"/>
    <n v="0"/>
    <n v="0"/>
    <n v="63"/>
    <n v="0"/>
    <s v="3"/>
    <n v="0"/>
    <n v="18374"/>
    <n v="0"/>
    <n v="7409"/>
    <n v="2062639"/>
    <n v="3592"/>
    <x v="5"/>
    <x v="4"/>
    <n v="2632"/>
    <n v="0.75600000000000001"/>
  </r>
  <r>
    <x v="62"/>
    <n v="37846"/>
    <n v="264"/>
    <n v="327"/>
    <n v="10"/>
    <n v="12934"/>
    <n v="257"/>
    <s v="24,585"/>
    <n v="40"/>
    <n v="41881"/>
    <n v="362"/>
    <n v="340662"/>
    <n v="376984"/>
    <n v="903652"/>
    <x v="18"/>
    <x v="5"/>
    <n v="512282"/>
    <n v="0.57099999999999995"/>
  </r>
  <r>
    <x v="63"/>
    <n v="113437"/>
    <n v="781"/>
    <n v="984"/>
    <n v="0"/>
    <n v="46000"/>
    <n v="0"/>
    <s v="66,453"/>
    <n v="16"/>
    <n v="20438"/>
    <n v="177"/>
    <n v="6081801"/>
    <n v="1095765"/>
    <n v="5550279"/>
    <x v="17"/>
    <x v="1"/>
    <n v="3777468"/>
    <n v="0.68200000000000005"/>
  </r>
  <r>
    <x v="64"/>
    <n v="6339509"/>
    <n v="28576"/>
    <n v="112356"/>
    <n v="68"/>
    <n v="5799313"/>
    <n v="21471"/>
    <s v="427,840"/>
    <n v="1712"/>
    <n v="96884"/>
    <n v="1717"/>
    <n v="110644135"/>
    <n v="1690930"/>
    <n v="65433898"/>
    <x v="8"/>
    <x v="1"/>
    <n v="44922939"/>
    <n v="0.66500000000000004"/>
  </r>
  <r>
    <x v="65"/>
    <n v="31276"/>
    <n v="177"/>
    <n v="195"/>
    <n v="0"/>
    <n v="9995"/>
    <n v="0"/>
    <s v="21,086"/>
    <n v="26"/>
    <n v="101798"/>
    <n v="635"/>
    <n v="334426"/>
    <n v="1088495"/>
    <n v="307237"/>
    <x v="5"/>
    <x v="4"/>
    <n v="0"/>
    <n v="0"/>
  </r>
  <r>
    <x v="66"/>
    <n v="24977"/>
    <n v="1075"/>
    <n v="176"/>
    <n v="10"/>
    <n v="20932"/>
    <n v="500"/>
    <s v="3,869"/>
    <n v="26"/>
    <n v="88348"/>
    <n v="623"/>
    <n v="26355"/>
    <n v="93223"/>
    <n v="282710"/>
    <x v="19"/>
    <x v="5"/>
    <n v="96949"/>
    <n v="0.34499999999999997"/>
  </r>
  <r>
    <x v="67"/>
    <n v="25487"/>
    <n v="0"/>
    <n v="165"/>
    <n v="0"/>
    <n v="25279"/>
    <n v="0"/>
    <s v="43"/>
    <n v="8"/>
    <n v="11160"/>
    <n v="72"/>
    <n v="1012275"/>
    <n v="443242"/>
    <n v="2283800"/>
    <x v="3"/>
    <x v="2"/>
    <n v="65709"/>
    <n v="0.03"/>
  </r>
  <r>
    <x v="68"/>
    <n v="8603"/>
    <n v="0"/>
    <n v="242"/>
    <n v="0"/>
    <n v="7536"/>
    <n v="0"/>
    <s v="825"/>
    <n v="3"/>
    <n v="3453"/>
    <n v="97"/>
    <n v="100338"/>
    <n v="40270"/>
    <n v="2491656"/>
    <x v="11"/>
    <x v="2"/>
    <n v="31254"/>
    <n v="1.2999999999999999E-2"/>
  </r>
  <r>
    <x v="69"/>
    <n v="455846"/>
    <n v="5697"/>
    <n v="6182"/>
    <n v="54"/>
    <n v="406475"/>
    <n v="2713"/>
    <s v="43,189"/>
    <n v="0"/>
    <n v="114515"/>
    <n v="1553"/>
    <n v="7148181"/>
    <n v="1795728"/>
    <n v="3980659"/>
    <x v="6"/>
    <x v="0"/>
    <n v="478164"/>
    <n v="0.12"/>
  </r>
  <r>
    <x v="70"/>
    <n v="3803332"/>
    <n v="3284"/>
    <n v="92312"/>
    <n v="21"/>
    <n v="3669600"/>
    <n v="2200"/>
    <s v="41,420"/>
    <n v="442"/>
    <n v="45234"/>
    <n v="1098"/>
    <n v="67658074"/>
    <n v="804674"/>
    <n v="84081383"/>
    <x v="8"/>
    <x v="1"/>
    <n v="52108008"/>
    <n v="0.622"/>
  </r>
  <r>
    <x v="71"/>
    <n v="108677"/>
    <n v="451"/>
    <n v="880"/>
    <n v="6"/>
    <n v="100875"/>
    <n v="492"/>
    <s v="6,922"/>
    <n v="36"/>
    <n v="3419"/>
    <n v="28"/>
    <n v="1491366"/>
    <n v="46912"/>
    <n v="31790510"/>
    <x v="11"/>
    <x v="2"/>
    <n v="865422"/>
    <n v="2.8000000000000001E-2"/>
  </r>
  <r>
    <x v="72"/>
    <n v="521399"/>
    <n v="4181"/>
    <n v="13087"/>
    <n v="19"/>
    <n v="474641"/>
    <n v="2674"/>
    <s v="33,671"/>
    <n v="219"/>
    <n v="50297"/>
    <n v="1262"/>
    <n v="13647803"/>
    <n v="1316535"/>
    <n v="10366458"/>
    <x v="1"/>
    <x v="1"/>
    <n v="5807010"/>
    <n v="0.55700000000000005"/>
  </r>
  <r>
    <x v="73"/>
    <n v="187"/>
    <n v="5"/>
    <n v="0"/>
    <n v="0"/>
    <n v="128"/>
    <n v="17"/>
    <s v="59"/>
    <n v="2"/>
    <n v="3288"/>
    <n v="0"/>
    <n v="44501"/>
    <n v="782380"/>
    <n v="56879"/>
    <x v="12"/>
    <x v="3"/>
    <n v="37254"/>
    <n v="0.65600000000000003"/>
  </r>
  <r>
    <x v="74"/>
    <n v="180"/>
    <n v="2"/>
    <n v="1"/>
    <n v="0"/>
    <n v="167"/>
    <n v="1"/>
    <s v="12"/>
    <n v="0"/>
    <n v="1591"/>
    <n v="9"/>
    <n v="50459"/>
    <n v="446137"/>
    <n v="113102"/>
    <x v="4"/>
    <x v="3"/>
    <n v="21625"/>
    <n v="0.192"/>
  </r>
  <r>
    <x v="75"/>
    <n v="23821"/>
    <n v="0"/>
    <n v="247"/>
    <n v="0"/>
    <n v="2250"/>
    <n v="0"/>
    <s v="21,324"/>
    <n v="23"/>
    <n v="59523"/>
    <n v="617"/>
    <n v="275414"/>
    <n v="688191"/>
    <n v="400200"/>
    <x v="4"/>
    <x v="3"/>
    <n v="0"/>
    <n v="0"/>
  </r>
  <r>
    <x v="76"/>
    <n v="394372"/>
    <n v="3254"/>
    <n v="10845"/>
    <n v="37"/>
    <n v="346297"/>
    <n v="3108"/>
    <s v="37,230"/>
    <n v="5"/>
    <n v="21571"/>
    <n v="593"/>
    <n v="1964129"/>
    <n v="107433"/>
    <n v="18282403"/>
    <x v="10"/>
    <x v="3"/>
    <n v="2389325"/>
    <n v="0.13300000000000001"/>
  </r>
  <r>
    <x v="77"/>
    <n v="27112"/>
    <n v="143"/>
    <n v="263"/>
    <n v="3"/>
    <n v="24838"/>
    <n v="22"/>
    <s v="2,011"/>
    <n v="24"/>
    <n v="2004"/>
    <n v="19"/>
    <n v="508816"/>
    <n v="37617"/>
    <n v="13526328"/>
    <x v="11"/>
    <x v="2"/>
    <n v="577448"/>
    <n v="4.3999999999999997E-2"/>
  </r>
  <r>
    <x v="78"/>
    <n v="4864"/>
    <n v="76"/>
    <n v="80"/>
    <n v="1"/>
    <n v="4228"/>
    <n v="43"/>
    <s v="556"/>
    <n v="4"/>
    <n v="2409"/>
    <n v="40"/>
    <n v="84173"/>
    <n v="41682"/>
    <n v="2019427"/>
    <x v="11"/>
    <x v="2"/>
    <n v="28097"/>
    <n v="1.4E-2"/>
  </r>
  <r>
    <x v="79"/>
    <n v="23070"/>
    <n v="78"/>
    <n v="561"/>
    <n v="0"/>
    <n v="21637"/>
    <n v="0"/>
    <s v="872"/>
    <n v="19"/>
    <n v="29174"/>
    <n v="709"/>
    <n v="235511"/>
    <n v="297827"/>
    <n v="790765"/>
    <x v="5"/>
    <x v="4"/>
    <n v="271122"/>
    <n v="0.34499999999999997"/>
  </r>
  <r>
    <x v="80"/>
    <n v="20433"/>
    <n v="0"/>
    <n v="572"/>
    <n v="0"/>
    <n v="15424"/>
    <n v="0"/>
    <s v="4,437"/>
    <n v="0"/>
    <n v="1768"/>
    <n v="49"/>
    <n v="102731"/>
    <n v="8889"/>
    <n v="11556599"/>
    <x v="4"/>
    <x v="3"/>
    <n v="15454"/>
    <n v="1E-3"/>
  </r>
  <r>
    <x v="81"/>
    <n v="309029"/>
    <n v="1178"/>
    <n v="8202"/>
    <n v="19"/>
    <n v="103436"/>
    <n v="226"/>
    <s v="197,391"/>
    <n v="662"/>
    <n v="30660"/>
    <n v="814"/>
    <n v="906353"/>
    <n v="89924"/>
    <n v="10079076"/>
    <x v="10"/>
    <x v="3"/>
    <n v="1813072"/>
    <n v="0.183"/>
  </r>
  <r>
    <x v="82"/>
    <n v="12020"/>
    <n v="4"/>
    <n v="212"/>
    <n v="0"/>
    <n v="11728"/>
    <n v="3"/>
    <s v="80"/>
    <n v="0"/>
    <n v="1589"/>
    <n v="28"/>
    <n v="21390075"/>
    <n v="2827710"/>
    <n v="7564451"/>
    <x v="16"/>
    <x v="0"/>
    <n v="3565452"/>
    <n v="0.47599999999999998"/>
  </r>
  <r>
    <x v="83"/>
    <n v="810046"/>
    <n v="35"/>
    <n v="30037"/>
    <n v="0"/>
    <n v="759033"/>
    <n v="1786"/>
    <s v="20,976"/>
    <n v="15"/>
    <n v="84090"/>
    <n v="3118"/>
    <n v="6399106"/>
    <n v="664284"/>
    <n v="9633092"/>
    <x v="9"/>
    <x v="1"/>
    <n v="5658623"/>
    <n v="0.58599999999999997"/>
  </r>
  <r>
    <x v="84"/>
    <n v="8956"/>
    <n v="56"/>
    <n v="30"/>
    <n v="0"/>
    <n v="7559"/>
    <n v="73"/>
    <s v="1,367"/>
    <n v="25"/>
    <n v="26058"/>
    <n v="87"/>
    <n v="896803"/>
    <n v="2609261"/>
    <n v="343700"/>
    <x v="17"/>
    <x v="1"/>
    <n v="275173"/>
    <n v="0.80600000000000005"/>
  </r>
  <r>
    <x v="85"/>
    <n v="32033333"/>
    <n v="36316"/>
    <n v="429183"/>
    <n v="468"/>
    <n v="31210624"/>
    <n v="37241"/>
    <s v="393,526"/>
    <n v="8944"/>
    <n v="22962"/>
    <n v="308"/>
    <n v="483278545"/>
    <n v="346424"/>
    <n v="1395049909"/>
    <x v="0"/>
    <x v="0"/>
    <n v="403596088"/>
    <n v="0.29199999999999998"/>
  </r>
  <r>
    <x v="86"/>
    <n v="3718821"/>
    <n v="32081"/>
    <n v="110619"/>
    <n v="2048"/>
    <n v="3171147"/>
    <n v="41486"/>
    <s v="437,055"/>
    <n v="0"/>
    <n v="13438"/>
    <n v="400"/>
    <n v="28375545"/>
    <n v="102539"/>
    <n v="276730535"/>
    <x v="14"/>
    <x v="0"/>
    <n v="51759158"/>
    <n v="0.189"/>
  </r>
  <r>
    <x v="87"/>
    <n v="4238676"/>
    <n v="39139"/>
    <n v="95111"/>
    <n v="508"/>
    <n v="3591313"/>
    <n v="25738"/>
    <s v="552,252"/>
    <n v="6749"/>
    <n v="49759"/>
    <n v="1117"/>
    <n v="26683686"/>
    <n v="313246"/>
    <n v="85184410"/>
    <x v="0"/>
    <x v="0"/>
    <n v="9615913"/>
    <n v="0.114"/>
  </r>
  <r>
    <x v="88"/>
    <n v="1732298"/>
    <n v="9970"/>
    <n v="19336"/>
    <n v="66"/>
    <n v="1547666"/>
    <n v="9926"/>
    <s v="165,296"/>
    <n v="977"/>
    <n v="42025"/>
    <n v="469"/>
    <n v="13545244"/>
    <n v="328603"/>
    <n v="41220689"/>
    <x v="6"/>
    <x v="0"/>
    <n v="2102550"/>
    <n v="0"/>
  </r>
  <r>
    <x v="89"/>
    <n v="315385"/>
    <n v="1509"/>
    <n v="5044"/>
    <n v="0"/>
    <n v="272848"/>
    <n v="576"/>
    <s v="37,493"/>
    <n v="33"/>
    <n v="63090"/>
    <n v="1009"/>
    <n v="4729538"/>
    <n v="946109"/>
    <n v="4998934"/>
    <x v="17"/>
    <x v="1"/>
    <n v="3447303"/>
    <n v="0.69799999999999995"/>
  </r>
  <r>
    <x v="90"/>
    <n v="5658"/>
    <n v="71"/>
    <n v="33"/>
    <n v="0"/>
    <n v="4821"/>
    <n v="155"/>
    <s v="804"/>
    <n v="1"/>
    <n v="66151"/>
    <n v="386"/>
    <n v="83753"/>
    <n v="979201"/>
    <n v="85532"/>
    <x v="17"/>
    <x v="1"/>
    <n v="65031"/>
    <n v="0.76500000000000001"/>
  </r>
  <r>
    <x v="91"/>
    <n v="913476"/>
    <n v="7071"/>
    <n v="6571"/>
    <n v="12"/>
    <n v="867747"/>
    <n v="2004"/>
    <s v="39,158"/>
    <n v="388"/>
    <n v="97949"/>
    <n v="705"/>
    <n v="17162009"/>
    <n v="1840233"/>
    <n v="9326000"/>
    <x v="6"/>
    <x v="0"/>
    <n v="5822097"/>
    <n v="0.67300000000000004"/>
  </r>
  <r>
    <x v="92"/>
    <n v="4406194"/>
    <n v="5589"/>
    <n v="128273"/>
    <n v="31"/>
    <n v="4161645"/>
    <n v="4125"/>
    <s v="116,276"/>
    <n v="322"/>
    <n v="72995"/>
    <n v="2125"/>
    <n v="79519533"/>
    <n v="1317355"/>
    <n v="60363045"/>
    <x v="1"/>
    <x v="1"/>
    <n v="40032241"/>
    <n v="0.66200000000000003"/>
  </r>
  <r>
    <x v="93"/>
    <n v="55456"/>
    <n v="316"/>
    <n v="1241"/>
    <n v="10"/>
    <n v="47305"/>
    <n v="35"/>
    <s v="6,910"/>
    <n v="33"/>
    <n v="18637"/>
    <n v="417"/>
    <n v="510832"/>
    <n v="171679"/>
    <n v="2975514"/>
    <x v="4"/>
    <x v="3"/>
    <n v="238475"/>
    <n v="8.1000000000000003E-2"/>
  </r>
  <r>
    <x v="94"/>
    <n v="1043912"/>
    <n v="12355"/>
    <n v="15297"/>
    <n v="17"/>
    <n v="899124"/>
    <n v="9212"/>
    <s v="129,491"/>
    <n v="1230"/>
    <n v="8282"/>
    <n v="121"/>
    <n v="19196748"/>
    <n v="152299"/>
    <n v="126046173"/>
    <x v="16"/>
    <x v="0"/>
    <n v="60534603"/>
    <n v="0.47899999999999998"/>
  </r>
  <r>
    <x v="95"/>
    <n v="779019"/>
    <n v="926"/>
    <n v="10148"/>
    <n v="13"/>
    <n v="757179"/>
    <n v="1200"/>
    <s v="11,692"/>
    <n v="666"/>
    <n v="75520"/>
    <n v="984"/>
    <n v="8690513"/>
    <n v="842475"/>
    <n v="10315456"/>
    <x v="6"/>
    <x v="0"/>
    <n v="3195539"/>
    <n v="0.313"/>
  </r>
  <r>
    <x v="96"/>
    <n v="649120"/>
    <n v="7235"/>
    <n v="6973"/>
    <n v="97"/>
    <n v="533329"/>
    <n v="7702"/>
    <s v="108,818"/>
    <n v="221"/>
    <n v="34118"/>
    <n v="367"/>
    <n v="11575012"/>
    <n v="608389"/>
    <n v="19025661"/>
    <x v="20"/>
    <x v="0"/>
    <n v="5807646"/>
    <n v="0.309"/>
  </r>
  <r>
    <x v="97"/>
    <n v="213756"/>
    <n v="1183"/>
    <n v="4211"/>
    <n v="32"/>
    <n v="198786"/>
    <n v="1318"/>
    <s v="10,759"/>
    <n v="135"/>
    <n v="3881"/>
    <n v="76"/>
    <n v="2205159"/>
    <n v="40035"/>
    <n v="55081308"/>
    <x v="15"/>
    <x v="2"/>
    <n v="1097830"/>
    <n v="0.02"/>
  </r>
  <r>
    <x v="98"/>
    <n v="404463"/>
    <n v="595"/>
    <n v="2375"/>
    <n v="3"/>
    <n v="393957"/>
    <n v="773"/>
    <s v="8,131"/>
    <n v="230"/>
    <n v="93183"/>
    <n v="547"/>
    <n v="3541654"/>
    <n v="815948"/>
    <n v="4340537"/>
    <x v="6"/>
    <x v="0"/>
    <n v="0"/>
    <n v="0"/>
  </r>
  <r>
    <x v="99"/>
    <n v="169971"/>
    <n v="471"/>
    <n v="2413"/>
    <n v="6"/>
    <n v="159280"/>
    <n v="995"/>
    <s v="8,278"/>
    <n v="195"/>
    <n v="25585"/>
    <n v="363"/>
    <n v="1585006"/>
    <n v="238584"/>
    <n v="6643393"/>
    <x v="20"/>
    <x v="0"/>
    <n v="561878"/>
    <n v="8.5999999999999993E-2"/>
  </r>
  <r>
    <x v="100"/>
    <n v="139587"/>
    <n v="125"/>
    <n v="2561"/>
    <n v="2"/>
    <n v="135954"/>
    <n v="23"/>
    <s v="1,072"/>
    <n v="14"/>
    <n v="74926"/>
    <n v="1375"/>
    <n v="3206315"/>
    <n v="1721052"/>
    <n v="1862997"/>
    <x v="17"/>
    <x v="1"/>
    <n v="796128"/>
    <n v="0.42199999999999999"/>
  </r>
  <r>
    <x v="101"/>
    <n v="573959"/>
    <n v="1558"/>
    <n v="7952"/>
    <n v="4"/>
    <n v="539859"/>
    <n v="1031"/>
    <s v="26,148"/>
    <n v="54"/>
    <n v="84512"/>
    <n v="1171"/>
    <n v="4731376"/>
    <n v="696664"/>
    <n v="6791470"/>
    <x v="6"/>
    <x v="0"/>
    <n v="1195843"/>
    <n v="0.17499999999999999"/>
  </r>
  <r>
    <x v="102"/>
    <n v="13845"/>
    <n v="2"/>
    <n v="391"/>
    <n v="1"/>
    <n v="6702"/>
    <n v="17"/>
    <s v="6,752"/>
    <n v="0"/>
    <n v="6406"/>
    <n v="181"/>
    <n v="140799"/>
    <n v="65152"/>
    <n v="2161088"/>
    <x v="13"/>
    <x v="2"/>
    <n v="36637"/>
    <n v="1.7000000000000001E-2"/>
  </r>
  <r>
    <x v="103"/>
    <n v="5459"/>
    <n v="0"/>
    <n v="148"/>
    <n v="0"/>
    <n v="2715"/>
    <n v="0"/>
    <s v="2,596"/>
    <n v="2"/>
    <n v="1052"/>
    <n v="29"/>
    <n v="128246"/>
    <n v="24714"/>
    <n v="5189115"/>
    <x v="11"/>
    <x v="2"/>
    <n v="0"/>
    <n v="0"/>
  </r>
  <r>
    <x v="104"/>
    <n v="271981"/>
    <n v="2134"/>
    <n v="3781"/>
    <n v="31"/>
    <n v="201205"/>
    <n v="967"/>
    <s v="66,995"/>
    <n v="0"/>
    <n v="38995"/>
    <n v="542"/>
    <n v="1379277"/>
    <n v="197751"/>
    <n v="6974828"/>
    <x v="2"/>
    <x v="2"/>
    <n v="712033"/>
    <n v="0.104"/>
  </r>
  <r>
    <x v="105"/>
    <n v="3107"/>
    <n v="5"/>
    <n v="59"/>
    <n v="0"/>
    <n v="3025"/>
    <n v="1"/>
    <s v="23"/>
    <n v="1"/>
    <n v="81229"/>
    <n v="1542"/>
    <n v="49126"/>
    <n v="1284340"/>
    <n v="38250"/>
    <x v="8"/>
    <x v="1"/>
    <n v="20836"/>
    <n v="0.54600000000000004"/>
  </r>
  <r>
    <x v="106"/>
    <n v="286993"/>
    <n v="567"/>
    <n v="4433"/>
    <n v="2"/>
    <n v="271262"/>
    <n v="533"/>
    <s v="11,298"/>
    <n v="58"/>
    <n v="107086"/>
    <n v="1654"/>
    <n v="4153742"/>
    <n v="1549896"/>
    <n v="2680014"/>
    <x v="17"/>
    <x v="1"/>
    <n v="1514215"/>
    <n v="0.55600000000000005"/>
  </r>
  <r>
    <x v="107"/>
    <n v="74437"/>
    <n v="42"/>
    <n v="825"/>
    <n v="0"/>
    <n v="72797"/>
    <n v="6"/>
    <s v="815"/>
    <n v="7"/>
    <n v="116809"/>
    <n v="1295"/>
    <n v="3332660"/>
    <n v="5229704"/>
    <n v="637256"/>
    <x v="8"/>
    <x v="1"/>
    <n v="397601"/>
    <n v="0.63500000000000001"/>
  </r>
  <r>
    <x v="108"/>
    <n v="63"/>
    <n v="0"/>
    <n v="0"/>
    <n v="0"/>
    <n v="57"/>
    <n v="0"/>
    <s v="6"/>
    <n v="0"/>
    <n v="96"/>
    <n v="0"/>
    <n v="4705"/>
    <n v="7138"/>
    <n v="659143"/>
    <x v="16"/>
    <x v="0"/>
    <n v="293807"/>
    <n v="0.45200000000000001"/>
  </r>
  <r>
    <x v="109"/>
    <n v="42787"/>
    <n v="6"/>
    <n v="948"/>
    <n v="0"/>
    <n v="42464"/>
    <n v="8"/>
    <s v="-625"/>
    <n v="26"/>
    <n v="1502"/>
    <n v="33"/>
    <n v="231460"/>
    <n v="8128"/>
    <n v="28477714"/>
    <x v="15"/>
    <x v="2"/>
    <n v="0"/>
    <n v="0"/>
  </r>
  <r>
    <x v="110"/>
    <n v="56574"/>
    <n v="439"/>
    <n v="1874"/>
    <n v="24"/>
    <n v="41492"/>
    <n v="178"/>
    <s v="13,208"/>
    <n v="285"/>
    <n v="2875"/>
    <n v="95"/>
    <n v="359914"/>
    <n v="18292"/>
    <n v="19676213"/>
    <x v="15"/>
    <x v="2"/>
    <n v="464848"/>
    <n v="2.4E-2"/>
  </r>
  <r>
    <x v="111"/>
    <n v="1299767"/>
    <n v="19991"/>
    <n v="11162"/>
    <n v="201"/>
    <n v="1057843"/>
    <n v="16258"/>
    <s v="230,762"/>
    <n v="1096"/>
    <n v="39596"/>
    <n v="340"/>
    <n v="19583866"/>
    <n v="596604"/>
    <n v="32825579"/>
    <x v="14"/>
    <x v="0"/>
    <n v="16119916"/>
    <n v="0.498"/>
  </r>
  <r>
    <x v="112"/>
    <n v="78578"/>
    <n v="114"/>
    <n v="222"/>
    <n v="0"/>
    <n v="75778"/>
    <n v="118"/>
    <s v="2,578"/>
    <n v="11"/>
    <n v="142588"/>
    <n v="403"/>
    <n v="1231279"/>
    <n v="2234286"/>
    <n v="551084"/>
    <x v="0"/>
    <x v="0"/>
    <n v="330504"/>
    <n v="0.61099999999999999"/>
  </r>
  <r>
    <x v="113"/>
    <n v="14652"/>
    <n v="5"/>
    <n v="534"/>
    <n v="0"/>
    <n v="13998"/>
    <n v="2"/>
    <s v="120"/>
    <n v="0"/>
    <n v="701"/>
    <n v="26"/>
    <n v="355491"/>
    <n v="17013"/>
    <n v="20894965"/>
    <x v="11"/>
    <x v="2"/>
    <n v="173242"/>
    <n v="8.9999999999999993E-3"/>
  </r>
  <r>
    <x v="114"/>
    <n v="34953"/>
    <n v="51"/>
    <n v="428"/>
    <n v="0"/>
    <n v="33270"/>
    <n v="70"/>
    <s v="1,255"/>
    <n v="3"/>
    <n v="78928"/>
    <n v="966"/>
    <n v="1122904"/>
    <n v="2535636"/>
    <n v="442849"/>
    <x v="1"/>
    <x v="1"/>
    <n v="405723"/>
    <n v="0.91900000000000004"/>
  </r>
  <r>
    <x v="115"/>
    <n v="4"/>
    <n v="0"/>
    <n v="0"/>
    <n v="0"/>
    <n v="4"/>
    <n v="0"/>
    <s v="0"/>
    <n v="0"/>
    <n v="67"/>
    <n v="0"/>
    <n v="0"/>
    <n v="0"/>
    <n v="59633"/>
    <x v="21"/>
    <x v="5"/>
    <n v="0"/>
    <n v="0"/>
  </r>
  <r>
    <x v="116"/>
    <n v="27255"/>
    <n v="4226"/>
    <n v="166"/>
    <n v="37"/>
    <n v="104"/>
    <n v="0"/>
    <s v="26,985"/>
    <n v="1"/>
    <n v="72691"/>
    <n v="443"/>
    <n v="268763"/>
    <n v="716812"/>
    <n v="374942"/>
    <x v="4"/>
    <x v="3"/>
    <n v="0"/>
    <n v="0"/>
  </r>
  <r>
    <x v="117"/>
    <n v="28724"/>
    <n v="286"/>
    <n v="616"/>
    <n v="7"/>
    <n v="24526"/>
    <n v="389"/>
    <s v="3,582"/>
    <n v="16"/>
    <n v="6003"/>
    <n v="129"/>
    <n v="397083"/>
    <n v="82990"/>
    <n v="4784702"/>
    <x v="11"/>
    <x v="2"/>
    <n v="215782"/>
    <n v="4.5999999999999999E-2"/>
  </r>
  <r>
    <x v="118"/>
    <n v="5219"/>
    <n v="99"/>
    <n v="21"/>
    <n v="0"/>
    <n v="1854"/>
    <n v="0"/>
    <s v="3,344"/>
    <n v="0"/>
    <n v="4096"/>
    <n v="16"/>
    <n v="358675"/>
    <n v="281510"/>
    <n v="1274112"/>
    <x v="15"/>
    <x v="2"/>
    <n v="720910"/>
    <n v="0.56699999999999995"/>
  </r>
  <r>
    <x v="119"/>
    <n v="19546"/>
    <n v="0"/>
    <n v="175"/>
    <n v="0"/>
    <n v="2964"/>
    <n v="0"/>
    <s v="16,407"/>
    <n v="0"/>
    <n v="69784"/>
    <n v="625"/>
    <n v="176919"/>
    <n v="631646"/>
    <n v="280092"/>
    <x v="15"/>
    <x v="2"/>
    <n v="0"/>
    <n v="0"/>
  </r>
  <r>
    <x v="120"/>
    <n v="2978330"/>
    <n v="6513"/>
    <n v="244935"/>
    <n v="383"/>
    <n v="2343552"/>
    <n v="17086"/>
    <s v="389,843"/>
    <n v="4798"/>
    <n v="22834"/>
    <n v="1878"/>
    <n v="8791128"/>
    <n v="67399"/>
    <n v="130434729"/>
    <x v="10"/>
    <x v="3"/>
    <n v="51404453"/>
    <n v="0.39900000000000002"/>
  </r>
  <r>
    <x v="121"/>
    <n v="1"/>
    <n v="0"/>
    <n v="0"/>
    <n v="0"/>
    <n v="1"/>
    <n v="0"/>
    <s v="0"/>
    <n v="0"/>
    <n v="9"/>
    <n v="0"/>
    <n v="0"/>
    <n v="0"/>
    <n v="116360"/>
    <x v="21"/>
    <x v="5"/>
    <n v="0"/>
    <n v="0"/>
  </r>
  <r>
    <x v="122"/>
    <n v="261000"/>
    <n v="193"/>
    <n v="6291"/>
    <n v="5"/>
    <n v="253143"/>
    <n v="138"/>
    <s v="1,566"/>
    <n v="35"/>
    <n v="64868"/>
    <n v="1564"/>
    <n v="1460065"/>
    <n v="362880"/>
    <n v="4023545"/>
    <x v="9"/>
    <x v="1"/>
    <n v="566461"/>
    <n v="0.14000000000000001"/>
  </r>
  <r>
    <x v="123"/>
    <n v="3021"/>
    <n v="29"/>
    <n v="33"/>
    <n v="0"/>
    <n v="2858"/>
    <n v="18"/>
    <s v="130"/>
    <n v="6"/>
    <n v="76382"/>
    <n v="834"/>
    <n v="54960"/>
    <n v="1389598"/>
    <n v="39551"/>
    <x v="8"/>
    <x v="1"/>
    <n v="24454"/>
    <n v="0.623"/>
  </r>
  <r>
    <x v="124"/>
    <n v="175560"/>
    <n v="957"/>
    <n v="860"/>
    <n v="3"/>
    <n v="168749"/>
    <n v="1991"/>
    <s v="5,951"/>
    <n v="192"/>
    <n v="52614"/>
    <n v="258"/>
    <n v="3446882"/>
    <n v="1033004"/>
    <n v="3336757"/>
    <x v="16"/>
    <x v="0"/>
    <n v="2208400"/>
    <n v="0.67400000000000004"/>
  </r>
  <r>
    <x v="125"/>
    <n v="104264"/>
    <n v="332"/>
    <n v="1637"/>
    <n v="1"/>
    <n v="99701"/>
    <n v="145"/>
    <s v="2,926"/>
    <n v="6"/>
    <n v="165985"/>
    <n v="2606"/>
    <n v="537582"/>
    <n v="855812"/>
    <n v="628154"/>
    <x v="1"/>
    <x v="1"/>
    <n v="190090"/>
    <n v="0.30299999999999999"/>
  </r>
  <r>
    <x v="126"/>
    <n v="22"/>
    <n v="0"/>
    <n v="1"/>
    <n v="0"/>
    <n v="20"/>
    <n v="0"/>
    <s v="1"/>
    <n v="0"/>
    <n v="4404"/>
    <n v="200"/>
    <n v="1408"/>
    <n v="281882"/>
    <n v="4995"/>
    <x v="4"/>
    <x v="3"/>
    <n v="1460"/>
    <n v="0.29199999999999998"/>
  </r>
  <r>
    <x v="127"/>
    <n v="711103"/>
    <n v="9778"/>
    <n v="10509"/>
    <n v="105"/>
    <n v="624776"/>
    <n v="7365"/>
    <s v="75,818"/>
    <n v="1100"/>
    <n v="19016"/>
    <n v="281"/>
    <n v="8077254"/>
    <n v="215995"/>
    <n v="37395514"/>
    <x v="2"/>
    <x v="2"/>
    <n v="15423440"/>
    <n v="0.41799999999999998"/>
  </r>
  <r>
    <x v="128"/>
    <n v="134343"/>
    <n v="1166"/>
    <n v="1641"/>
    <n v="13"/>
    <n v="108516"/>
    <n v="1083"/>
    <s v="24,186"/>
    <n v="32"/>
    <n v="4169"/>
    <n v="51"/>
    <n v="784167"/>
    <n v="24336"/>
    <n v="32222629"/>
    <x v="15"/>
    <x v="2"/>
    <n v="907839"/>
    <n v="2.9000000000000001E-2"/>
  </r>
  <r>
    <x v="129"/>
    <n v="337561"/>
    <n v="4434"/>
    <n v="12234"/>
    <n v="220"/>
    <n v="253313"/>
    <n v="3680"/>
    <s v="72,014"/>
    <n v="0"/>
    <n v="6158"/>
    <n v="223"/>
    <n v="3284237"/>
    <n v="59915"/>
    <n v="54814524"/>
    <x v="14"/>
    <x v="0"/>
    <n v="0"/>
    <n v="0"/>
  </r>
  <r>
    <x v="130"/>
    <n v="121507"/>
    <n v="304"/>
    <n v="3204"/>
    <n v="8"/>
    <n v="101875"/>
    <n v="2437"/>
    <s v="16,428"/>
    <n v="62"/>
    <n v="46881"/>
    <n v="1236"/>
    <n v="628458"/>
    <n v="242475"/>
    <n v="2591844"/>
    <x v="13"/>
    <x v="2"/>
    <n v="175077"/>
    <n v="6.9000000000000006E-2"/>
  </r>
  <r>
    <x v="131"/>
    <n v="720680"/>
    <n v="3194"/>
    <n v="10150"/>
    <n v="35"/>
    <n v="673198"/>
    <n v="2115"/>
    <s v="37,332"/>
    <n v="0"/>
    <n v="24251"/>
    <n v="342"/>
    <n v="3707396"/>
    <n v="124757"/>
    <n v="29716951"/>
    <x v="0"/>
    <x v="0"/>
    <n v="4541682"/>
    <n v="0.156"/>
  </r>
  <r>
    <x v="132"/>
    <n v="1889992"/>
    <n v="2161"/>
    <n v="17878"/>
    <n v="7"/>
    <n v="1710567"/>
    <n v="9316"/>
    <s v="161,547"/>
    <n v="208"/>
    <n v="110031"/>
    <n v="1041"/>
    <n v="16254958"/>
    <n v="946323"/>
    <n v="17176972"/>
    <x v="8"/>
    <x v="1"/>
    <n v="11976753"/>
    <n v="0.69899999999999995"/>
  </r>
  <r>
    <x v="133"/>
    <n v="134"/>
    <n v="0"/>
    <n v="0"/>
    <n v="0"/>
    <n v="58"/>
    <n v="0"/>
    <s v="76"/>
    <n v="0"/>
    <n v="464"/>
    <n v="0"/>
    <n v="38831"/>
    <n v="134577"/>
    <n v="288542"/>
    <x v="18"/>
    <x v="5"/>
    <n v="70773"/>
    <n v="0.248"/>
  </r>
  <r>
    <x v="134"/>
    <n v="2902"/>
    <n v="12"/>
    <n v="26"/>
    <n v="0"/>
    <n v="2839"/>
    <n v="1"/>
    <s v="37"/>
    <n v="0"/>
    <n v="580"/>
    <n v="5"/>
    <n v="2529030"/>
    <n v="505594"/>
    <n v="5002100"/>
    <x v="7"/>
    <x v="5"/>
    <n v="1444895"/>
    <n v="0.3"/>
  </r>
  <r>
    <x v="135"/>
    <n v="10251"/>
    <n v="398"/>
    <n v="197"/>
    <n v="1"/>
    <n v="4225"/>
    <n v="0"/>
    <s v="5,829"/>
    <n v="0"/>
    <n v="1527"/>
    <n v="29"/>
    <n v="0"/>
    <n v="0"/>
    <n v="6711919"/>
    <x v="10"/>
    <x v="3"/>
    <n v="580179"/>
    <n v="8.7999999999999995E-2"/>
  </r>
  <r>
    <x v="136"/>
    <n v="5697"/>
    <n v="10"/>
    <n v="196"/>
    <n v="0"/>
    <n v="5416"/>
    <n v="15"/>
    <s v="85"/>
    <n v="0"/>
    <n v="226"/>
    <n v="8"/>
    <n v="134005"/>
    <n v="5323"/>
    <n v="25172662"/>
    <x v="11"/>
    <x v="2"/>
    <n v="393293"/>
    <n v="1.6E-2"/>
  </r>
  <r>
    <x v="137"/>
    <n v="179118"/>
    <n v="610"/>
    <n v="2194"/>
    <n v="2"/>
    <n v="166131"/>
    <n v="149"/>
    <s v="10,793"/>
    <n v="11"/>
    <n v="846"/>
    <n v="10"/>
    <n v="2542261"/>
    <n v="12004"/>
    <n v="211786944"/>
    <x v="11"/>
    <x v="2"/>
    <n v="2550390"/>
    <n v="1.2E-2"/>
  </r>
  <r>
    <x v="138"/>
    <n v="158681"/>
    <n v="517"/>
    <n v="5513"/>
    <n v="4"/>
    <n v="150587"/>
    <n v="31"/>
    <s v="2,581"/>
    <n v="0"/>
    <n v="76169"/>
    <n v="2646"/>
    <n v="1028102"/>
    <n v="493502"/>
    <n v="2083279"/>
    <x v="1"/>
    <x v="1"/>
    <n v="543597"/>
    <n v="0.26100000000000001"/>
  </r>
  <r>
    <x v="139"/>
    <n v="141999"/>
    <n v="666"/>
    <n v="805"/>
    <n v="1"/>
    <n v="88952"/>
    <n v="0"/>
    <s v="52,242"/>
    <n v="2"/>
    <n v="25968"/>
    <n v="147"/>
    <n v="6775622"/>
    <n v="1239080"/>
    <n v="5468267"/>
    <x v="17"/>
    <x v="1"/>
    <n v="3720118"/>
    <n v="0.68600000000000005"/>
  </r>
  <r>
    <x v="140"/>
    <n v="299210"/>
    <n v="268"/>
    <n v="3959"/>
    <n v="11"/>
    <n v="285664"/>
    <n v="0"/>
    <s v="9,587"/>
    <n v="158"/>
    <n v="56991"/>
    <n v="754"/>
    <n v="1550000"/>
    <n v="295229"/>
    <n v="5250159"/>
    <x v="6"/>
    <x v="0"/>
    <n v="2008140"/>
    <n v="0.39300000000000002"/>
  </r>
  <r>
    <x v="141"/>
    <n v="1075504"/>
    <n v="3884"/>
    <n v="24004"/>
    <n v="86"/>
    <n v="967073"/>
    <n v="2669"/>
    <s v="84,427"/>
    <n v="4530"/>
    <n v="4766"/>
    <n v="106"/>
    <n v="16551440"/>
    <n v="73354"/>
    <n v="225639021"/>
    <x v="0"/>
    <x v="0"/>
    <n v="31779365"/>
    <n v="0.14399999999999999"/>
  </r>
  <r>
    <x v="142"/>
    <n v="318181"/>
    <n v="182"/>
    <n v="3615"/>
    <n v="2"/>
    <n v="312537"/>
    <n v="51"/>
    <s v="2,029"/>
    <n v="13"/>
    <n v="60808"/>
    <n v="691"/>
    <n v="2030498"/>
    <n v="388052"/>
    <n v="5232540"/>
    <x v="6"/>
    <x v="0"/>
    <n v="614176"/>
    <n v="0.12"/>
  </r>
  <r>
    <x v="143"/>
    <n v="443718"/>
    <n v="900"/>
    <n v="6918"/>
    <n v="6"/>
    <n v="425794"/>
    <n v="1082"/>
    <s v="11,006"/>
    <n v="133"/>
    <n v="101075"/>
    <n v="1576"/>
    <n v="3466213"/>
    <n v="789571"/>
    <n v="4389996"/>
    <x v="10"/>
    <x v="3"/>
    <n v="2354177"/>
    <n v="0.54600000000000004"/>
  </r>
  <r>
    <x v="144"/>
    <n v="17806"/>
    <n v="0"/>
    <n v="192"/>
    <n v="0"/>
    <n v="17479"/>
    <n v="0"/>
    <s v="135"/>
    <n v="7"/>
    <n v="1949"/>
    <n v="21"/>
    <n v="149693"/>
    <n v="16387"/>
    <n v="9134604"/>
    <x v="18"/>
    <x v="5"/>
    <n v="83122"/>
    <n v="8.9999999999999993E-3"/>
  </r>
  <r>
    <x v="145"/>
    <n v="455680"/>
    <n v="291"/>
    <n v="15341"/>
    <n v="26"/>
    <n v="429560"/>
    <n v="875"/>
    <s v="10,779"/>
    <n v="260"/>
    <n v="63029"/>
    <n v="2122"/>
    <n v="1716067"/>
    <n v="237365"/>
    <n v="7229647"/>
    <x v="5"/>
    <x v="4"/>
    <n v="1837008"/>
    <n v="0.25800000000000001"/>
  </r>
  <r>
    <x v="146"/>
    <n v="1676019"/>
    <n v="8423"/>
    <n v="29220"/>
    <n v="92"/>
    <n v="1567676"/>
    <n v="7720"/>
    <s v="79,123"/>
    <n v="2253"/>
    <n v="15072"/>
    <n v="263"/>
    <n v="17254557"/>
    <n v="155171"/>
    <n v="111197306"/>
    <x v="14"/>
    <x v="0"/>
    <n v="13375452"/>
    <n v="0.122"/>
  </r>
  <r>
    <x v="147"/>
    <n v="2884359"/>
    <n v="198"/>
    <n v="75285"/>
    <n v="0"/>
    <n v="2654677"/>
    <n v="53"/>
    <s v="154,397"/>
    <n v="48"/>
    <n v="76305"/>
    <n v="1992"/>
    <n v="18978511"/>
    <n v="502070"/>
    <n v="37800558"/>
    <x v="9"/>
    <x v="1"/>
    <n v="18676038"/>
    <n v="0.49399999999999999"/>
  </r>
  <r>
    <x v="148"/>
    <n v="990293"/>
    <n v="2232"/>
    <n v="17502"/>
    <n v="17"/>
    <n v="929547"/>
    <n v="3705"/>
    <s v="43,244"/>
    <n v="186"/>
    <n v="97435"/>
    <n v="1722"/>
    <n v="15803776"/>
    <n v="1554928"/>
    <n v="10163668"/>
    <x v="1"/>
    <x v="1"/>
    <n v="7344550"/>
    <n v="0.72"/>
  </r>
  <r>
    <x v="149"/>
    <n v="228119"/>
    <n v="220"/>
    <n v="601"/>
    <n v="0"/>
    <n v="225213"/>
    <n v="180"/>
    <s v="2,305"/>
    <n v="21"/>
    <n v="81245"/>
    <n v="214"/>
    <n v="2386801"/>
    <n v="850059"/>
    <n v="2807805"/>
    <x v="6"/>
    <x v="0"/>
    <n v="2175812"/>
    <n v="0.755"/>
  </r>
  <r>
    <x v="150"/>
    <n v="43835"/>
    <n v="3590"/>
    <n v="298"/>
    <n v="10"/>
    <n v="38315"/>
    <n v="2752"/>
    <s v="5,222"/>
    <n v="33"/>
    <n v="48576"/>
    <n v="330"/>
    <n v="103924"/>
    <n v="115164"/>
    <n v="902401"/>
    <x v="15"/>
    <x v="2"/>
    <n v="0"/>
    <n v="0"/>
  </r>
  <r>
    <x v="151"/>
    <n v="1085412"/>
    <n v="312"/>
    <n v="34323"/>
    <n v="4"/>
    <n v="1048777"/>
    <n v="157"/>
    <s v="2,312"/>
    <n v="86"/>
    <n v="56843"/>
    <n v="1797"/>
    <n v="10804085"/>
    <n v="565807"/>
    <n v="19094998"/>
    <x v="9"/>
    <x v="1"/>
    <n v="5082172"/>
    <n v="0.26400000000000001"/>
  </r>
  <r>
    <x v="152"/>
    <n v="6491288"/>
    <n v="21378"/>
    <n v="166442"/>
    <n v="792"/>
    <n v="5788710"/>
    <n v="18729"/>
    <s v="536,136"/>
    <n v="2300"/>
    <n v="44460"/>
    <n v="1140"/>
    <n v="169700000"/>
    <n v="1162297"/>
    <n v="146003968"/>
    <x v="9"/>
    <x v="1"/>
    <n v="38955619"/>
    <n v="0.26700000000000002"/>
  </r>
  <r>
    <x v="153"/>
    <n v="77235"/>
    <n v="600"/>
    <n v="911"/>
    <n v="13"/>
    <n v="45016"/>
    <n v="22"/>
    <s v="31,308"/>
    <n v="41"/>
    <n v="5804"/>
    <n v="68"/>
    <n v="2177611"/>
    <n v="163643"/>
    <n v="13307106"/>
    <x v="15"/>
    <x v="2"/>
    <n v="450856"/>
    <n v="3.5000000000000003E-2"/>
  </r>
  <r>
    <x v="154"/>
    <n v="2"/>
    <n v="0"/>
    <n v="0"/>
    <n v="0"/>
    <n v="2"/>
    <n v="0"/>
    <s v="0"/>
    <n v="0"/>
    <n v="328"/>
    <n v="0"/>
    <n v="0"/>
    <n v="0"/>
    <n v="6097"/>
    <x v="11"/>
    <x v="2"/>
    <n v="0"/>
    <n v="0"/>
  </r>
  <r>
    <x v="155"/>
    <n v="625"/>
    <n v="5"/>
    <n v="3"/>
    <n v="0"/>
    <n v="569"/>
    <n v="11"/>
    <s v="53"/>
    <n v="1"/>
    <n v="11657"/>
    <n v="56"/>
    <n v="26938"/>
    <n v="502425"/>
    <n v="53616"/>
    <x v="4"/>
    <x v="3"/>
    <n v="23966"/>
    <n v="0.45100000000000001"/>
  </r>
  <r>
    <x v="156"/>
    <n v="5949"/>
    <n v="36"/>
    <n v="92"/>
    <n v="0"/>
    <n v="5476"/>
    <n v="8"/>
    <s v="381"/>
    <n v="3"/>
    <n v="32234"/>
    <n v="498"/>
    <n v="61407"/>
    <n v="332723"/>
    <n v="184559"/>
    <x v="4"/>
    <x v="3"/>
    <n v="32898"/>
    <n v="0.17899999999999999"/>
  </r>
  <r>
    <x v="157"/>
    <n v="2713"/>
    <n v="0"/>
    <n v="39"/>
    <n v="0"/>
    <n v="1399"/>
    <n v="0"/>
    <s v="1,275"/>
    <n v="7"/>
    <n v="68865"/>
    <n v="990"/>
    <n v="46787"/>
    <n v="1187608"/>
    <n v="39396"/>
    <x v="4"/>
    <x v="3"/>
    <n v="0"/>
    <n v="0"/>
  </r>
  <r>
    <x v="158"/>
    <n v="3"/>
    <n v="0"/>
    <n v="0"/>
    <n v="0"/>
    <n v="3"/>
    <n v="0"/>
    <s v="0"/>
    <n v="0"/>
    <n v="15"/>
    <n v="0"/>
    <n v="0"/>
    <n v="0"/>
    <n v="199877"/>
    <x v="19"/>
    <x v="5"/>
    <n v="71957"/>
    <n v="0.36299999999999999"/>
  </r>
  <r>
    <x v="159"/>
    <n v="5194"/>
    <n v="0"/>
    <n v="90"/>
    <n v="0"/>
    <n v="5029"/>
    <n v="0"/>
    <s v="75"/>
    <n v="0"/>
    <n v="152720"/>
    <n v="2646"/>
    <n v="72683"/>
    <n v="2137107"/>
    <n v="34010"/>
    <x v="1"/>
    <x v="1"/>
    <n v="23494"/>
    <n v="0.69199999999999995"/>
  </r>
  <r>
    <x v="160"/>
    <n v="2476"/>
    <n v="1"/>
    <n v="37"/>
    <n v="0"/>
    <n v="2374"/>
    <n v="2"/>
    <s v="65"/>
    <n v="0"/>
    <n v="11070"/>
    <n v="165"/>
    <n v="14270"/>
    <n v="63801"/>
    <n v="223664"/>
    <x v="3"/>
    <x v="2"/>
    <n v="32107"/>
    <n v="0.14699999999999999"/>
  </r>
  <r>
    <x v="161"/>
    <n v="535176"/>
    <n v="864"/>
    <n v="8357"/>
    <n v="12"/>
    <n v="515990"/>
    <n v="451"/>
    <s v="10,829"/>
    <n v="1396"/>
    <n v="15112"/>
    <n v="236"/>
    <n v="26008288"/>
    <n v="734399"/>
    <n v="35414391"/>
    <x v="6"/>
    <x v="0"/>
    <n v="20315744"/>
    <n v="0.58399999999999996"/>
  </r>
  <r>
    <x v="162"/>
    <n v="68348"/>
    <n v="336"/>
    <n v="1526"/>
    <n v="31"/>
    <n v="51566"/>
    <n v="495"/>
    <s v="15,256"/>
    <n v="66"/>
    <n v="3966"/>
    <n v="89"/>
    <n v="680339"/>
    <n v="39482"/>
    <n v="17231469"/>
    <x v="11"/>
    <x v="2"/>
    <n v="1035558"/>
    <n v="6.2E-2"/>
  </r>
  <r>
    <x v="163"/>
    <n v="727246"/>
    <n v="792"/>
    <n v="7146"/>
    <n v="3"/>
    <n v="712319"/>
    <n v="224"/>
    <s v="7,781"/>
    <n v="17"/>
    <n v="83608"/>
    <n v="822"/>
    <n v="4767198"/>
    <n v="548064"/>
    <n v="8698253"/>
    <x v="1"/>
    <x v="1"/>
    <n v="2863357"/>
    <n v="0.42099999999999999"/>
  </r>
  <r>
    <x v="164"/>
    <n v="18714"/>
    <n v="132"/>
    <n v="98"/>
    <n v="4"/>
    <n v="18161"/>
    <n v="169"/>
    <s v="455"/>
    <n v="0"/>
    <n v="188986"/>
    <n v="990"/>
    <n v="21504"/>
    <n v="217162"/>
    <n v="99023"/>
    <x v="15"/>
    <x v="2"/>
    <n v="72882"/>
    <n v="0.74099999999999999"/>
  </r>
  <r>
    <x v="165"/>
    <n v="6318"/>
    <n v="3"/>
    <n v="121"/>
    <n v="0"/>
    <n v="4319"/>
    <n v="6"/>
    <s v="1,878"/>
    <n v="0"/>
    <n v="775"/>
    <n v="15"/>
    <n v="160729"/>
    <n v="19706"/>
    <n v="8156469"/>
    <x v="11"/>
    <x v="2"/>
    <n v="0"/>
    <n v="0"/>
  </r>
  <r>
    <x v="166"/>
    <n v="65890"/>
    <n v="54"/>
    <n v="42"/>
    <n v="0"/>
    <n v="64152"/>
    <n v="90"/>
    <s v="1,696"/>
    <n v="11"/>
    <n v="11165"/>
    <n v="7"/>
    <n v="16614807"/>
    <n v="2815409"/>
    <n v="5901384"/>
    <x v="14"/>
    <x v="0"/>
    <n v="4373550"/>
    <n v="0.748"/>
  </r>
  <r>
    <x v="167"/>
    <n v="3001"/>
    <n v="51"/>
    <n v="37"/>
    <n v="3"/>
    <n v="2706"/>
    <n v="0"/>
    <s v="258"/>
    <n v="2"/>
    <n v="69122"/>
    <n v="852"/>
    <n v="37841"/>
    <n v="871591"/>
    <n v="43416"/>
    <x v="4"/>
    <x v="3"/>
    <n v="24545"/>
    <n v="0.57199999999999995"/>
  </r>
  <r>
    <x v="168"/>
    <n v="393160"/>
    <n v="101"/>
    <n v="12543"/>
    <n v="2"/>
    <n v="379865"/>
    <n v="51"/>
    <s v="752"/>
    <n v="6"/>
    <n v="71973"/>
    <n v="2296"/>
    <n v="3205223"/>
    <n v="586760"/>
    <n v="5462579"/>
    <x v="9"/>
    <x v="1"/>
    <n v="2300601"/>
    <n v="0.42099999999999999"/>
  </r>
  <r>
    <x v="169"/>
    <n v="260371"/>
    <n v="215"/>
    <n v="4433"/>
    <n v="0"/>
    <n v="254349"/>
    <n v="106"/>
    <s v="1,589"/>
    <n v="7"/>
    <n v="125223"/>
    <n v="2132"/>
    <n v="1405047"/>
    <n v="675745"/>
    <n v="2079255"/>
    <x v="1"/>
    <x v="1"/>
    <n v="943650"/>
    <n v="0.45400000000000001"/>
  </r>
  <r>
    <x v="170"/>
    <n v="20"/>
    <n v="0"/>
    <n v="0"/>
    <n v="0"/>
    <n v="20"/>
    <n v="0"/>
    <s v="0"/>
    <n v="0"/>
    <n v="28"/>
    <n v="0"/>
    <n v="4500"/>
    <n v="6378"/>
    <n v="705504"/>
    <x v="18"/>
    <x v="5"/>
    <n v="43466"/>
    <n v="6.3E-2"/>
  </r>
  <r>
    <x v="171"/>
    <n v="16039"/>
    <n v="110"/>
    <n v="863"/>
    <n v="5"/>
    <n v="7815"/>
    <n v="32"/>
    <s v="7,361"/>
    <n v="0"/>
    <n v="979"/>
    <n v="53"/>
    <n v="176909"/>
    <n v="10798"/>
    <n v="16382987"/>
    <x v="15"/>
    <x v="2"/>
    <n v="186595"/>
    <n v="1.2E-2"/>
  </r>
  <r>
    <x v="172"/>
    <n v="2546762"/>
    <n v="6540"/>
    <n v="75201"/>
    <n v="189"/>
    <n v="2319803"/>
    <n v="11749"/>
    <s v="151,758"/>
    <n v="546"/>
    <n v="42349"/>
    <n v="1250"/>
    <n v="15323659"/>
    <n v="254811"/>
    <n v="60137446"/>
    <x v="13"/>
    <x v="2"/>
    <n v="6866089"/>
    <n v="0.11600000000000001"/>
  </r>
  <r>
    <x v="173"/>
    <n v="11139"/>
    <n v="18"/>
    <n v="120"/>
    <n v="0"/>
    <n v="10514"/>
    <n v="0"/>
    <s v="505"/>
    <n v="0"/>
    <n v="982"/>
    <n v="11"/>
    <n v="174045"/>
    <n v="15349"/>
    <n v="11339201"/>
    <x v="15"/>
    <x v="2"/>
    <n v="52226"/>
    <n v="5.0000000000000001E-3"/>
  </r>
  <r>
    <x v="174"/>
    <n v="4643450"/>
    <n v="15680"/>
    <n v="82227"/>
    <n v="102"/>
    <n v="3855067"/>
    <n v="21879"/>
    <s v="706,156"/>
    <n v="1987"/>
    <n v="99272"/>
    <n v="1758"/>
    <n v="58466967"/>
    <n v="1249965"/>
    <n v="46774893"/>
    <x v="1"/>
    <x v="1"/>
    <n v="33575961"/>
    <n v="0.71799999999999997"/>
  </r>
  <r>
    <x v="175"/>
    <n v="339092"/>
    <n v="2904"/>
    <n v="5340"/>
    <n v="118"/>
    <n v="298162"/>
    <n v="2644"/>
    <s v="35,590"/>
    <n v="0"/>
    <n v="15762"/>
    <n v="248"/>
    <n v="4412770"/>
    <n v="205122"/>
    <n v="21512915"/>
    <x v="0"/>
    <x v="0"/>
    <n v="10986524"/>
    <n v="0.51300000000000001"/>
  </r>
  <r>
    <x v="176"/>
    <n v="2301"/>
    <n v="2"/>
    <n v="12"/>
    <n v="0"/>
    <n v="2242"/>
    <n v="4"/>
    <s v="47"/>
    <n v="2"/>
    <n v="20668"/>
    <n v="108"/>
    <n v="62819"/>
    <n v="564254"/>
    <n v="111331"/>
    <x v="4"/>
    <x v="3"/>
    <n v="0"/>
    <n v="0"/>
  </r>
  <r>
    <x v="177"/>
    <n v="37138"/>
    <n v="0"/>
    <n v="2776"/>
    <n v="0"/>
    <n v="30867"/>
    <n v="0"/>
    <s v="3,495"/>
    <n v="0"/>
    <n v="826"/>
    <n v="62"/>
    <n v="234414"/>
    <n v="5211"/>
    <n v="44981278"/>
    <x v="2"/>
    <x v="2"/>
    <n v="641154"/>
    <n v="1.4999999999999999E-2"/>
  </r>
  <r>
    <x v="178"/>
    <n v="26103"/>
    <n v="57"/>
    <n v="669"/>
    <n v="2"/>
    <n v="22366"/>
    <n v="91"/>
    <s v="3,068"/>
    <n v="22"/>
    <n v="44059"/>
    <n v="1129"/>
    <n v="94306"/>
    <n v="159176"/>
    <n v="592462"/>
    <x v="5"/>
    <x v="4"/>
    <n v="190989"/>
    <n v="0.32600000000000001"/>
  </r>
  <r>
    <x v="179"/>
    <n v="1108057"/>
    <n v="1204"/>
    <n v="14621"/>
    <n v="0"/>
    <n v="1078138"/>
    <n v="6"/>
    <s v="15,298"/>
    <n v="29"/>
    <n v="108963"/>
    <n v="1438"/>
    <n v="11448153"/>
    <n v="1125773"/>
    <n v="10169145"/>
    <x v="17"/>
    <x v="1"/>
    <n v="6560956"/>
    <n v="0.65"/>
  </r>
  <r>
    <x v="180"/>
    <n v="729028"/>
    <n v="1914"/>
    <n v="10918"/>
    <n v="1"/>
    <n v="693449"/>
    <n v="0"/>
    <s v="24,661"/>
    <n v="64"/>
    <n v="83558"/>
    <n v="1251"/>
    <n v="9268459"/>
    <n v="1062307"/>
    <n v="8724842"/>
    <x v="8"/>
    <x v="1"/>
    <n v="4745079"/>
    <n v="0.54800000000000004"/>
  </r>
  <r>
    <x v="181"/>
    <n v="26136"/>
    <n v="20"/>
    <n v="1924"/>
    <n v="2"/>
    <n v="22068"/>
    <n v="8"/>
    <s v="2,144"/>
    <n v="0"/>
    <n v="1454"/>
    <n v="107"/>
    <n v="103566"/>
    <n v="5763"/>
    <n v="17970623"/>
    <x v="6"/>
    <x v="0"/>
    <n v="0"/>
    <n v="0"/>
  </r>
  <r>
    <x v="182"/>
    <n v="15792"/>
    <n v="72"/>
    <n v="123"/>
    <n v="1"/>
    <n v="15352"/>
    <n v="83"/>
    <s v="317"/>
    <n v="0"/>
    <n v="1616"/>
    <n v="13"/>
    <n v="0"/>
    <n v="0"/>
    <n v="9774557"/>
    <x v="20"/>
    <x v="0"/>
    <n v="1013808"/>
    <n v="0.106"/>
  </r>
  <r>
    <x v="183"/>
    <n v="1367"/>
    <n v="350"/>
    <n v="50"/>
    <n v="29"/>
    <n v="183"/>
    <n v="0"/>
    <s v="1,134"/>
    <n v="7"/>
    <n v="22"/>
    <n v="0.8"/>
    <n v="0"/>
    <n v="0"/>
    <n v="61613282"/>
    <x v="15"/>
    <x v="2"/>
    <n v="105745"/>
    <n v="2E-3"/>
  </r>
  <r>
    <x v="184"/>
    <n v="795951"/>
    <n v="19843"/>
    <n v="6588"/>
    <n v="235"/>
    <n v="578140"/>
    <n v="22806"/>
    <s v="211,223"/>
    <n v="5450"/>
    <n v="11372"/>
    <n v="94"/>
    <n v="8129670"/>
    <n v="116147"/>
    <n v="69994459"/>
    <x v="14"/>
    <x v="0"/>
    <n v="16336743"/>
    <n v="0.23400000000000001"/>
  </r>
  <r>
    <x v="185"/>
    <n v="11717"/>
    <n v="138"/>
    <n v="29"/>
    <n v="1"/>
    <n v="10144"/>
    <n v="15"/>
    <s v="1,544"/>
    <n v="0"/>
    <n v="8704"/>
    <n v="22"/>
    <n v="95473"/>
    <n v="70918"/>
    <n v="1346238"/>
    <x v="14"/>
    <x v="0"/>
    <n v="299754"/>
    <n v="0.22700000000000001"/>
  </r>
  <r>
    <x v="186"/>
    <n v="17104"/>
    <n v="158"/>
    <n v="161"/>
    <n v="0"/>
    <n v="15035"/>
    <n v="137"/>
    <s v="1,908"/>
    <n v="0"/>
    <n v="2014"/>
    <n v="19"/>
    <n v="422486"/>
    <n v="49744"/>
    <n v="8493257"/>
    <x v="11"/>
    <x v="2"/>
    <n v="321139"/>
    <n v="3.9E-2"/>
  </r>
  <r>
    <x v="187"/>
    <n v="40574"/>
    <n v="213"/>
    <n v="1144"/>
    <n v="5"/>
    <n v="33539"/>
    <n v="210"/>
    <s v="5,891"/>
    <n v="22"/>
    <n v="28888"/>
    <n v="815"/>
    <n v="283910"/>
    <n v="202140"/>
    <n v="1404520"/>
    <x v="4"/>
    <x v="3"/>
    <n v="425422"/>
    <n v="0.30399999999999999"/>
  </r>
  <r>
    <x v="188"/>
    <n v="613628"/>
    <n v="0"/>
    <n v="21089"/>
    <n v="0"/>
    <n v="546614"/>
    <n v="0"/>
    <s v="45,925"/>
    <n v="630"/>
    <n v="51325"/>
    <n v="1764"/>
    <n v="2349663"/>
    <n v="196530"/>
    <n v="11955739"/>
    <x v="2"/>
    <x v="2"/>
    <n v="2147121"/>
    <n v="0.182"/>
  </r>
  <r>
    <x v="189"/>
    <n v="5968868"/>
    <n v="26597"/>
    <n v="52437"/>
    <n v="124"/>
    <n v="5526674"/>
    <n v="14954"/>
    <s v="389,757"/>
    <n v="543"/>
    <n v="69938"/>
    <n v="614"/>
    <n v="70392718"/>
    <n v="824799"/>
    <n v="85345266"/>
    <x v="6"/>
    <x v="0"/>
    <n v="42333084"/>
    <n v="0.502"/>
  </r>
  <r>
    <x v="190"/>
    <n v="2531"/>
    <n v="8"/>
    <n v="18"/>
    <n v="0"/>
    <n v="2459"/>
    <n v="19"/>
    <s v="54"/>
    <n v="1"/>
    <n v="64407"/>
    <n v="458"/>
    <n v="94789"/>
    <n v="2412118"/>
    <n v="39297"/>
    <x v="4"/>
    <x v="3"/>
    <n v="0"/>
    <n v="0"/>
  </r>
  <r>
    <x v="191"/>
    <n v="695619"/>
    <n v="1334"/>
    <n v="1982"/>
    <n v="4"/>
    <n v="672749"/>
    <n v="1396"/>
    <s v="20,888"/>
    <n v="0"/>
    <n v="69403"/>
    <n v="198"/>
    <n v="68387144"/>
    <n v="6823119"/>
    <n v="10022857"/>
    <x v="6"/>
    <x v="0"/>
    <n v="8011256"/>
    <n v="0.81"/>
  </r>
  <r>
    <x v="192"/>
    <n v="95955"/>
    <n v="80"/>
    <n v="2812"/>
    <n v="4"/>
    <n v="91848"/>
    <n v="820"/>
    <s v="1,295"/>
    <n v="599"/>
    <n v="2027"/>
    <n v="59"/>
    <n v="1505054"/>
    <n v="31796"/>
    <n v="47335235"/>
    <x v="15"/>
    <x v="2"/>
    <n v="1155265"/>
    <n v="2.5000000000000001E-2"/>
  </r>
  <r>
    <x v="193"/>
    <n v="6117188"/>
    <n v="23392"/>
    <n v="130503"/>
    <n v="146"/>
    <n v="4695298"/>
    <n v="27513"/>
    <s v="1,291,387"/>
    <n v="859"/>
    <n v="89587"/>
    <n v="1911"/>
    <n v="252857250"/>
    <n v="3703143"/>
    <n v="68281798"/>
    <x v="17"/>
    <x v="1"/>
    <n v="47091889"/>
    <n v="0.69399999999999995"/>
  </r>
  <r>
    <x v="194"/>
    <n v="2260232"/>
    <n v="781"/>
    <n v="53124"/>
    <n v="24"/>
    <n v="2192592"/>
    <n v="1390"/>
    <s v="14,516"/>
    <n v="177"/>
    <n v="52029"/>
    <n v="1223"/>
    <n v="11559179"/>
    <n v="266085"/>
    <n v="43441643"/>
    <x v="9"/>
    <x v="1"/>
    <n v="4324551"/>
    <n v="9.9000000000000005E-2"/>
  </r>
  <r>
    <x v="195"/>
    <n v="382721"/>
    <n v="114"/>
    <n v="5990"/>
    <n v="1"/>
    <n v="375210"/>
    <n v="133"/>
    <s v="1,521"/>
    <n v="30"/>
    <n v="109754"/>
    <n v="1718"/>
    <n v="3159883"/>
    <n v="906165"/>
    <n v="3487095"/>
    <x v="5"/>
    <x v="4"/>
    <n v="2599681"/>
    <n v="0.748"/>
  </r>
  <r>
    <x v="196"/>
    <n v="36915819"/>
    <n v="123849"/>
    <n v="634605"/>
    <n v="715"/>
    <n v="30013903"/>
    <n v="44499"/>
    <s v="6,267,311"/>
    <n v="16432"/>
    <n v="110806"/>
    <n v="1905"/>
    <n v="549875456"/>
    <n v="1650501"/>
    <n v="333156663"/>
    <x v="12"/>
    <x v="3"/>
    <n v="195646711"/>
    <n v="0.58499999999999996"/>
  </r>
  <r>
    <x v="197"/>
    <n v="138382"/>
    <n v="891"/>
    <n v="941"/>
    <n v="7"/>
    <n v="131781"/>
    <n v="875"/>
    <s v="5,660"/>
    <n v="23"/>
    <n v="4069"/>
    <n v="28"/>
    <n v="1377915"/>
    <n v="40519"/>
    <n v="34006585"/>
    <x v="20"/>
    <x v="0"/>
    <n v="7043000"/>
    <n v="0.21"/>
  </r>
  <r>
    <x v="198"/>
    <n v="4"/>
    <n v="0"/>
    <n v="1"/>
    <n v="0"/>
    <n v="3"/>
    <n v="0"/>
    <s v="0"/>
    <n v="0"/>
    <n v="13"/>
    <n v="3"/>
    <n v="23000"/>
    <n v="72997"/>
    <n v="315081"/>
    <x v="18"/>
    <x v="5"/>
    <n v="23881"/>
    <n v="7.8E-2"/>
  </r>
  <r>
    <x v="199"/>
    <n v="314480"/>
    <n v="896"/>
    <n v="3733"/>
    <n v="14"/>
    <n v="300606"/>
    <n v="996"/>
    <s v="10,141"/>
    <n v="681"/>
    <n v="11094"/>
    <n v="132"/>
    <n v="3359014"/>
    <n v="118499"/>
    <n v="28346403"/>
    <x v="5"/>
    <x v="4"/>
    <n v="0"/>
    <n v="0"/>
  </r>
  <r>
    <x v="200"/>
    <n v="228135"/>
    <n v="8390"/>
    <n v="4145"/>
    <n v="388"/>
    <n v="80348"/>
    <n v="4428"/>
    <s v="143,642"/>
    <n v="0"/>
    <n v="2321"/>
    <n v="42"/>
    <n v="13629949"/>
    <n v="138643"/>
    <n v="98309948"/>
    <x v="14"/>
    <x v="0"/>
    <n v="8984300"/>
    <n v="9.1999999999999998E-2"/>
  </r>
  <r>
    <x v="201"/>
    <n v="445"/>
    <n v="0"/>
    <n v="7"/>
    <n v="0"/>
    <n v="438"/>
    <n v="0"/>
    <s v="0"/>
    <n v="0"/>
    <n v="40381"/>
    <n v="635"/>
    <n v="20508"/>
    <n v="1860980"/>
    <n v="11020"/>
    <x v="19"/>
    <x v="5"/>
    <n v="4780"/>
    <n v="0.42499999999999999"/>
  </r>
  <r>
    <x v="202"/>
    <n v="10"/>
    <n v="0"/>
    <n v="1"/>
    <n v="0"/>
    <n v="8"/>
    <n v="0"/>
    <s v="1"/>
    <n v="0"/>
    <n v="16"/>
    <n v="2"/>
    <n v="0"/>
    <n v="0"/>
    <n v="613573"/>
    <x v="2"/>
    <x v="2"/>
    <n v="0"/>
    <n v="0"/>
  </r>
  <r>
    <x v="203"/>
    <n v="7198"/>
    <n v="11"/>
    <n v="1391"/>
    <n v="2"/>
    <n v="4391"/>
    <n v="36"/>
    <s v="1,416"/>
    <n v="23"/>
    <n v="236"/>
    <n v="46"/>
    <n v="176369"/>
    <n v="5773"/>
    <n v="30552506"/>
    <x v="6"/>
    <x v="0"/>
    <n v="298161"/>
    <n v="0.01"/>
  </r>
  <r>
    <x v="204"/>
    <n v="200830"/>
    <n v="629"/>
    <n v="3499"/>
    <n v="8"/>
    <n v="193336"/>
    <n v="285"/>
    <s v="3,995"/>
    <n v="276"/>
    <n v="10596"/>
    <n v="185"/>
    <n v="2152836"/>
    <n v="113590"/>
    <n v="18952626"/>
    <x v="15"/>
    <x v="2"/>
    <n v="303966"/>
    <n v="1.6E-2"/>
  </r>
  <r>
    <x v="205"/>
    <n v="117258"/>
    <n v="405"/>
    <n v="3950"/>
    <n v="31"/>
    <n v="91499"/>
    <n v="1289"/>
    <s v="21,809"/>
    <n v="12"/>
    <n v="7764"/>
    <n v="262"/>
    <n v="1155029"/>
    <n v="76479"/>
    <n v="15102622"/>
    <x v="15"/>
    <x v="2"/>
    <n v="1897123"/>
    <n v="0.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BCBB6B-42F1-4870-87E1-FA80F4C47EE9}"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5:C212" firstHeaderRow="0" firstDataRow="1" firstDataCol="1" rowPageCount="2" colPageCount="1"/>
  <pivotFields count="18">
    <pivotField axis="axisRow"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m="1" x="206"/>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Page" showAll="0">
      <items count="23">
        <item x="7"/>
        <item x="4"/>
        <item x="10"/>
        <item x="20"/>
        <item x="15"/>
        <item x="16"/>
        <item x="9"/>
        <item x="18"/>
        <item x="21"/>
        <item x="3"/>
        <item x="2"/>
        <item x="12"/>
        <item x="17"/>
        <item x="19"/>
        <item x="5"/>
        <item x="14"/>
        <item x="13"/>
        <item x="0"/>
        <item x="1"/>
        <item x="11"/>
        <item x="6"/>
        <item x="8"/>
        <item t="default"/>
      </items>
    </pivotField>
    <pivotField axis="axisPage" showAll="0">
      <items count="7">
        <item x="2"/>
        <item x="0"/>
        <item x="1"/>
        <item x="3"/>
        <item x="5"/>
        <item x="4"/>
        <item t="default"/>
      </items>
    </pivotField>
    <pivotField showAll="0"/>
    <pivotField dataField="1" showAll="0"/>
  </pivotFields>
  <rowFields count="1">
    <field x="0"/>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Fields count="1">
    <field x="-2"/>
  </colFields>
  <colItems count="2">
    <i>
      <x/>
    </i>
    <i i="1">
      <x v="1"/>
    </i>
  </colItems>
  <pageFields count="2">
    <pageField fld="15" hier="-1"/>
    <pageField fld="14" hier="-1"/>
  </pageFields>
  <dataFields count="2">
    <dataField name="Sum of Deaths/ 1M pop" fld="10" baseField="0" baseItem="0"/>
    <dataField name="Sum of %of vaccinated" fld="17" baseField="0" baseItem="0"/>
  </dataFields>
  <chartFormats count="2">
    <chartFormat chart="13"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B8E3F1-9375-4E6D-9574-038AC287577F}"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I5:K212" firstHeaderRow="0" firstDataRow="1" firstDataCol="1" rowPageCount="2" colPageCount="1"/>
  <pivotFields count="18">
    <pivotField axis="axisRow" showAll="0" sortType="ascending">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m="1" x="206"/>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axis="axisPage" showAll="0">
      <items count="23">
        <item x="7"/>
        <item x="4"/>
        <item x="10"/>
        <item x="20"/>
        <item x="15"/>
        <item x="16"/>
        <item x="9"/>
        <item x="18"/>
        <item x="21"/>
        <item x="3"/>
        <item x="2"/>
        <item x="12"/>
        <item x="17"/>
        <item x="19"/>
        <item x="5"/>
        <item x="14"/>
        <item x="13"/>
        <item x="0"/>
        <item x="1"/>
        <item x="11"/>
        <item x="6"/>
        <item x="8"/>
        <item t="default"/>
      </items>
    </pivotField>
    <pivotField axis="axisPage" showAll="0">
      <items count="7">
        <item x="2"/>
        <item x="0"/>
        <item x="1"/>
        <item x="3"/>
        <item x="5"/>
        <item x="4"/>
        <item t="default"/>
      </items>
    </pivotField>
    <pivotField showAll="0"/>
    <pivotField numFmtId="10" showAll="0"/>
  </pivotFields>
  <rowFields count="1">
    <field x="0"/>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Fields count="1">
    <field x="-2"/>
  </colFields>
  <colItems count="2">
    <i>
      <x/>
    </i>
    <i i="1">
      <x v="1"/>
    </i>
  </colItems>
  <pageFields count="2">
    <pageField fld="15" hier="-1"/>
    <pageField fld="14" hier="-1"/>
  </pageFields>
  <dataFields count="2">
    <dataField name="Sum of New Cases" fld="2" baseField="0" baseItem="0"/>
    <dataField name="Sum of New Deaths" fld="4"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1B60697D-074E-459C-BE3D-8ADB430C8877}" autoFormatId="16" applyNumberFormats="0" applyBorderFormats="0" applyFontFormats="0" applyPatternFormats="0" applyAlignmentFormats="0" applyWidthHeightFormats="0">
  <queryTableRefresh nextId="21">
    <queryTableFields count="18">
      <queryTableField id="1" name="Country" tableColumnId="19"/>
      <queryTableField id="2" name="Total Cases" tableColumnId="2"/>
      <queryTableField id="3" name="New Cases" tableColumnId="3"/>
      <queryTableField id="4" name="Total Deaths" tableColumnId="4"/>
      <queryTableField id="5" name="New Deaths" tableColumnId="5"/>
      <queryTableField id="6" name="Total Recovered" tableColumnId="6"/>
      <queryTableField id="7" name="New Recovered" tableColumnId="7"/>
      <queryTableField id="8" name="Active Cases" tableColumnId="8"/>
      <queryTableField id="9" name="Critical" tableColumnId="9"/>
      <queryTableField id="10" name="Tot Cases/ 1M pop" tableColumnId="10"/>
      <queryTableField id="11" name="Deaths/ 1M pop" tableColumnId="11"/>
      <queryTableField id="12" name="Total Tests" tableColumnId="12"/>
      <queryTableField id="13" name="Tests/ _x000a_1M pop" tableColumnId="13"/>
      <queryTableField id="14" name="Population" tableColumnId="14"/>
      <queryTableField id="15" name="Region" tableColumnId="15"/>
      <queryTableField id="16" name="Continent" tableColumnId="16"/>
      <queryTableField id="17" name="number of vaccinated" tableColumnId="17"/>
      <queryTableField id="18" name="%of vaccinated"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34DFF151-EDD2-40BC-BB15-2FD7A3581D45}" sourceName="Continent">
  <pivotTables>
    <pivotTable tabId="12" name="PivotTable1"/>
    <pivotTable tabId="12" name="PivotTable2"/>
  </pivotTables>
  <data>
    <tabular pivotCacheId="13825194">
      <items count="6">
        <i x="2" s="1"/>
        <i x="0" s="1"/>
        <i x="1"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AC8C1D-B4C4-4268-AFA9-D44A2AB288FD}" sourceName="Region">
  <pivotTables>
    <pivotTable tabId="12" name="PivotTable1"/>
    <pivotTable tabId="12" name="PivotTable2"/>
  </pivotTables>
  <data>
    <tabular pivotCacheId="13825194">
      <items count="22">
        <i x="7" s="1"/>
        <i x="4" s="1"/>
        <i x="10" s="1"/>
        <i x="20" s="1"/>
        <i x="15" s="1"/>
        <i x="16" s="1"/>
        <i x="9" s="1"/>
        <i x="18" s="1"/>
        <i x="21" s="1"/>
        <i x="3" s="1"/>
        <i x="2" s="1"/>
        <i x="12" s="1"/>
        <i x="17" s="1"/>
        <i x="19" s="1"/>
        <i x="5" s="1"/>
        <i x="14" s="1"/>
        <i x="13" s="1"/>
        <i x="0" s="1"/>
        <i x="1" s="1"/>
        <i x="11"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0EAFFCF0-D6CA-452B-85A7-1A7B59CE747B}" cache="Slicer_Continent" caption="Continent" columnCount="2" rowHeight="241300"/>
  <slicer name="Region" xr10:uid="{57F20401-18D2-4714-BBBF-7BA000573ACF}"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DFD269-A2FF-44C3-95D9-FFC33C20C4DB}" name="my_report" displayName="my_report" ref="A2:R209" tableType="queryTable" totalsRowCount="1">
  <autoFilter ref="A2:R208" xr:uid="{BEDFD269-A2FF-44C3-95D9-FFC33C20C4DB}"/>
  <sortState xmlns:xlrd2="http://schemas.microsoft.com/office/spreadsheetml/2017/richdata2" ref="A3:R208">
    <sortCondition ref="A2:A208"/>
  </sortState>
  <tableColumns count="18">
    <tableColumn id="19" xr3:uid="{DFF37C27-4DE4-4958-AE2C-A266A52892E9}" uniqueName="19" name="Country" totalsRowLabel="Total" queryTableFieldId="1" dataDxfId="26" totalsRowDxfId="25"/>
    <tableColumn id="2" xr3:uid="{B0B4F963-7011-411B-BA98-2FDA49DEE33C}" uniqueName="2" name="Total Cases" totalsRowFunction="sum" queryTableFieldId="2" totalsRowDxfId="24"/>
    <tableColumn id="3" xr3:uid="{D89CE6A3-077F-4A10-952D-D80E51354F33}" uniqueName="3" name="New Cases" totalsRowFunction="sum" queryTableFieldId="3" totalsRowDxfId="23"/>
    <tableColumn id="4" xr3:uid="{0B9B366E-DD09-42A7-BCAC-28F99A82F3A1}" uniqueName="4" name="Total Deaths" totalsRowFunction="sum" queryTableFieldId="4" totalsRowDxfId="22"/>
    <tableColumn id="5" xr3:uid="{6503ED77-3DF1-403D-A6B6-3C159386C188}" uniqueName="5" name="New Deaths" totalsRowFunction="sum" queryTableFieldId="5" totalsRowDxfId="21"/>
    <tableColumn id="6" xr3:uid="{7B05C1B2-2DF1-4394-B165-C676B6F57BD7}" uniqueName="6" name="Total Recovered" totalsRowFunction="sum" queryTableFieldId="6" dataDxfId="20" totalsRowDxfId="19"/>
    <tableColumn id="7" xr3:uid="{487A5D6D-BE39-4630-B9B8-4D47D00C9B0C}" uniqueName="7" name="New Recovered" totalsRowFunction="sum" queryTableFieldId="7" dataDxfId="18" totalsRowDxfId="17"/>
    <tableColumn id="8" xr3:uid="{0E4D8F6F-202D-4B95-8112-56E998AA7A1A}" uniqueName="8" name="Active Cases" totalsRowFunction="sum" queryTableFieldId="8" dataDxfId="16" totalsRowDxfId="15"/>
    <tableColumn id="9" xr3:uid="{AA649A4B-C884-49D7-9B36-E7ABD016DEB8}" uniqueName="9" name="Critical" totalsRowFunction="sum" queryTableFieldId="9" totalsRowDxfId="14"/>
    <tableColumn id="10" xr3:uid="{E7473AFC-B16C-4034-A7C0-006D5C42B737}" uniqueName="10" name="Tot Cases/ 1M pop" totalsRowFunction="sum" queryTableFieldId="10" totalsRowDxfId="13"/>
    <tableColumn id="11" xr3:uid="{BB00AE35-E6F4-40B6-ABAC-E3FF5876A0A7}" uniqueName="11" name="Deaths/ 1M pop" totalsRowFunction="sum" queryTableFieldId="11" totalsRowDxfId="12"/>
    <tableColumn id="12" xr3:uid="{4BCFEB9E-B809-4BA3-9F70-72EB4F0EE1AB}" uniqueName="12" name="Total Tests" totalsRowFunction="sum" queryTableFieldId="12" totalsRowDxfId="11"/>
    <tableColumn id="13" xr3:uid="{65A044D1-0382-44F8-9DF9-6667844933AE}" uniqueName="13" name="Tests/ _x000a_1M pop" totalsRowFunction="sum" queryTableFieldId="13" totalsRowDxfId="10"/>
    <tableColumn id="14" xr3:uid="{95519831-A614-4C86-8F8C-316D0E7F1CAB}" uniqueName="14" name="Population" totalsRowFunction="sum" queryTableFieldId="14" totalsRowDxfId="9"/>
    <tableColumn id="15" xr3:uid="{1476DA64-085D-4F0D-B0CD-AF81FC5FA79D}" uniqueName="15" name="Region" totalsRowFunction="sum" queryTableFieldId="15" dataDxfId="8" totalsRowDxfId="7"/>
    <tableColumn id="16" xr3:uid="{97115C2D-13C7-4F45-8DE1-4B3A0D7917D8}" uniqueName="16" name="Continent" totalsRowFunction="sum" queryTableFieldId="16" dataDxfId="6" totalsRowDxfId="5"/>
    <tableColumn id="17" xr3:uid="{08B4FC5D-07BA-4415-97AC-B3C9D45FB1D1}" uniqueName="17" name="number of vaccinated" totalsRowFunction="sum" queryTableFieldId="17" totalsRowDxfId="4"/>
    <tableColumn id="18" xr3:uid="{1C98B416-0C7A-46F1-B2A0-7AB07B11BFB3}" uniqueName="18" name="%of vaccinated" totalsRowFunction="sum" queryTableFieldId="18" dataDxfId="3"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7421-2077-434B-BFD5-32B9DD8106D3}">
  <dimension ref="A1:R210"/>
  <sheetViews>
    <sheetView workbookViewId="0">
      <selection activeCell="A2" sqref="A2:R2"/>
    </sheetView>
  </sheetViews>
  <sheetFormatPr defaultRowHeight="15" x14ac:dyDescent="0.25"/>
  <cols>
    <col min="1" max="1" width="19.5703125" bestFit="1" customWidth="1"/>
    <col min="2" max="2" width="12" bestFit="1" customWidth="1"/>
    <col min="3" max="3" width="11.7109375" bestFit="1" customWidth="1"/>
    <col min="4" max="4" width="13.140625" bestFit="1" customWidth="1"/>
    <col min="5" max="5" width="12.85546875" bestFit="1" customWidth="1"/>
    <col min="6" max="6" width="16.140625" bestFit="1" customWidth="1"/>
    <col min="7" max="7" width="15.85546875" bestFit="1" customWidth="1"/>
    <col min="8" max="8" width="13" bestFit="1" customWidth="1"/>
    <col min="9" max="9" width="11.7109375" bestFit="1" customWidth="1"/>
    <col min="10" max="10" width="18.28515625" bestFit="1" customWidth="1"/>
    <col min="11" max="11" width="16.28515625" bestFit="1" customWidth="1"/>
    <col min="12" max="12" width="12.140625" bestFit="1" customWidth="1"/>
    <col min="13" max="13" width="15.85546875" bestFit="1" customWidth="1"/>
    <col min="14" max="14" width="12.140625" bestFit="1" customWidth="1"/>
    <col min="15" max="15" width="22" bestFit="1" customWidth="1"/>
    <col min="16" max="16" width="12.28515625" bestFit="1" customWidth="1"/>
    <col min="17" max="17" width="20.85546875" bestFit="1" customWidth="1"/>
    <col min="18" max="18" width="15.140625" bestFit="1" customWidth="1"/>
  </cols>
  <sheetData>
    <row r="1" spans="1:18" x14ac:dyDescent="0.25">
      <c r="A1" s="15">
        <v>1</v>
      </c>
      <c r="B1" s="15">
        <v>2</v>
      </c>
      <c r="C1" s="15">
        <v>3</v>
      </c>
      <c r="D1" s="15">
        <v>4</v>
      </c>
      <c r="E1" s="15">
        <v>5</v>
      </c>
      <c r="F1" s="15">
        <v>6</v>
      </c>
      <c r="G1" s="15">
        <v>7</v>
      </c>
      <c r="H1" s="15">
        <v>8</v>
      </c>
      <c r="I1" s="15">
        <v>9</v>
      </c>
      <c r="J1" s="15">
        <v>10</v>
      </c>
      <c r="K1" s="15">
        <v>11</v>
      </c>
      <c r="L1" s="15">
        <v>12</v>
      </c>
      <c r="M1" s="15">
        <v>13</v>
      </c>
      <c r="N1" s="15">
        <v>14</v>
      </c>
      <c r="O1" s="15">
        <v>15</v>
      </c>
      <c r="P1" s="15">
        <v>16</v>
      </c>
      <c r="Q1" s="15">
        <v>17</v>
      </c>
      <c r="R1" s="15">
        <v>18</v>
      </c>
    </row>
    <row r="2" spans="1:18" x14ac:dyDescent="0.25">
      <c r="A2" t="s">
        <v>236</v>
      </c>
      <c r="B2" t="s">
        <v>0</v>
      </c>
      <c r="C2" t="s">
        <v>1</v>
      </c>
      <c r="D2" t="s">
        <v>2</v>
      </c>
      <c r="E2" t="s">
        <v>3</v>
      </c>
      <c r="F2" t="s">
        <v>4</v>
      </c>
      <c r="G2" t="s">
        <v>5</v>
      </c>
      <c r="H2" t="s">
        <v>6</v>
      </c>
      <c r="I2" t="s">
        <v>269</v>
      </c>
      <c r="J2" t="s">
        <v>7</v>
      </c>
      <c r="K2" t="s">
        <v>8</v>
      </c>
      <c r="L2" t="s">
        <v>9</v>
      </c>
      <c r="M2" t="s">
        <v>297</v>
      </c>
      <c r="N2" t="s">
        <v>10</v>
      </c>
      <c r="O2" t="s">
        <v>262</v>
      </c>
      <c r="P2" t="s">
        <v>263</v>
      </c>
      <c r="Q2" t="s">
        <v>268</v>
      </c>
      <c r="R2" t="s">
        <v>261</v>
      </c>
    </row>
    <row r="3" spans="1:18" x14ac:dyDescent="0.25">
      <c r="A3" t="s">
        <v>105</v>
      </c>
      <c r="B3">
        <v>151291</v>
      </c>
      <c r="C3">
        <v>278</v>
      </c>
      <c r="D3">
        <v>6978</v>
      </c>
      <c r="E3">
        <v>17</v>
      </c>
      <c r="F3">
        <v>104305</v>
      </c>
      <c r="G3">
        <v>357</v>
      </c>
      <c r="H3" s="3" t="s">
        <v>433</v>
      </c>
      <c r="I3">
        <v>1124</v>
      </c>
      <c r="J3">
        <v>3792</v>
      </c>
      <c r="K3">
        <v>175</v>
      </c>
      <c r="L3">
        <v>733120</v>
      </c>
      <c r="M3">
        <v>18375</v>
      </c>
      <c r="N3">
        <v>39897899</v>
      </c>
      <c r="O3" t="s">
        <v>237</v>
      </c>
      <c r="P3" t="s">
        <v>11</v>
      </c>
      <c r="Q3">
        <v>769869</v>
      </c>
      <c r="R3" s="12">
        <v>0.02</v>
      </c>
    </row>
    <row r="4" spans="1:18" x14ac:dyDescent="0.25">
      <c r="A4" t="s">
        <v>110</v>
      </c>
      <c r="B4">
        <v>134201</v>
      </c>
      <c r="C4">
        <v>220</v>
      </c>
      <c r="D4">
        <v>2460</v>
      </c>
      <c r="E4">
        <v>0</v>
      </c>
      <c r="F4">
        <v>130470</v>
      </c>
      <c r="G4">
        <v>31</v>
      </c>
      <c r="H4" s="3" t="s">
        <v>388</v>
      </c>
      <c r="I4">
        <v>3</v>
      </c>
      <c r="J4">
        <v>46690</v>
      </c>
      <c r="K4">
        <v>856</v>
      </c>
      <c r="L4">
        <v>939878</v>
      </c>
      <c r="M4">
        <v>326993</v>
      </c>
      <c r="N4">
        <v>2874306</v>
      </c>
      <c r="O4" t="s">
        <v>239</v>
      </c>
      <c r="P4" t="s">
        <v>12</v>
      </c>
      <c r="Q4">
        <v>720232</v>
      </c>
      <c r="R4" s="12">
        <v>0.25</v>
      </c>
    </row>
    <row r="5" spans="1:18" x14ac:dyDescent="0.25">
      <c r="A5" t="s">
        <v>100</v>
      </c>
      <c r="B5">
        <v>183347</v>
      </c>
      <c r="C5">
        <v>979</v>
      </c>
      <c r="D5">
        <v>4618</v>
      </c>
      <c r="E5">
        <v>40</v>
      </c>
      <c r="F5">
        <v>122759</v>
      </c>
      <c r="G5">
        <v>685</v>
      </c>
      <c r="H5" s="3" t="s">
        <v>419</v>
      </c>
      <c r="I5">
        <v>32</v>
      </c>
      <c r="J5">
        <v>4099</v>
      </c>
      <c r="K5">
        <v>103</v>
      </c>
      <c r="L5">
        <v>230861</v>
      </c>
      <c r="M5">
        <v>5161</v>
      </c>
      <c r="N5">
        <v>44727615</v>
      </c>
      <c r="O5" t="s">
        <v>240</v>
      </c>
      <c r="P5" t="s">
        <v>17</v>
      </c>
      <c r="Q5">
        <v>3421279</v>
      </c>
      <c r="R5" s="12">
        <v>7.8E-2</v>
      </c>
    </row>
    <row r="6" spans="1:18" x14ac:dyDescent="0.25">
      <c r="A6" t="s">
        <v>163</v>
      </c>
      <c r="B6">
        <v>14873</v>
      </c>
      <c r="C6">
        <v>37</v>
      </c>
      <c r="D6">
        <v>129</v>
      </c>
      <c r="E6">
        <v>1</v>
      </c>
      <c r="F6">
        <v>14535</v>
      </c>
      <c r="G6">
        <v>91</v>
      </c>
      <c r="H6" s="3" t="s">
        <v>325</v>
      </c>
      <c r="I6">
        <v>0</v>
      </c>
      <c r="J6">
        <v>192153</v>
      </c>
      <c r="K6">
        <v>1667</v>
      </c>
      <c r="L6">
        <v>193595</v>
      </c>
      <c r="M6">
        <v>2501163</v>
      </c>
      <c r="N6">
        <v>77402</v>
      </c>
      <c r="O6" t="s">
        <v>239</v>
      </c>
      <c r="P6" t="s">
        <v>12</v>
      </c>
      <c r="Q6">
        <v>48445</v>
      </c>
      <c r="R6" s="12">
        <v>0.627</v>
      </c>
    </row>
    <row r="7" spans="1:18" x14ac:dyDescent="0.25">
      <c r="A7" t="s">
        <v>133</v>
      </c>
      <c r="B7">
        <v>43890</v>
      </c>
      <c r="C7">
        <v>143</v>
      </c>
      <c r="D7">
        <v>1057</v>
      </c>
      <c r="E7">
        <v>4</v>
      </c>
      <c r="F7">
        <v>40663</v>
      </c>
      <c r="G7">
        <v>96</v>
      </c>
      <c r="H7" s="3" t="s">
        <v>428</v>
      </c>
      <c r="I7">
        <v>8</v>
      </c>
      <c r="J7">
        <v>1291</v>
      </c>
      <c r="K7">
        <v>31</v>
      </c>
      <c r="L7">
        <v>821071</v>
      </c>
      <c r="M7">
        <v>24153</v>
      </c>
      <c r="N7">
        <v>33994693</v>
      </c>
      <c r="O7" t="s">
        <v>242</v>
      </c>
      <c r="P7" t="s">
        <v>17</v>
      </c>
      <c r="Q7">
        <v>972978</v>
      </c>
      <c r="R7" s="12">
        <v>0.03</v>
      </c>
    </row>
    <row r="8" spans="1:18" x14ac:dyDescent="0.25">
      <c r="A8" t="s">
        <v>222</v>
      </c>
      <c r="B8">
        <v>113</v>
      </c>
      <c r="C8">
        <v>0</v>
      </c>
      <c r="D8">
        <v>0</v>
      </c>
      <c r="E8">
        <v>0</v>
      </c>
      <c r="F8">
        <v>111</v>
      </c>
      <c r="G8">
        <v>0</v>
      </c>
      <c r="H8" s="3" t="s">
        <v>218</v>
      </c>
      <c r="I8">
        <v>0</v>
      </c>
      <c r="J8">
        <v>7458</v>
      </c>
      <c r="K8">
        <v>0</v>
      </c>
      <c r="L8">
        <v>31656</v>
      </c>
      <c r="M8">
        <v>2089229</v>
      </c>
      <c r="N8">
        <v>15152</v>
      </c>
      <c r="O8" t="s">
        <v>243</v>
      </c>
      <c r="P8" t="s">
        <v>13</v>
      </c>
      <c r="Q8">
        <v>9492</v>
      </c>
      <c r="R8" s="12">
        <v>0.63300000000000001</v>
      </c>
    </row>
    <row r="9" spans="1:18" x14ac:dyDescent="0.25">
      <c r="A9" t="s">
        <v>209</v>
      </c>
      <c r="B9">
        <v>1348</v>
      </c>
      <c r="C9">
        <v>0</v>
      </c>
      <c r="D9">
        <v>43</v>
      </c>
      <c r="E9">
        <v>0</v>
      </c>
      <c r="F9">
        <v>1246</v>
      </c>
      <c r="G9">
        <v>0</v>
      </c>
      <c r="H9" s="3" t="s">
        <v>271</v>
      </c>
      <c r="I9">
        <v>4</v>
      </c>
      <c r="J9">
        <v>13640</v>
      </c>
      <c r="K9">
        <v>435</v>
      </c>
      <c r="L9">
        <v>17409</v>
      </c>
      <c r="M9">
        <v>176155</v>
      </c>
      <c r="N9">
        <v>98828</v>
      </c>
      <c r="O9" t="s">
        <v>243</v>
      </c>
      <c r="P9" t="s">
        <v>13</v>
      </c>
      <c r="Q9">
        <v>38605</v>
      </c>
      <c r="R9" s="12">
        <v>0.39400000000000002</v>
      </c>
    </row>
    <row r="10" spans="1:18" x14ac:dyDescent="0.25">
      <c r="A10" t="s">
        <v>22</v>
      </c>
      <c r="B10">
        <v>5041487</v>
      </c>
      <c r="C10">
        <v>12412</v>
      </c>
      <c r="D10">
        <v>108165</v>
      </c>
      <c r="E10">
        <v>204</v>
      </c>
      <c r="F10">
        <v>4691523</v>
      </c>
      <c r="G10">
        <v>9862</v>
      </c>
      <c r="H10" s="3" t="s">
        <v>334</v>
      </c>
      <c r="I10">
        <v>3652</v>
      </c>
      <c r="J10">
        <v>110424</v>
      </c>
      <c r="K10">
        <v>2369</v>
      </c>
      <c r="L10">
        <v>20301766</v>
      </c>
      <c r="M10">
        <v>444671</v>
      </c>
      <c r="N10">
        <v>45655734</v>
      </c>
      <c r="O10" t="s">
        <v>14</v>
      </c>
      <c r="P10" t="s">
        <v>14</v>
      </c>
      <c r="Q10">
        <v>26293313</v>
      </c>
      <c r="R10" s="12">
        <v>0.58199999999999996</v>
      </c>
    </row>
    <row r="11" spans="1:18" x14ac:dyDescent="0.25">
      <c r="A11" t="s">
        <v>94</v>
      </c>
      <c r="B11">
        <v>232610</v>
      </c>
      <c r="C11">
        <v>313</v>
      </c>
      <c r="D11">
        <v>4658</v>
      </c>
      <c r="E11">
        <v>5</v>
      </c>
      <c r="F11">
        <v>221590</v>
      </c>
      <c r="G11">
        <v>183</v>
      </c>
      <c r="H11" s="3" t="s">
        <v>424</v>
      </c>
      <c r="I11">
        <v>0</v>
      </c>
      <c r="J11">
        <v>78336</v>
      </c>
      <c r="K11">
        <v>1569</v>
      </c>
      <c r="L11">
        <v>1402666</v>
      </c>
      <c r="M11">
        <v>472374</v>
      </c>
      <c r="N11">
        <v>2969394</v>
      </c>
      <c r="O11" t="s">
        <v>244</v>
      </c>
      <c r="P11" t="s">
        <v>11</v>
      </c>
      <c r="Q11">
        <v>132529</v>
      </c>
      <c r="R11" s="12">
        <v>4.4999999999999998E-2</v>
      </c>
    </row>
    <row r="12" spans="1:18" x14ac:dyDescent="0.25">
      <c r="A12" t="s">
        <v>170</v>
      </c>
      <c r="B12">
        <v>12636</v>
      </c>
      <c r="C12">
        <v>107</v>
      </c>
      <c r="D12">
        <v>111</v>
      </c>
      <c r="E12">
        <v>0</v>
      </c>
      <c r="F12">
        <v>11651</v>
      </c>
      <c r="G12">
        <v>36</v>
      </c>
      <c r="H12" s="3" t="s">
        <v>316</v>
      </c>
      <c r="I12">
        <v>14</v>
      </c>
      <c r="J12">
        <v>117797</v>
      </c>
      <c r="K12">
        <v>1035</v>
      </c>
      <c r="L12">
        <v>177885</v>
      </c>
      <c r="M12">
        <v>1658308</v>
      </c>
      <c r="N12">
        <v>107269</v>
      </c>
      <c r="O12" t="s">
        <v>243</v>
      </c>
      <c r="P12" t="s">
        <v>13</v>
      </c>
      <c r="Q12">
        <v>73394</v>
      </c>
      <c r="R12" s="12">
        <v>0.68700000000000006</v>
      </c>
    </row>
    <row r="13" spans="1:18" x14ac:dyDescent="0.25">
      <c r="A13" t="s">
        <v>139</v>
      </c>
      <c r="B13">
        <v>37013</v>
      </c>
      <c r="C13">
        <v>383</v>
      </c>
      <c r="D13">
        <v>943</v>
      </c>
      <c r="E13">
        <v>3</v>
      </c>
      <c r="F13">
        <v>30735</v>
      </c>
      <c r="G13">
        <v>273</v>
      </c>
      <c r="H13" s="3" t="s">
        <v>368</v>
      </c>
      <c r="I13">
        <v>70</v>
      </c>
      <c r="J13">
        <v>1433</v>
      </c>
      <c r="K13">
        <v>37</v>
      </c>
      <c r="L13">
        <v>26847522</v>
      </c>
      <c r="M13">
        <v>1039479</v>
      </c>
      <c r="N13">
        <v>25827863</v>
      </c>
      <c r="O13" t="s">
        <v>245</v>
      </c>
      <c r="P13" t="s">
        <v>115</v>
      </c>
      <c r="Q13">
        <v>9235238</v>
      </c>
      <c r="R13" s="12">
        <v>0.36199999999999999</v>
      </c>
    </row>
    <row r="14" spans="1:18" x14ac:dyDescent="0.25">
      <c r="A14" t="s">
        <v>56</v>
      </c>
      <c r="B14">
        <v>664133</v>
      </c>
      <c r="C14">
        <v>601</v>
      </c>
      <c r="D14">
        <v>10751</v>
      </c>
      <c r="E14">
        <v>1</v>
      </c>
      <c r="F14">
        <v>646937</v>
      </c>
      <c r="G14">
        <v>452</v>
      </c>
      <c r="H14" s="3" t="s">
        <v>330</v>
      </c>
      <c r="I14">
        <v>40</v>
      </c>
      <c r="J14">
        <v>73276</v>
      </c>
      <c r="K14">
        <v>1186</v>
      </c>
      <c r="L14">
        <v>69844185</v>
      </c>
      <c r="M14">
        <v>7706155</v>
      </c>
      <c r="N14">
        <v>9063428</v>
      </c>
      <c r="O14" t="s">
        <v>246</v>
      </c>
      <c r="P14" t="s">
        <v>12</v>
      </c>
      <c r="Q14">
        <v>5364105</v>
      </c>
      <c r="R14" s="12">
        <v>0.59599999999999997</v>
      </c>
    </row>
    <row r="15" spans="1:18" x14ac:dyDescent="0.25">
      <c r="A15" t="s">
        <v>77</v>
      </c>
      <c r="B15">
        <v>354662</v>
      </c>
      <c r="C15">
        <v>1736</v>
      </c>
      <c r="D15">
        <v>5084</v>
      </c>
      <c r="E15">
        <v>12</v>
      </c>
      <c r="F15">
        <v>335771</v>
      </c>
      <c r="G15">
        <v>435</v>
      </c>
      <c r="H15" s="3" t="s">
        <v>375</v>
      </c>
      <c r="I15">
        <v>0</v>
      </c>
      <c r="J15">
        <v>34633</v>
      </c>
      <c r="K15">
        <v>496</v>
      </c>
      <c r="L15">
        <v>4133796</v>
      </c>
      <c r="M15">
        <v>403670</v>
      </c>
      <c r="N15">
        <v>10240537</v>
      </c>
      <c r="O15" t="s">
        <v>244</v>
      </c>
      <c r="P15" t="s">
        <v>11</v>
      </c>
      <c r="Q15">
        <v>3200107</v>
      </c>
      <c r="R15" s="12">
        <v>0.316</v>
      </c>
    </row>
    <row r="16" spans="1:18" x14ac:dyDescent="0.25">
      <c r="A16" t="s">
        <v>162</v>
      </c>
      <c r="B16">
        <v>15915</v>
      </c>
      <c r="C16">
        <v>121</v>
      </c>
      <c r="D16">
        <v>308</v>
      </c>
      <c r="E16">
        <v>1</v>
      </c>
      <c r="F16">
        <v>12942</v>
      </c>
      <c r="G16">
        <v>73</v>
      </c>
      <c r="H16" s="3" t="s">
        <v>397</v>
      </c>
      <c r="I16">
        <v>15</v>
      </c>
      <c r="J16">
        <v>40047</v>
      </c>
      <c r="K16">
        <v>775</v>
      </c>
      <c r="L16">
        <v>124335</v>
      </c>
      <c r="M16">
        <v>312863</v>
      </c>
      <c r="N16">
        <v>397411</v>
      </c>
      <c r="O16" t="s">
        <v>243</v>
      </c>
      <c r="P16" t="s">
        <v>13</v>
      </c>
      <c r="Q16">
        <v>62863</v>
      </c>
      <c r="R16" s="12">
        <v>0.16</v>
      </c>
    </row>
    <row r="17" spans="1:18" x14ac:dyDescent="0.25">
      <c r="A17" t="s">
        <v>90</v>
      </c>
      <c r="B17">
        <v>270290</v>
      </c>
      <c r="C17">
        <v>129</v>
      </c>
      <c r="D17">
        <v>1384</v>
      </c>
      <c r="E17">
        <v>0</v>
      </c>
      <c r="F17">
        <v>267870</v>
      </c>
      <c r="G17">
        <v>98</v>
      </c>
      <c r="H17" s="3" t="s">
        <v>323</v>
      </c>
      <c r="I17">
        <v>5</v>
      </c>
      <c r="J17">
        <v>152983</v>
      </c>
      <c r="K17">
        <v>783</v>
      </c>
      <c r="L17">
        <v>5599901</v>
      </c>
      <c r="M17">
        <v>3169512</v>
      </c>
      <c r="N17">
        <v>1766802</v>
      </c>
      <c r="O17" t="s">
        <v>244</v>
      </c>
      <c r="P17" t="s">
        <v>11</v>
      </c>
      <c r="Q17">
        <v>1120943</v>
      </c>
      <c r="R17" s="12">
        <v>0.65900000000000003</v>
      </c>
    </row>
    <row r="18" spans="1:18" x14ac:dyDescent="0.25">
      <c r="A18" t="s">
        <v>39</v>
      </c>
      <c r="B18">
        <v>1376322</v>
      </c>
      <c r="C18">
        <v>11164</v>
      </c>
      <c r="D18">
        <v>23161</v>
      </c>
      <c r="E18">
        <v>264</v>
      </c>
      <c r="F18">
        <v>1234762</v>
      </c>
      <c r="G18">
        <v>14903</v>
      </c>
      <c r="H18" s="3" t="s">
        <v>416</v>
      </c>
      <c r="I18">
        <v>1434</v>
      </c>
      <c r="J18">
        <v>8266</v>
      </c>
      <c r="K18">
        <v>139</v>
      </c>
      <c r="L18">
        <v>8212041</v>
      </c>
      <c r="M18">
        <v>49319</v>
      </c>
      <c r="N18">
        <v>166508818</v>
      </c>
      <c r="O18" t="s">
        <v>237</v>
      </c>
      <c r="P18" t="s">
        <v>11</v>
      </c>
      <c r="Q18">
        <v>14556745</v>
      </c>
      <c r="R18" s="12">
        <v>8.7999999999999995E-2</v>
      </c>
    </row>
    <row r="19" spans="1:18" x14ac:dyDescent="0.25">
      <c r="A19" t="s">
        <v>194</v>
      </c>
      <c r="B19">
        <v>4485</v>
      </c>
      <c r="C19">
        <v>5</v>
      </c>
      <c r="D19">
        <v>48</v>
      </c>
      <c r="E19">
        <v>0</v>
      </c>
      <c r="F19">
        <v>4326</v>
      </c>
      <c r="G19">
        <v>5</v>
      </c>
      <c r="H19" s="3" t="s">
        <v>223</v>
      </c>
      <c r="I19">
        <v>0</v>
      </c>
      <c r="J19">
        <v>15586</v>
      </c>
      <c r="K19">
        <v>167</v>
      </c>
      <c r="L19">
        <v>231927</v>
      </c>
      <c r="M19">
        <v>805957</v>
      </c>
      <c r="N19">
        <v>287766</v>
      </c>
      <c r="O19" t="s">
        <v>243</v>
      </c>
      <c r="P19" t="s">
        <v>13</v>
      </c>
      <c r="Q19">
        <v>100416</v>
      </c>
      <c r="R19" s="12">
        <v>0.34899999999999998</v>
      </c>
    </row>
    <row r="20" spans="1:18" x14ac:dyDescent="0.25">
      <c r="A20" t="s">
        <v>66</v>
      </c>
      <c r="B20">
        <v>455281</v>
      </c>
      <c r="C20">
        <v>607</v>
      </c>
      <c r="D20">
        <v>3551</v>
      </c>
      <c r="E20">
        <v>10</v>
      </c>
      <c r="F20">
        <v>449186</v>
      </c>
      <c r="G20">
        <v>434</v>
      </c>
      <c r="H20" s="3" t="s">
        <v>400</v>
      </c>
      <c r="I20">
        <v>0</v>
      </c>
      <c r="J20">
        <v>48199</v>
      </c>
      <c r="K20">
        <v>376</v>
      </c>
      <c r="L20">
        <v>7443773</v>
      </c>
      <c r="M20">
        <v>788045</v>
      </c>
      <c r="N20">
        <v>9445870</v>
      </c>
      <c r="O20" t="s">
        <v>247</v>
      </c>
      <c r="P20" t="s">
        <v>12</v>
      </c>
      <c r="Q20">
        <v>1399234</v>
      </c>
      <c r="R20" s="12">
        <v>0.14799999999999999</v>
      </c>
    </row>
    <row r="21" spans="1:18" x14ac:dyDescent="0.25">
      <c r="A21" t="s">
        <v>41</v>
      </c>
      <c r="B21">
        <v>1141379</v>
      </c>
      <c r="C21">
        <v>1454</v>
      </c>
      <c r="D21">
        <v>25274</v>
      </c>
      <c r="E21">
        <v>1</v>
      </c>
      <c r="F21">
        <v>1068432</v>
      </c>
      <c r="G21">
        <v>1311</v>
      </c>
      <c r="H21" s="3" t="s">
        <v>311</v>
      </c>
      <c r="I21">
        <v>107</v>
      </c>
      <c r="J21">
        <v>98009</v>
      </c>
      <c r="K21">
        <v>2170</v>
      </c>
      <c r="L21">
        <v>17701750</v>
      </c>
      <c r="M21">
        <v>1520036</v>
      </c>
      <c r="N21">
        <v>11645612</v>
      </c>
      <c r="O21" t="s">
        <v>246</v>
      </c>
      <c r="P21" t="s">
        <v>12</v>
      </c>
      <c r="Q21">
        <v>8230852</v>
      </c>
      <c r="R21" s="12">
        <v>0.71</v>
      </c>
    </row>
    <row r="22" spans="1:18" x14ac:dyDescent="0.25">
      <c r="A22" t="s">
        <v>165</v>
      </c>
      <c r="B22">
        <v>14578</v>
      </c>
      <c r="C22">
        <v>79</v>
      </c>
      <c r="D22">
        <v>341</v>
      </c>
      <c r="E22">
        <v>1</v>
      </c>
      <c r="F22">
        <v>13726</v>
      </c>
      <c r="G22">
        <v>42</v>
      </c>
      <c r="H22" s="3" t="s">
        <v>369</v>
      </c>
      <c r="I22">
        <v>5</v>
      </c>
      <c r="J22">
        <v>35940</v>
      </c>
      <c r="K22">
        <v>841</v>
      </c>
      <c r="L22">
        <v>194029</v>
      </c>
      <c r="M22">
        <v>478353</v>
      </c>
      <c r="N22">
        <v>405619</v>
      </c>
      <c r="O22" t="s">
        <v>248</v>
      </c>
      <c r="P22" t="s">
        <v>13</v>
      </c>
      <c r="Q22">
        <v>139413</v>
      </c>
      <c r="R22" s="12">
        <v>0.35099999999999998</v>
      </c>
    </row>
    <row r="23" spans="1:18" x14ac:dyDescent="0.25">
      <c r="A23" t="s">
        <v>179</v>
      </c>
      <c r="B23">
        <v>9065</v>
      </c>
      <c r="C23">
        <v>457</v>
      </c>
      <c r="D23">
        <v>113</v>
      </c>
      <c r="E23">
        <v>3</v>
      </c>
      <c r="F23">
        <v>8136</v>
      </c>
      <c r="G23">
        <v>0</v>
      </c>
      <c r="H23" s="3" t="s">
        <v>446</v>
      </c>
      <c r="I23">
        <v>5</v>
      </c>
      <c r="J23">
        <v>727</v>
      </c>
      <c r="K23">
        <v>9</v>
      </c>
      <c r="L23">
        <v>604310</v>
      </c>
      <c r="M23">
        <v>48445</v>
      </c>
      <c r="N23">
        <v>12474073</v>
      </c>
      <c r="O23" t="s">
        <v>249</v>
      </c>
      <c r="P23" t="s">
        <v>17</v>
      </c>
      <c r="Q23">
        <v>48918</v>
      </c>
      <c r="R23" s="12">
        <v>4.0000000000000001E-3</v>
      </c>
    </row>
    <row r="24" spans="1:18" x14ac:dyDescent="0.25">
      <c r="A24" t="s">
        <v>202</v>
      </c>
      <c r="B24">
        <v>2645</v>
      </c>
      <c r="C24">
        <v>31</v>
      </c>
      <c r="D24">
        <v>33</v>
      </c>
      <c r="E24">
        <v>0</v>
      </c>
      <c r="F24">
        <v>2529</v>
      </c>
      <c r="G24">
        <v>19</v>
      </c>
      <c r="H24" s="3" t="s">
        <v>320</v>
      </c>
      <c r="I24">
        <v>0</v>
      </c>
      <c r="J24">
        <v>42646</v>
      </c>
      <c r="K24">
        <v>532</v>
      </c>
      <c r="L24">
        <v>411292</v>
      </c>
      <c r="M24">
        <v>6631389</v>
      </c>
      <c r="N24">
        <v>62022</v>
      </c>
      <c r="O24" t="s">
        <v>250</v>
      </c>
      <c r="P24" t="s">
        <v>13</v>
      </c>
      <c r="Q24">
        <v>41917</v>
      </c>
      <c r="R24" s="12">
        <v>0.67300000000000004</v>
      </c>
    </row>
    <row r="25" spans="1:18" x14ac:dyDescent="0.25">
      <c r="A25" t="s">
        <v>204</v>
      </c>
      <c r="B25">
        <v>2550</v>
      </c>
      <c r="C25">
        <v>4</v>
      </c>
      <c r="D25">
        <v>2</v>
      </c>
      <c r="E25">
        <v>0</v>
      </c>
      <c r="F25">
        <v>2502</v>
      </c>
      <c r="G25">
        <v>17</v>
      </c>
      <c r="H25" s="3" t="s">
        <v>315</v>
      </c>
      <c r="I25">
        <v>0</v>
      </c>
      <c r="J25">
        <v>3265</v>
      </c>
      <c r="K25">
        <v>3</v>
      </c>
      <c r="L25">
        <v>798573</v>
      </c>
      <c r="M25">
        <v>1022464</v>
      </c>
      <c r="N25">
        <v>781028</v>
      </c>
      <c r="O25" t="s">
        <v>237</v>
      </c>
      <c r="P25" t="s">
        <v>11</v>
      </c>
      <c r="Q25">
        <v>534468</v>
      </c>
      <c r="R25" s="12">
        <v>0.69299999999999995</v>
      </c>
    </row>
    <row r="26" spans="1:18" x14ac:dyDescent="0.25">
      <c r="A26" t="s">
        <v>64</v>
      </c>
      <c r="B26">
        <v>478671</v>
      </c>
      <c r="C26">
        <v>608</v>
      </c>
      <c r="D26">
        <v>18004</v>
      </c>
      <c r="E26">
        <v>21</v>
      </c>
      <c r="F26">
        <v>416535</v>
      </c>
      <c r="G26">
        <v>1180</v>
      </c>
      <c r="H26" s="3" t="s">
        <v>387</v>
      </c>
      <c r="I26">
        <v>200</v>
      </c>
      <c r="J26">
        <v>40396</v>
      </c>
      <c r="K26">
        <v>1519</v>
      </c>
      <c r="L26">
        <v>2143429</v>
      </c>
      <c r="M26">
        <v>180888</v>
      </c>
      <c r="N26">
        <v>11849458</v>
      </c>
      <c r="O26" t="s">
        <v>14</v>
      </c>
      <c r="P26" t="s">
        <v>14</v>
      </c>
      <c r="Q26">
        <v>2949156</v>
      </c>
      <c r="R26" s="12">
        <v>0.253</v>
      </c>
    </row>
    <row r="27" spans="1:18" x14ac:dyDescent="0.25">
      <c r="A27" t="s">
        <v>97</v>
      </c>
      <c r="B27">
        <v>206476</v>
      </c>
      <c r="C27">
        <v>159</v>
      </c>
      <c r="D27">
        <v>9694</v>
      </c>
      <c r="E27">
        <v>0</v>
      </c>
      <c r="F27">
        <v>191525</v>
      </c>
      <c r="G27">
        <v>166</v>
      </c>
      <c r="H27" s="3" t="s">
        <v>401</v>
      </c>
      <c r="I27">
        <v>0</v>
      </c>
      <c r="J27">
        <v>63373</v>
      </c>
      <c r="K27">
        <v>2975</v>
      </c>
      <c r="L27">
        <v>1090593</v>
      </c>
      <c r="M27">
        <v>334730</v>
      </c>
      <c r="N27">
        <v>3258130</v>
      </c>
      <c r="O27" t="s">
        <v>239</v>
      </c>
      <c r="P27" t="s">
        <v>12</v>
      </c>
      <c r="Q27">
        <v>482886</v>
      </c>
      <c r="R27" s="12">
        <v>0.14699999999999999</v>
      </c>
    </row>
    <row r="28" spans="1:18" x14ac:dyDescent="0.25">
      <c r="A28" t="s">
        <v>112</v>
      </c>
      <c r="B28">
        <v>130771</v>
      </c>
      <c r="C28">
        <v>0</v>
      </c>
      <c r="D28">
        <v>1832</v>
      </c>
      <c r="E28">
        <v>0</v>
      </c>
      <c r="F28">
        <v>111411</v>
      </c>
      <c r="G28">
        <v>0</v>
      </c>
      <c r="H28" s="3" t="s">
        <v>272</v>
      </c>
      <c r="I28">
        <v>1</v>
      </c>
      <c r="J28">
        <v>54394</v>
      </c>
      <c r="K28">
        <v>762</v>
      </c>
      <c r="L28">
        <v>1542739</v>
      </c>
      <c r="M28">
        <v>641694</v>
      </c>
      <c r="N28">
        <v>2404165</v>
      </c>
      <c r="O28" t="s">
        <v>251</v>
      </c>
      <c r="P28" t="s">
        <v>17</v>
      </c>
      <c r="Q28">
        <v>243894</v>
      </c>
      <c r="R28" s="12">
        <v>0.104</v>
      </c>
    </row>
    <row r="29" spans="1:18" x14ac:dyDescent="0.25">
      <c r="A29" t="s">
        <v>16</v>
      </c>
      <c r="B29">
        <v>20213388</v>
      </c>
      <c r="C29">
        <v>35245</v>
      </c>
      <c r="D29">
        <v>564890</v>
      </c>
      <c r="E29">
        <v>1183</v>
      </c>
      <c r="F29">
        <v>19022724</v>
      </c>
      <c r="G29">
        <v>83673</v>
      </c>
      <c r="H29" s="3" t="s">
        <v>346</v>
      </c>
      <c r="I29">
        <v>8318</v>
      </c>
      <c r="J29">
        <v>94351</v>
      </c>
      <c r="K29">
        <v>2637</v>
      </c>
      <c r="L29">
        <v>55034721</v>
      </c>
      <c r="M29">
        <v>256888</v>
      </c>
      <c r="N29">
        <v>214235831</v>
      </c>
      <c r="O29" t="s">
        <v>14</v>
      </c>
      <c r="P29" t="s">
        <v>14</v>
      </c>
      <c r="Q29">
        <v>113049759</v>
      </c>
      <c r="R29" s="12">
        <v>0.53200000000000003</v>
      </c>
    </row>
    <row r="30" spans="1:18" x14ac:dyDescent="0.25">
      <c r="A30" t="s">
        <v>206</v>
      </c>
      <c r="B30">
        <v>2532</v>
      </c>
      <c r="C30">
        <v>0</v>
      </c>
      <c r="D30">
        <v>37</v>
      </c>
      <c r="E30">
        <v>0</v>
      </c>
      <c r="F30">
        <v>2343</v>
      </c>
      <c r="G30">
        <v>0</v>
      </c>
      <c r="H30" s="3" t="s">
        <v>266</v>
      </c>
      <c r="I30">
        <v>27</v>
      </c>
      <c r="J30">
        <v>83142</v>
      </c>
      <c r="K30">
        <v>1215</v>
      </c>
      <c r="L30">
        <v>75667</v>
      </c>
      <c r="M30">
        <v>2484633</v>
      </c>
      <c r="N30">
        <v>30454</v>
      </c>
      <c r="O30" t="s">
        <v>243</v>
      </c>
      <c r="P30" t="s">
        <v>13</v>
      </c>
      <c r="Q30">
        <v>16590</v>
      </c>
      <c r="R30" s="12">
        <v>0.54900000000000004</v>
      </c>
    </row>
    <row r="31" spans="1:18" x14ac:dyDescent="0.25">
      <c r="A31" t="s">
        <v>214</v>
      </c>
      <c r="B31">
        <v>440</v>
      </c>
      <c r="C31">
        <v>34</v>
      </c>
      <c r="D31">
        <v>3</v>
      </c>
      <c r="E31">
        <v>0</v>
      </c>
      <c r="F31">
        <v>314</v>
      </c>
      <c r="G31">
        <v>9</v>
      </c>
      <c r="H31" s="3" t="s">
        <v>372</v>
      </c>
      <c r="I31">
        <v>0</v>
      </c>
      <c r="J31">
        <v>995</v>
      </c>
      <c r="K31">
        <v>7</v>
      </c>
      <c r="L31">
        <v>160064</v>
      </c>
      <c r="M31">
        <v>362034</v>
      </c>
      <c r="N31">
        <v>442124</v>
      </c>
      <c r="O31" t="s">
        <v>253</v>
      </c>
      <c r="P31" t="s">
        <v>11</v>
      </c>
      <c r="Q31">
        <v>148510</v>
      </c>
      <c r="R31" s="12">
        <v>0.34</v>
      </c>
    </row>
    <row r="32" spans="1:18" x14ac:dyDescent="0.25">
      <c r="A32" t="s">
        <v>70</v>
      </c>
      <c r="B32">
        <v>429628</v>
      </c>
      <c r="C32">
        <v>805</v>
      </c>
      <c r="D32">
        <v>18288</v>
      </c>
      <c r="E32">
        <v>10</v>
      </c>
      <c r="F32">
        <v>399310</v>
      </c>
      <c r="G32">
        <v>200</v>
      </c>
      <c r="H32" s="3" t="s">
        <v>399</v>
      </c>
      <c r="I32">
        <v>101</v>
      </c>
      <c r="J32">
        <v>62353</v>
      </c>
      <c r="K32">
        <v>2654</v>
      </c>
      <c r="L32">
        <v>3793849</v>
      </c>
      <c r="M32">
        <v>550609</v>
      </c>
      <c r="N32">
        <v>6890279</v>
      </c>
      <c r="O32" t="s">
        <v>247</v>
      </c>
      <c r="P32" t="s">
        <v>12</v>
      </c>
      <c r="Q32">
        <v>1065354</v>
      </c>
      <c r="R32" s="12">
        <v>0.153</v>
      </c>
    </row>
    <row r="33" spans="1:18" x14ac:dyDescent="0.25">
      <c r="A33" t="s">
        <v>167</v>
      </c>
      <c r="B33">
        <v>13626</v>
      </c>
      <c r="C33">
        <v>1</v>
      </c>
      <c r="D33">
        <v>169</v>
      </c>
      <c r="E33">
        <v>0</v>
      </c>
      <c r="F33">
        <v>13407</v>
      </c>
      <c r="G33">
        <v>16</v>
      </c>
      <c r="H33" s="3" t="s">
        <v>447</v>
      </c>
      <c r="I33">
        <v>0</v>
      </c>
      <c r="J33">
        <v>633</v>
      </c>
      <c r="K33">
        <v>8</v>
      </c>
      <c r="L33">
        <v>206152</v>
      </c>
      <c r="M33">
        <v>9572</v>
      </c>
      <c r="N33">
        <v>21536453</v>
      </c>
      <c r="O33" t="s">
        <v>249</v>
      </c>
      <c r="P33" t="s">
        <v>17</v>
      </c>
      <c r="Q33">
        <v>38405</v>
      </c>
      <c r="R33" s="12">
        <v>2E-3</v>
      </c>
    </row>
    <row r="34" spans="1:18" x14ac:dyDescent="0.25">
      <c r="A34" t="s">
        <v>181</v>
      </c>
      <c r="B34">
        <v>8800</v>
      </c>
      <c r="C34">
        <v>0</v>
      </c>
      <c r="D34">
        <v>38</v>
      </c>
      <c r="E34">
        <v>0</v>
      </c>
      <c r="F34">
        <v>773</v>
      </c>
      <c r="G34">
        <v>0</v>
      </c>
      <c r="H34" s="3" t="s">
        <v>273</v>
      </c>
      <c r="I34">
        <v>0</v>
      </c>
      <c r="J34">
        <v>717</v>
      </c>
      <c r="K34">
        <v>3</v>
      </c>
      <c r="L34">
        <v>345742</v>
      </c>
      <c r="M34">
        <v>28151</v>
      </c>
      <c r="N34">
        <v>12281782</v>
      </c>
      <c r="O34" t="s">
        <v>252</v>
      </c>
      <c r="P34" t="s">
        <v>17</v>
      </c>
      <c r="Q34">
        <v>0</v>
      </c>
      <c r="R34" s="12">
        <v>0</v>
      </c>
    </row>
    <row r="35" spans="1:18" x14ac:dyDescent="0.25">
      <c r="A35" t="s">
        <v>142</v>
      </c>
      <c r="B35">
        <v>34112</v>
      </c>
      <c r="C35">
        <v>34</v>
      </c>
      <c r="D35">
        <v>298</v>
      </c>
      <c r="E35">
        <v>0</v>
      </c>
      <c r="F35">
        <v>33350</v>
      </c>
      <c r="G35">
        <v>20</v>
      </c>
      <c r="H35" s="3" t="s">
        <v>374</v>
      </c>
      <c r="I35">
        <v>23</v>
      </c>
      <c r="J35">
        <v>60624</v>
      </c>
      <c r="K35">
        <v>530</v>
      </c>
      <c r="L35">
        <v>201440</v>
      </c>
      <c r="M35">
        <v>358000</v>
      </c>
      <c r="N35">
        <v>562682</v>
      </c>
      <c r="O35" t="s">
        <v>249</v>
      </c>
      <c r="P35" t="s">
        <v>17</v>
      </c>
      <c r="Q35">
        <v>178956</v>
      </c>
      <c r="R35" s="12">
        <v>0.32200000000000001</v>
      </c>
    </row>
    <row r="36" spans="1:18" x14ac:dyDescent="0.25">
      <c r="A36" t="s">
        <v>125</v>
      </c>
      <c r="B36">
        <v>82898</v>
      </c>
      <c r="C36">
        <v>499</v>
      </c>
      <c r="D36">
        <v>1602</v>
      </c>
      <c r="E36">
        <v>17</v>
      </c>
      <c r="F36">
        <v>77037</v>
      </c>
      <c r="G36">
        <v>882</v>
      </c>
      <c r="H36" s="3" t="s">
        <v>351</v>
      </c>
      <c r="I36">
        <v>0</v>
      </c>
      <c r="J36">
        <v>4883</v>
      </c>
      <c r="K36">
        <v>94</v>
      </c>
      <c r="L36">
        <v>1895461</v>
      </c>
      <c r="M36">
        <v>111660</v>
      </c>
      <c r="N36">
        <v>16975341</v>
      </c>
      <c r="O36" t="s">
        <v>253</v>
      </c>
      <c r="P36" t="s">
        <v>11</v>
      </c>
      <c r="Q36">
        <v>8396613</v>
      </c>
      <c r="R36" s="12">
        <v>0.502</v>
      </c>
    </row>
    <row r="37" spans="1:18" x14ac:dyDescent="0.25">
      <c r="A37" t="s">
        <v>123</v>
      </c>
      <c r="B37">
        <v>82064</v>
      </c>
      <c r="C37">
        <v>0</v>
      </c>
      <c r="D37">
        <v>1334</v>
      </c>
      <c r="E37">
        <v>0</v>
      </c>
      <c r="F37">
        <v>80433</v>
      </c>
      <c r="G37">
        <v>0</v>
      </c>
      <c r="H37" s="3" t="s">
        <v>124</v>
      </c>
      <c r="I37">
        <v>152</v>
      </c>
      <c r="J37">
        <v>3009</v>
      </c>
      <c r="K37">
        <v>49</v>
      </c>
      <c r="L37">
        <v>1751774</v>
      </c>
      <c r="M37">
        <v>64223</v>
      </c>
      <c r="N37">
        <v>27276235</v>
      </c>
      <c r="O37" t="s">
        <v>242</v>
      </c>
      <c r="P37" t="s">
        <v>17</v>
      </c>
      <c r="Q37">
        <v>306462</v>
      </c>
      <c r="R37" s="12">
        <v>1.0999999999999999E-2</v>
      </c>
    </row>
    <row r="38" spans="1:18" x14ac:dyDescent="0.25">
      <c r="A38" t="s">
        <v>38</v>
      </c>
      <c r="B38">
        <v>1443433</v>
      </c>
      <c r="C38">
        <v>1346</v>
      </c>
      <c r="D38">
        <v>26683</v>
      </c>
      <c r="E38">
        <v>5</v>
      </c>
      <c r="F38">
        <v>1404202</v>
      </c>
      <c r="G38">
        <v>845</v>
      </c>
      <c r="H38" s="3" t="s">
        <v>308</v>
      </c>
      <c r="I38">
        <v>202</v>
      </c>
      <c r="J38">
        <v>37876</v>
      </c>
      <c r="K38">
        <v>700</v>
      </c>
      <c r="L38">
        <v>39024434</v>
      </c>
      <c r="M38">
        <v>1024016</v>
      </c>
      <c r="N38">
        <v>38109192</v>
      </c>
      <c r="O38" t="s">
        <v>250</v>
      </c>
      <c r="P38" t="s">
        <v>13</v>
      </c>
      <c r="Q38">
        <v>27259253</v>
      </c>
      <c r="R38" s="12">
        <v>0.72199999999999998</v>
      </c>
    </row>
    <row r="39" spans="1:18" x14ac:dyDescent="0.25">
      <c r="A39" t="s">
        <v>211</v>
      </c>
      <c r="B39">
        <v>648</v>
      </c>
      <c r="C39">
        <v>2</v>
      </c>
      <c r="D39">
        <v>2</v>
      </c>
      <c r="E39">
        <v>0</v>
      </c>
      <c r="F39">
        <v>643</v>
      </c>
      <c r="G39">
        <v>4</v>
      </c>
      <c r="H39" s="3" t="s">
        <v>225</v>
      </c>
      <c r="I39">
        <v>0</v>
      </c>
      <c r="J39">
        <v>9733</v>
      </c>
      <c r="K39">
        <v>30</v>
      </c>
      <c r="L39">
        <v>120435</v>
      </c>
      <c r="M39">
        <v>1808931</v>
      </c>
      <c r="N39">
        <v>66578</v>
      </c>
      <c r="O39" t="s">
        <v>243</v>
      </c>
      <c r="P39" t="s">
        <v>13</v>
      </c>
      <c r="Q39">
        <v>50524</v>
      </c>
      <c r="R39" s="12">
        <v>0.76900000000000002</v>
      </c>
    </row>
    <row r="40" spans="1:18" x14ac:dyDescent="0.25">
      <c r="A40" t="s">
        <v>191</v>
      </c>
      <c r="B40">
        <v>4981</v>
      </c>
      <c r="C40">
        <v>1</v>
      </c>
      <c r="D40">
        <v>174</v>
      </c>
      <c r="E40">
        <v>0</v>
      </c>
      <c r="F40">
        <v>4798</v>
      </c>
      <c r="G40">
        <v>0</v>
      </c>
      <c r="H40" s="3" t="s">
        <v>216</v>
      </c>
      <c r="I40">
        <v>0</v>
      </c>
      <c r="J40">
        <v>294</v>
      </c>
      <c r="K40">
        <v>10</v>
      </c>
      <c r="L40">
        <v>134565</v>
      </c>
      <c r="M40">
        <v>7941</v>
      </c>
      <c r="N40">
        <v>16946385</v>
      </c>
      <c r="O40" t="s">
        <v>242</v>
      </c>
      <c r="P40" t="s">
        <v>17</v>
      </c>
      <c r="Q40">
        <v>26511</v>
      </c>
      <c r="R40" s="12">
        <v>2E-3</v>
      </c>
    </row>
    <row r="41" spans="1:18" x14ac:dyDescent="0.25">
      <c r="A41" t="s">
        <v>37</v>
      </c>
      <c r="B41">
        <v>1624823</v>
      </c>
      <c r="C41">
        <v>507</v>
      </c>
      <c r="D41">
        <v>36138</v>
      </c>
      <c r="E41">
        <v>31</v>
      </c>
      <c r="F41">
        <v>1581129</v>
      </c>
      <c r="G41">
        <v>956</v>
      </c>
      <c r="H41" s="3" t="s">
        <v>307</v>
      </c>
      <c r="I41">
        <v>1075</v>
      </c>
      <c r="J41">
        <v>84196</v>
      </c>
      <c r="K41">
        <v>1873</v>
      </c>
      <c r="L41">
        <v>19191351</v>
      </c>
      <c r="M41">
        <v>994463</v>
      </c>
      <c r="N41">
        <v>19298211</v>
      </c>
      <c r="O41" t="s">
        <v>14</v>
      </c>
      <c r="P41" t="s">
        <v>14</v>
      </c>
      <c r="Q41">
        <v>14056388</v>
      </c>
      <c r="R41" s="12">
        <v>0.73499999999999999</v>
      </c>
    </row>
    <row r="42" spans="1:18" x14ac:dyDescent="0.25">
      <c r="A42" t="s">
        <v>121</v>
      </c>
      <c r="B42">
        <v>93969</v>
      </c>
      <c r="C42">
        <v>143</v>
      </c>
      <c r="D42">
        <v>4636</v>
      </c>
      <c r="E42">
        <v>0</v>
      </c>
      <c r="F42">
        <v>87631</v>
      </c>
      <c r="G42">
        <v>44</v>
      </c>
      <c r="H42" s="3" t="s">
        <v>452</v>
      </c>
      <c r="I42">
        <v>54</v>
      </c>
      <c r="J42">
        <v>65</v>
      </c>
      <c r="K42">
        <v>3</v>
      </c>
      <c r="L42">
        <v>160000000</v>
      </c>
      <c r="M42">
        <v>111163</v>
      </c>
      <c r="N42">
        <v>1439323776</v>
      </c>
      <c r="O42" t="s">
        <v>254</v>
      </c>
      <c r="P42" t="s">
        <v>11</v>
      </c>
      <c r="Q42">
        <v>1808092000</v>
      </c>
      <c r="R42" s="12">
        <v>0</v>
      </c>
    </row>
    <row r="43" spans="1:18" x14ac:dyDescent="0.25">
      <c r="A43" t="s">
        <v>23</v>
      </c>
      <c r="B43">
        <v>4846955</v>
      </c>
      <c r="C43">
        <v>3948</v>
      </c>
      <c r="D43">
        <v>122768</v>
      </c>
      <c r="E43">
        <v>167</v>
      </c>
      <c r="F43">
        <v>4662658</v>
      </c>
      <c r="G43">
        <v>5949</v>
      </c>
      <c r="H43" s="3" t="s">
        <v>367</v>
      </c>
      <c r="I43">
        <v>8155</v>
      </c>
      <c r="J43">
        <v>94144</v>
      </c>
      <c r="K43">
        <v>2385</v>
      </c>
      <c r="L43">
        <v>23113937</v>
      </c>
      <c r="M43">
        <v>448952</v>
      </c>
      <c r="N43">
        <v>51484210</v>
      </c>
      <c r="O43" t="s">
        <v>14</v>
      </c>
      <c r="P43" t="s">
        <v>14</v>
      </c>
      <c r="Q43">
        <v>19913442</v>
      </c>
      <c r="R43" s="12">
        <v>0.39100000000000001</v>
      </c>
    </row>
    <row r="44" spans="1:18" x14ac:dyDescent="0.25">
      <c r="A44" t="s">
        <v>195</v>
      </c>
      <c r="B44">
        <v>4031</v>
      </c>
      <c r="C44">
        <v>0</v>
      </c>
      <c r="D44">
        <v>147</v>
      </c>
      <c r="E44">
        <v>0</v>
      </c>
      <c r="F44">
        <v>3875</v>
      </c>
      <c r="G44">
        <v>0</v>
      </c>
      <c r="H44" s="3" t="s">
        <v>216</v>
      </c>
      <c r="I44">
        <v>0</v>
      </c>
      <c r="J44">
        <v>4529</v>
      </c>
      <c r="K44">
        <v>165</v>
      </c>
      <c r="L44">
        <v>0</v>
      </c>
      <c r="M44">
        <v>0</v>
      </c>
      <c r="N44">
        <v>890092</v>
      </c>
      <c r="O44" t="s">
        <v>252</v>
      </c>
      <c r="P44" t="s">
        <v>17</v>
      </c>
      <c r="Q44">
        <v>121092</v>
      </c>
      <c r="R44" s="12">
        <v>0.13900000000000001</v>
      </c>
    </row>
    <row r="45" spans="1:18" x14ac:dyDescent="0.25">
      <c r="A45" t="s">
        <v>169</v>
      </c>
      <c r="B45">
        <v>13293</v>
      </c>
      <c r="C45">
        <v>0</v>
      </c>
      <c r="D45">
        <v>179</v>
      </c>
      <c r="E45">
        <v>0</v>
      </c>
      <c r="F45">
        <v>12421</v>
      </c>
      <c r="G45">
        <v>0</v>
      </c>
      <c r="H45" s="3" t="s">
        <v>274</v>
      </c>
      <c r="I45">
        <v>0</v>
      </c>
      <c r="J45">
        <v>2345</v>
      </c>
      <c r="K45">
        <v>32</v>
      </c>
      <c r="L45">
        <v>188207</v>
      </c>
      <c r="M45">
        <v>33204</v>
      </c>
      <c r="N45">
        <v>5668221</v>
      </c>
      <c r="O45" t="s">
        <v>242</v>
      </c>
      <c r="P45" t="s">
        <v>17</v>
      </c>
      <c r="Q45">
        <v>132671</v>
      </c>
      <c r="R45" s="12">
        <v>2.4E-2</v>
      </c>
    </row>
    <row r="46" spans="1:18" x14ac:dyDescent="0.25">
      <c r="A46" t="s">
        <v>71</v>
      </c>
      <c r="B46">
        <v>422344</v>
      </c>
      <c r="C46">
        <v>1882</v>
      </c>
      <c r="D46">
        <v>5169</v>
      </c>
      <c r="E46">
        <v>7</v>
      </c>
      <c r="F46">
        <v>343769</v>
      </c>
      <c r="G46">
        <v>1370</v>
      </c>
      <c r="H46" s="3" t="s">
        <v>344</v>
      </c>
      <c r="I46">
        <v>371</v>
      </c>
      <c r="J46">
        <v>82077</v>
      </c>
      <c r="K46">
        <v>1005</v>
      </c>
      <c r="L46">
        <v>1866579</v>
      </c>
      <c r="M46">
        <v>362745</v>
      </c>
      <c r="N46">
        <v>5145709</v>
      </c>
      <c r="O46" t="s">
        <v>248</v>
      </c>
      <c r="P46" t="s">
        <v>13</v>
      </c>
      <c r="Q46">
        <v>2780658</v>
      </c>
      <c r="R46" s="12">
        <v>0.54600000000000004</v>
      </c>
    </row>
    <row r="47" spans="1:18" x14ac:dyDescent="0.25">
      <c r="A47" t="s">
        <v>76</v>
      </c>
      <c r="B47">
        <v>365335</v>
      </c>
      <c r="C47">
        <v>246</v>
      </c>
      <c r="D47">
        <v>8275</v>
      </c>
      <c r="E47">
        <v>2</v>
      </c>
      <c r="F47">
        <v>355883</v>
      </c>
      <c r="G47">
        <v>169</v>
      </c>
      <c r="H47" s="3" t="s">
        <v>364</v>
      </c>
      <c r="I47">
        <v>17</v>
      </c>
      <c r="J47">
        <v>89606</v>
      </c>
      <c r="K47">
        <v>2030</v>
      </c>
      <c r="L47">
        <v>2364164</v>
      </c>
      <c r="M47">
        <v>579861</v>
      </c>
      <c r="N47">
        <v>4077120</v>
      </c>
      <c r="O47" t="s">
        <v>239</v>
      </c>
      <c r="P47" t="s">
        <v>12</v>
      </c>
      <c r="Q47">
        <v>1667896</v>
      </c>
      <c r="R47" s="12">
        <v>0.40600000000000003</v>
      </c>
    </row>
    <row r="48" spans="1:18" x14ac:dyDescent="0.25">
      <c r="A48" t="s">
        <v>69</v>
      </c>
      <c r="B48">
        <v>475105</v>
      </c>
      <c r="C48">
        <v>8936</v>
      </c>
      <c r="D48">
        <v>3608</v>
      </c>
      <c r="E48">
        <v>93</v>
      </c>
      <c r="F48">
        <v>425387</v>
      </c>
      <c r="G48">
        <v>9535</v>
      </c>
      <c r="H48" s="3" t="s">
        <v>363</v>
      </c>
      <c r="I48">
        <v>461</v>
      </c>
      <c r="J48">
        <v>41974</v>
      </c>
      <c r="K48">
        <v>319</v>
      </c>
      <c r="L48">
        <v>6936796</v>
      </c>
      <c r="M48">
        <v>612849</v>
      </c>
      <c r="N48">
        <v>11318936</v>
      </c>
      <c r="O48" t="s">
        <v>243</v>
      </c>
      <c r="P48" t="s">
        <v>13</v>
      </c>
      <c r="Q48">
        <v>4675034</v>
      </c>
      <c r="R48" s="12">
        <v>0.41299999999999998</v>
      </c>
    </row>
    <row r="49" spans="1:18" x14ac:dyDescent="0.25">
      <c r="A49" t="s">
        <v>166</v>
      </c>
      <c r="B49">
        <v>14210</v>
      </c>
      <c r="C49">
        <v>73</v>
      </c>
      <c r="D49">
        <v>132</v>
      </c>
      <c r="E49">
        <v>0</v>
      </c>
      <c r="F49">
        <v>13504</v>
      </c>
      <c r="G49">
        <v>61</v>
      </c>
      <c r="H49" s="3" t="s">
        <v>337</v>
      </c>
      <c r="I49">
        <v>4</v>
      </c>
      <c r="J49">
        <v>86206</v>
      </c>
      <c r="K49">
        <v>801</v>
      </c>
      <c r="L49">
        <v>200922</v>
      </c>
      <c r="M49">
        <v>1218906</v>
      </c>
      <c r="N49">
        <v>164838</v>
      </c>
      <c r="O49" t="s">
        <v>243</v>
      </c>
      <c r="P49" t="s">
        <v>13</v>
      </c>
      <c r="Q49">
        <v>93604</v>
      </c>
      <c r="R49" s="12">
        <v>0.56999999999999995</v>
      </c>
    </row>
    <row r="50" spans="1:18" x14ac:dyDescent="0.25">
      <c r="A50" t="s">
        <v>118</v>
      </c>
      <c r="B50">
        <v>107001</v>
      </c>
      <c r="C50">
        <v>573</v>
      </c>
      <c r="D50">
        <v>447</v>
      </c>
      <c r="E50">
        <v>3</v>
      </c>
      <c r="F50">
        <v>90755</v>
      </c>
      <c r="G50">
        <v>0</v>
      </c>
      <c r="H50" s="3" t="s">
        <v>328</v>
      </c>
      <c r="I50">
        <v>85</v>
      </c>
      <c r="J50">
        <v>87914</v>
      </c>
      <c r="K50">
        <v>367</v>
      </c>
      <c r="L50">
        <v>9366973</v>
      </c>
      <c r="M50">
        <v>7696078</v>
      </c>
      <c r="N50">
        <v>1217110</v>
      </c>
      <c r="O50" t="s">
        <v>244</v>
      </c>
      <c r="P50" t="s">
        <v>11</v>
      </c>
      <c r="Q50">
        <v>551313</v>
      </c>
      <c r="R50" s="12">
        <v>0.621</v>
      </c>
    </row>
    <row r="51" spans="1:18" x14ac:dyDescent="0.25">
      <c r="A51" t="s">
        <v>35</v>
      </c>
      <c r="B51">
        <v>1675190</v>
      </c>
      <c r="C51">
        <v>167</v>
      </c>
      <c r="D51">
        <v>30372</v>
      </c>
      <c r="E51">
        <v>1</v>
      </c>
      <c r="F51">
        <v>1642852</v>
      </c>
      <c r="G51">
        <v>17</v>
      </c>
      <c r="H51" s="3" t="s">
        <v>345</v>
      </c>
      <c r="I51">
        <v>12</v>
      </c>
      <c r="J51">
        <v>156107</v>
      </c>
      <c r="K51">
        <v>2830</v>
      </c>
      <c r="L51">
        <v>33965196</v>
      </c>
      <c r="M51">
        <v>3165134</v>
      </c>
      <c r="N51">
        <v>10731044</v>
      </c>
      <c r="O51" t="s">
        <v>247</v>
      </c>
      <c r="P51" t="s">
        <v>12</v>
      </c>
      <c r="Q51">
        <v>5769272</v>
      </c>
      <c r="R51" s="12">
        <v>0.53900000000000003</v>
      </c>
    </row>
    <row r="52" spans="1:18" x14ac:dyDescent="0.25">
      <c r="A52" t="s">
        <v>81</v>
      </c>
      <c r="B52">
        <v>325725</v>
      </c>
      <c r="C52">
        <v>1004</v>
      </c>
      <c r="D52">
        <v>2554</v>
      </c>
      <c r="E52">
        <v>2</v>
      </c>
      <c r="F52">
        <v>310972</v>
      </c>
      <c r="G52">
        <v>1023</v>
      </c>
      <c r="H52" s="3" t="s">
        <v>305</v>
      </c>
      <c r="I52">
        <v>14</v>
      </c>
      <c r="J52">
        <v>56016</v>
      </c>
      <c r="K52">
        <v>439</v>
      </c>
      <c r="L52">
        <v>77814688</v>
      </c>
      <c r="M52">
        <v>13382070</v>
      </c>
      <c r="N52">
        <v>5814847</v>
      </c>
      <c r="O52" t="s">
        <v>238</v>
      </c>
      <c r="P52" t="s">
        <v>12</v>
      </c>
      <c r="Q52">
        <v>4297056</v>
      </c>
      <c r="R52" s="12">
        <v>0.74199999999999999</v>
      </c>
    </row>
    <row r="53" spans="1:18" x14ac:dyDescent="0.25">
      <c r="A53" t="s">
        <v>172</v>
      </c>
      <c r="B53">
        <v>11663</v>
      </c>
      <c r="C53">
        <v>0</v>
      </c>
      <c r="D53">
        <v>156</v>
      </c>
      <c r="E53">
        <v>0</v>
      </c>
      <c r="F53">
        <v>11499</v>
      </c>
      <c r="G53">
        <v>0</v>
      </c>
      <c r="H53" s="3" t="s">
        <v>173</v>
      </c>
      <c r="I53">
        <v>0</v>
      </c>
      <c r="J53">
        <v>11617</v>
      </c>
      <c r="K53">
        <v>155</v>
      </c>
      <c r="L53">
        <v>196449</v>
      </c>
      <c r="M53">
        <v>195683</v>
      </c>
      <c r="N53">
        <v>1003917</v>
      </c>
      <c r="O53" t="s">
        <v>252</v>
      </c>
      <c r="P53" t="s">
        <v>17</v>
      </c>
      <c r="Q53">
        <v>31528</v>
      </c>
      <c r="R53" s="12">
        <v>3.2000000000000001E-2</v>
      </c>
    </row>
    <row r="54" spans="1:18" x14ac:dyDescent="0.25">
      <c r="A54" t="s">
        <v>215</v>
      </c>
      <c r="B54">
        <v>412</v>
      </c>
      <c r="C54">
        <v>24</v>
      </c>
      <c r="D54">
        <v>0</v>
      </c>
      <c r="E54">
        <v>0</v>
      </c>
      <c r="F54">
        <v>209</v>
      </c>
      <c r="G54">
        <v>0</v>
      </c>
      <c r="H54" s="3" t="s">
        <v>382</v>
      </c>
      <c r="I54">
        <v>0</v>
      </c>
      <c r="J54">
        <v>5708</v>
      </c>
      <c r="K54">
        <v>0</v>
      </c>
      <c r="L54">
        <v>22324</v>
      </c>
      <c r="M54">
        <v>309261</v>
      </c>
      <c r="N54">
        <v>72185</v>
      </c>
      <c r="O54" t="s">
        <v>243</v>
      </c>
      <c r="P54" t="s">
        <v>13</v>
      </c>
      <c r="Q54">
        <v>20892</v>
      </c>
      <c r="R54" s="12">
        <v>0.28999999999999998</v>
      </c>
    </row>
    <row r="55" spans="1:18" x14ac:dyDescent="0.25">
      <c r="A55" t="s">
        <v>78</v>
      </c>
      <c r="B55">
        <v>344836</v>
      </c>
      <c r="C55">
        <v>211</v>
      </c>
      <c r="D55">
        <v>3975</v>
      </c>
      <c r="E55">
        <v>1</v>
      </c>
      <c r="F55">
        <v>330506</v>
      </c>
      <c r="G55">
        <v>1817</v>
      </c>
      <c r="H55" s="3" t="s">
        <v>347</v>
      </c>
      <c r="I55">
        <v>177</v>
      </c>
      <c r="J55">
        <v>31439</v>
      </c>
      <c r="K55">
        <v>362</v>
      </c>
      <c r="L55">
        <v>1875579</v>
      </c>
      <c r="M55">
        <v>170996</v>
      </c>
      <c r="N55">
        <v>10968538</v>
      </c>
      <c r="O55" t="s">
        <v>243</v>
      </c>
      <c r="P55" t="s">
        <v>13</v>
      </c>
      <c r="Q55">
        <v>5631732</v>
      </c>
      <c r="R55" s="12">
        <v>0.51900000000000002</v>
      </c>
    </row>
    <row r="56" spans="1:18" x14ac:dyDescent="0.25">
      <c r="A56" t="s">
        <v>62</v>
      </c>
      <c r="B56">
        <v>491831</v>
      </c>
      <c r="C56">
        <v>0</v>
      </c>
      <c r="D56">
        <v>31788</v>
      </c>
      <c r="E56">
        <v>0</v>
      </c>
      <c r="F56">
        <v>443880</v>
      </c>
      <c r="G56">
        <v>0</v>
      </c>
      <c r="H56" s="3" t="s">
        <v>259</v>
      </c>
      <c r="I56">
        <v>759</v>
      </c>
      <c r="J56">
        <v>27416</v>
      </c>
      <c r="K56">
        <v>1772</v>
      </c>
      <c r="L56">
        <v>1707733</v>
      </c>
      <c r="M56">
        <v>95192</v>
      </c>
      <c r="N56">
        <v>17939817</v>
      </c>
      <c r="O56" t="s">
        <v>14</v>
      </c>
      <c r="P56" t="s">
        <v>14</v>
      </c>
      <c r="Q56">
        <v>9929240</v>
      </c>
      <c r="R56" s="12">
        <v>0.56299999999999994</v>
      </c>
    </row>
    <row r="57" spans="1:18" x14ac:dyDescent="0.25">
      <c r="A57" t="s">
        <v>88</v>
      </c>
      <c r="B57">
        <v>284875</v>
      </c>
      <c r="C57">
        <v>86</v>
      </c>
      <c r="D57">
        <v>16588</v>
      </c>
      <c r="E57">
        <v>6</v>
      </c>
      <c r="F57">
        <v>233405</v>
      </c>
      <c r="G57">
        <v>107</v>
      </c>
      <c r="H57" s="3" t="s">
        <v>426</v>
      </c>
      <c r="I57">
        <v>90</v>
      </c>
      <c r="J57">
        <v>2727</v>
      </c>
      <c r="K57">
        <v>159</v>
      </c>
      <c r="L57">
        <v>3068679</v>
      </c>
      <c r="M57">
        <v>29374</v>
      </c>
      <c r="N57">
        <v>104470687</v>
      </c>
      <c r="O57" t="s">
        <v>240</v>
      </c>
      <c r="P57" t="s">
        <v>17</v>
      </c>
      <c r="Q57">
        <v>3840732</v>
      </c>
      <c r="R57" s="12">
        <v>3.7999999999999999E-2</v>
      </c>
    </row>
    <row r="58" spans="1:18" x14ac:dyDescent="0.25">
      <c r="A58" t="s">
        <v>122</v>
      </c>
      <c r="B58">
        <v>89826</v>
      </c>
      <c r="C58">
        <v>299</v>
      </c>
      <c r="D58">
        <v>2742</v>
      </c>
      <c r="E58">
        <v>12</v>
      </c>
      <c r="F58">
        <v>77635</v>
      </c>
      <c r="G58">
        <v>683</v>
      </c>
      <c r="H58" s="3" t="s">
        <v>355</v>
      </c>
      <c r="I58">
        <v>126</v>
      </c>
      <c r="J58">
        <v>13772</v>
      </c>
      <c r="K58">
        <v>420</v>
      </c>
      <c r="L58">
        <v>1167868</v>
      </c>
      <c r="M58">
        <v>179051</v>
      </c>
      <c r="N58">
        <v>6522530</v>
      </c>
      <c r="O58" t="s">
        <v>248</v>
      </c>
      <c r="P58" t="s">
        <v>13</v>
      </c>
      <c r="Q58">
        <v>3093546</v>
      </c>
      <c r="R58" s="12">
        <v>0.47699999999999998</v>
      </c>
    </row>
    <row r="59" spans="1:18" x14ac:dyDescent="0.25">
      <c r="A59" t="s">
        <v>177</v>
      </c>
      <c r="B59">
        <v>8951</v>
      </c>
      <c r="C59">
        <v>0</v>
      </c>
      <c r="D59">
        <v>123</v>
      </c>
      <c r="E59">
        <v>0</v>
      </c>
      <c r="F59">
        <v>8757</v>
      </c>
      <c r="G59">
        <v>0</v>
      </c>
      <c r="H59" s="3" t="s">
        <v>203</v>
      </c>
      <c r="I59">
        <v>1</v>
      </c>
      <c r="J59">
        <v>6157</v>
      </c>
      <c r="K59">
        <v>85</v>
      </c>
      <c r="L59">
        <v>182355</v>
      </c>
      <c r="M59">
        <v>125430</v>
      </c>
      <c r="N59">
        <v>1453839</v>
      </c>
      <c r="O59" t="s">
        <v>242</v>
      </c>
      <c r="P59" t="s">
        <v>17</v>
      </c>
      <c r="Q59">
        <v>182152</v>
      </c>
      <c r="R59" s="12">
        <v>0.13</v>
      </c>
    </row>
    <row r="60" spans="1:18" x14ac:dyDescent="0.25">
      <c r="A60" t="s">
        <v>183</v>
      </c>
      <c r="B60">
        <v>6589</v>
      </c>
      <c r="C60">
        <v>0</v>
      </c>
      <c r="D60">
        <v>36</v>
      </c>
      <c r="E60">
        <v>1</v>
      </c>
      <c r="F60">
        <v>6498</v>
      </c>
      <c r="G60">
        <v>6</v>
      </c>
      <c r="H60" s="3" t="s">
        <v>450</v>
      </c>
      <c r="I60">
        <v>0</v>
      </c>
      <c r="J60">
        <v>1830</v>
      </c>
      <c r="K60">
        <v>10</v>
      </c>
      <c r="L60">
        <v>23693</v>
      </c>
      <c r="M60">
        <v>6580</v>
      </c>
      <c r="N60">
        <v>3600806</v>
      </c>
      <c r="O60" t="s">
        <v>252</v>
      </c>
      <c r="P60" t="s">
        <v>17</v>
      </c>
      <c r="Q60">
        <v>0</v>
      </c>
      <c r="R60" s="12">
        <v>0</v>
      </c>
    </row>
    <row r="61" spans="1:18" x14ac:dyDescent="0.25">
      <c r="A61" t="s">
        <v>109</v>
      </c>
      <c r="B61">
        <v>135512</v>
      </c>
      <c r="C61">
        <v>290</v>
      </c>
      <c r="D61">
        <v>1277</v>
      </c>
      <c r="E61">
        <v>0</v>
      </c>
      <c r="F61">
        <v>129616</v>
      </c>
      <c r="G61">
        <v>0</v>
      </c>
      <c r="H61" s="3" t="s">
        <v>349</v>
      </c>
      <c r="I61">
        <v>6</v>
      </c>
      <c r="J61">
        <v>102079</v>
      </c>
      <c r="K61">
        <v>962</v>
      </c>
      <c r="L61">
        <v>1657335</v>
      </c>
      <c r="M61">
        <v>1248439</v>
      </c>
      <c r="N61">
        <v>1327526</v>
      </c>
      <c r="O61" t="s">
        <v>238</v>
      </c>
      <c r="P61" t="s">
        <v>12</v>
      </c>
      <c r="Q61">
        <v>675277</v>
      </c>
      <c r="R61" s="12">
        <v>0.50900000000000001</v>
      </c>
    </row>
    <row r="62" spans="1:18" x14ac:dyDescent="0.25">
      <c r="A62" t="s">
        <v>144</v>
      </c>
      <c r="B62">
        <v>32798</v>
      </c>
      <c r="C62">
        <v>1060</v>
      </c>
      <c r="D62">
        <v>889</v>
      </c>
      <c r="E62">
        <v>15</v>
      </c>
      <c r="F62">
        <v>24309</v>
      </c>
      <c r="G62">
        <v>409</v>
      </c>
      <c r="H62" s="3" t="s">
        <v>422</v>
      </c>
      <c r="I62">
        <v>10</v>
      </c>
      <c r="J62">
        <v>27949</v>
      </c>
      <c r="K62">
        <v>758</v>
      </c>
      <c r="L62">
        <v>274161</v>
      </c>
      <c r="M62">
        <v>233630</v>
      </c>
      <c r="N62">
        <v>1173483</v>
      </c>
      <c r="O62" t="s">
        <v>251</v>
      </c>
      <c r="P62" t="s">
        <v>17</v>
      </c>
      <c r="Q62">
        <v>65243</v>
      </c>
      <c r="R62" s="12">
        <v>5.6000000000000001E-2</v>
      </c>
    </row>
    <row r="63" spans="1:18" x14ac:dyDescent="0.25">
      <c r="A63" t="s">
        <v>89</v>
      </c>
      <c r="B63">
        <v>285413</v>
      </c>
      <c r="C63">
        <v>882</v>
      </c>
      <c r="D63">
        <v>4440</v>
      </c>
      <c r="E63">
        <v>10</v>
      </c>
      <c r="F63">
        <v>264798</v>
      </c>
      <c r="G63">
        <v>125</v>
      </c>
      <c r="H63" s="3" t="s">
        <v>434</v>
      </c>
      <c r="I63">
        <v>324</v>
      </c>
      <c r="J63">
        <v>2416</v>
      </c>
      <c r="K63">
        <v>38</v>
      </c>
      <c r="L63">
        <v>3082512</v>
      </c>
      <c r="M63">
        <v>26098</v>
      </c>
      <c r="N63">
        <v>118111211</v>
      </c>
      <c r="O63" t="s">
        <v>252</v>
      </c>
      <c r="P63" t="s">
        <v>17</v>
      </c>
      <c r="Q63">
        <v>2291339</v>
      </c>
      <c r="R63" s="12">
        <v>0.02</v>
      </c>
    </row>
    <row r="64" spans="1:18" x14ac:dyDescent="0.25">
      <c r="A64" t="s">
        <v>224</v>
      </c>
      <c r="B64">
        <v>66</v>
      </c>
      <c r="C64">
        <v>0</v>
      </c>
      <c r="D64">
        <v>0</v>
      </c>
      <c r="E64">
        <v>0</v>
      </c>
      <c r="F64">
        <v>63</v>
      </c>
      <c r="G64">
        <v>0</v>
      </c>
      <c r="H64" s="3" t="s">
        <v>225</v>
      </c>
      <c r="I64">
        <v>0</v>
      </c>
      <c r="J64">
        <v>18374</v>
      </c>
      <c r="K64">
        <v>0</v>
      </c>
      <c r="L64">
        <v>7409</v>
      </c>
      <c r="M64">
        <v>2062639</v>
      </c>
      <c r="N64">
        <v>3592</v>
      </c>
      <c r="O64" t="s">
        <v>14</v>
      </c>
      <c r="P64" t="s">
        <v>14</v>
      </c>
      <c r="Q64">
        <v>2632</v>
      </c>
      <c r="R64" s="12">
        <v>0.75600000000000001</v>
      </c>
    </row>
    <row r="65" spans="1:18" x14ac:dyDescent="0.25">
      <c r="A65" t="s">
        <v>140</v>
      </c>
      <c r="B65">
        <v>37846</v>
      </c>
      <c r="C65">
        <v>264</v>
      </c>
      <c r="D65">
        <v>327</v>
      </c>
      <c r="E65">
        <v>10</v>
      </c>
      <c r="F65">
        <v>12934</v>
      </c>
      <c r="G65">
        <v>257</v>
      </c>
      <c r="H65" s="3" t="s">
        <v>336</v>
      </c>
      <c r="I65">
        <v>40</v>
      </c>
      <c r="J65">
        <v>41881</v>
      </c>
      <c r="K65">
        <v>362</v>
      </c>
      <c r="L65">
        <v>340662</v>
      </c>
      <c r="M65">
        <v>376984</v>
      </c>
      <c r="N65">
        <v>903652</v>
      </c>
      <c r="O65" t="s">
        <v>255</v>
      </c>
      <c r="P65" t="s">
        <v>115</v>
      </c>
      <c r="Q65">
        <v>512282</v>
      </c>
      <c r="R65" s="12">
        <v>0.57099999999999995</v>
      </c>
    </row>
    <row r="66" spans="1:18" x14ac:dyDescent="0.25">
      <c r="A66" t="s">
        <v>116</v>
      </c>
      <c r="B66">
        <v>113437</v>
      </c>
      <c r="C66">
        <v>781</v>
      </c>
      <c r="D66">
        <v>984</v>
      </c>
      <c r="E66">
        <v>0</v>
      </c>
      <c r="F66">
        <v>46000</v>
      </c>
      <c r="G66">
        <v>0</v>
      </c>
      <c r="H66" s="3" t="s">
        <v>318</v>
      </c>
      <c r="I66">
        <v>16</v>
      </c>
      <c r="J66">
        <v>20438</v>
      </c>
      <c r="K66">
        <v>177</v>
      </c>
      <c r="L66">
        <v>6081801</v>
      </c>
      <c r="M66">
        <v>1095765</v>
      </c>
      <c r="N66">
        <v>5550279</v>
      </c>
      <c r="O66" t="s">
        <v>238</v>
      </c>
      <c r="P66" t="s">
        <v>12</v>
      </c>
      <c r="Q66">
        <v>3777468</v>
      </c>
      <c r="R66" s="12">
        <v>0.68200000000000005</v>
      </c>
    </row>
    <row r="67" spans="1:18" x14ac:dyDescent="0.25">
      <c r="A67" t="s">
        <v>19</v>
      </c>
      <c r="B67">
        <v>6339509</v>
      </c>
      <c r="C67">
        <v>28576</v>
      </c>
      <c r="D67">
        <v>112356</v>
      </c>
      <c r="E67">
        <v>68</v>
      </c>
      <c r="F67">
        <v>5799313</v>
      </c>
      <c r="G67">
        <v>21471</v>
      </c>
      <c r="H67" s="3" t="s">
        <v>321</v>
      </c>
      <c r="I67">
        <v>1712</v>
      </c>
      <c r="J67">
        <v>96884</v>
      </c>
      <c r="K67">
        <v>1717</v>
      </c>
      <c r="L67">
        <v>110644135</v>
      </c>
      <c r="M67">
        <v>1690930</v>
      </c>
      <c r="N67">
        <v>65433898</v>
      </c>
      <c r="O67" t="s">
        <v>246</v>
      </c>
      <c r="P67" t="s">
        <v>12</v>
      </c>
      <c r="Q67">
        <v>44922939</v>
      </c>
      <c r="R67" s="12">
        <v>0.66500000000000004</v>
      </c>
    </row>
    <row r="68" spans="1:18" x14ac:dyDescent="0.25">
      <c r="A68" t="s">
        <v>143</v>
      </c>
      <c r="B68">
        <v>31276</v>
      </c>
      <c r="C68">
        <v>177</v>
      </c>
      <c r="D68">
        <v>195</v>
      </c>
      <c r="E68">
        <v>0</v>
      </c>
      <c r="F68">
        <v>9995</v>
      </c>
      <c r="G68">
        <v>0</v>
      </c>
      <c r="H68" s="3" t="s">
        <v>455</v>
      </c>
      <c r="I68">
        <v>26</v>
      </c>
      <c r="J68">
        <v>101798</v>
      </c>
      <c r="K68">
        <v>635</v>
      </c>
      <c r="L68">
        <v>334426</v>
      </c>
      <c r="M68">
        <v>1088495</v>
      </c>
      <c r="N68">
        <v>307237</v>
      </c>
      <c r="O68" t="s">
        <v>14</v>
      </c>
      <c r="P68" t="s">
        <v>14</v>
      </c>
      <c r="Q68">
        <v>0</v>
      </c>
      <c r="R68" s="12">
        <v>0</v>
      </c>
    </row>
    <row r="69" spans="1:18" x14ac:dyDescent="0.25">
      <c r="A69" t="s">
        <v>154</v>
      </c>
      <c r="B69">
        <v>24977</v>
      </c>
      <c r="C69">
        <v>1075</v>
      </c>
      <c r="D69">
        <v>176</v>
      </c>
      <c r="E69">
        <v>10</v>
      </c>
      <c r="F69">
        <v>20932</v>
      </c>
      <c r="G69">
        <v>500</v>
      </c>
      <c r="H69" s="3" t="s">
        <v>371</v>
      </c>
      <c r="I69">
        <v>26</v>
      </c>
      <c r="J69">
        <v>88348</v>
      </c>
      <c r="K69">
        <v>623</v>
      </c>
      <c r="L69">
        <v>26355</v>
      </c>
      <c r="M69">
        <v>93223</v>
      </c>
      <c r="N69">
        <v>282710</v>
      </c>
      <c r="O69" t="s">
        <v>241</v>
      </c>
      <c r="P69" t="s">
        <v>115</v>
      </c>
      <c r="Q69">
        <v>96949</v>
      </c>
      <c r="R69" s="12">
        <v>0.34499999999999997</v>
      </c>
    </row>
    <row r="70" spans="1:18" x14ac:dyDescent="0.25">
      <c r="A70" t="s">
        <v>149</v>
      </c>
      <c r="B70">
        <v>25487</v>
      </c>
      <c r="C70">
        <v>0</v>
      </c>
      <c r="D70">
        <v>165</v>
      </c>
      <c r="E70">
        <v>0</v>
      </c>
      <c r="F70">
        <v>25279</v>
      </c>
      <c r="G70">
        <v>0</v>
      </c>
      <c r="H70" s="3" t="s">
        <v>276</v>
      </c>
      <c r="I70">
        <v>8</v>
      </c>
      <c r="J70">
        <v>11160</v>
      </c>
      <c r="K70">
        <v>72</v>
      </c>
      <c r="L70">
        <v>1012275</v>
      </c>
      <c r="M70">
        <v>443242</v>
      </c>
      <c r="N70">
        <v>2283800</v>
      </c>
      <c r="O70" t="s">
        <v>242</v>
      </c>
      <c r="P70" t="s">
        <v>17</v>
      </c>
      <c r="Q70">
        <v>65709</v>
      </c>
      <c r="R70" s="12">
        <v>0.03</v>
      </c>
    </row>
    <row r="71" spans="1:18" x14ac:dyDescent="0.25">
      <c r="A71" t="s">
        <v>180</v>
      </c>
      <c r="B71">
        <v>8603</v>
      </c>
      <c r="C71">
        <v>0</v>
      </c>
      <c r="D71">
        <v>242</v>
      </c>
      <c r="E71">
        <v>0</v>
      </c>
      <c r="F71">
        <v>7536</v>
      </c>
      <c r="G71">
        <v>0</v>
      </c>
      <c r="H71" s="3" t="s">
        <v>258</v>
      </c>
      <c r="I71">
        <v>3</v>
      </c>
      <c r="J71">
        <v>3453</v>
      </c>
      <c r="K71">
        <v>97</v>
      </c>
      <c r="L71">
        <v>100338</v>
      </c>
      <c r="M71">
        <v>40270</v>
      </c>
      <c r="N71">
        <v>2491656</v>
      </c>
      <c r="O71" t="s">
        <v>249</v>
      </c>
      <c r="P71" t="s">
        <v>17</v>
      </c>
      <c r="Q71">
        <v>31254</v>
      </c>
      <c r="R71" s="12">
        <v>1.2999999999999999E-2</v>
      </c>
    </row>
    <row r="72" spans="1:18" x14ac:dyDescent="0.25">
      <c r="A72" t="s">
        <v>68</v>
      </c>
      <c r="B72">
        <v>455846</v>
      </c>
      <c r="C72">
        <v>5697</v>
      </c>
      <c r="D72">
        <v>6182</v>
      </c>
      <c r="E72">
        <v>54</v>
      </c>
      <c r="F72">
        <v>406475</v>
      </c>
      <c r="G72">
        <v>2713</v>
      </c>
      <c r="H72" s="3" t="s">
        <v>407</v>
      </c>
      <c r="I72">
        <v>0</v>
      </c>
      <c r="J72">
        <v>114515</v>
      </c>
      <c r="K72">
        <v>1553</v>
      </c>
      <c r="L72">
        <v>7148181</v>
      </c>
      <c r="M72">
        <v>1795728</v>
      </c>
      <c r="N72">
        <v>3980659</v>
      </c>
      <c r="O72" t="s">
        <v>244</v>
      </c>
      <c r="P72" t="s">
        <v>11</v>
      </c>
      <c r="Q72">
        <v>478164</v>
      </c>
      <c r="R72" s="12">
        <v>0.12</v>
      </c>
    </row>
    <row r="73" spans="1:18" x14ac:dyDescent="0.25">
      <c r="A73" t="s">
        <v>27</v>
      </c>
      <c r="B73">
        <v>3803332</v>
      </c>
      <c r="C73">
        <v>3284</v>
      </c>
      <c r="D73">
        <v>92312</v>
      </c>
      <c r="E73">
        <v>21</v>
      </c>
      <c r="F73">
        <v>3669600</v>
      </c>
      <c r="G73">
        <v>2200</v>
      </c>
      <c r="H73" s="3" t="s">
        <v>327</v>
      </c>
      <c r="I73">
        <v>442</v>
      </c>
      <c r="J73">
        <v>45234</v>
      </c>
      <c r="K73">
        <v>1098</v>
      </c>
      <c r="L73">
        <v>67658074</v>
      </c>
      <c r="M73">
        <v>804674</v>
      </c>
      <c r="N73">
        <v>84081383</v>
      </c>
      <c r="O73" t="s">
        <v>246</v>
      </c>
      <c r="P73" t="s">
        <v>12</v>
      </c>
      <c r="Q73">
        <v>52108008</v>
      </c>
      <c r="R73" s="12">
        <v>0.622</v>
      </c>
    </row>
    <row r="74" spans="1:18" x14ac:dyDescent="0.25">
      <c r="A74" t="s">
        <v>117</v>
      </c>
      <c r="B74">
        <v>108677</v>
      </c>
      <c r="C74">
        <v>451</v>
      </c>
      <c r="D74">
        <v>880</v>
      </c>
      <c r="E74">
        <v>6</v>
      </c>
      <c r="F74">
        <v>100875</v>
      </c>
      <c r="G74">
        <v>492</v>
      </c>
      <c r="H74" s="3" t="s">
        <v>430</v>
      </c>
      <c r="I74">
        <v>36</v>
      </c>
      <c r="J74">
        <v>3419</v>
      </c>
      <c r="K74">
        <v>28</v>
      </c>
      <c r="L74">
        <v>1491366</v>
      </c>
      <c r="M74">
        <v>46912</v>
      </c>
      <c r="N74">
        <v>31790510</v>
      </c>
      <c r="O74" t="s">
        <v>249</v>
      </c>
      <c r="P74" t="s">
        <v>17</v>
      </c>
      <c r="Q74">
        <v>865422</v>
      </c>
      <c r="R74" s="12">
        <v>2.8000000000000001E-2</v>
      </c>
    </row>
    <row r="75" spans="1:18" x14ac:dyDescent="0.25">
      <c r="A75" t="s">
        <v>61</v>
      </c>
      <c r="B75">
        <v>521399</v>
      </c>
      <c r="C75">
        <v>4181</v>
      </c>
      <c r="D75">
        <v>13087</v>
      </c>
      <c r="E75">
        <v>19</v>
      </c>
      <c r="F75">
        <v>474641</v>
      </c>
      <c r="G75">
        <v>2674</v>
      </c>
      <c r="H75" s="3" t="s">
        <v>339</v>
      </c>
      <c r="I75">
        <v>219</v>
      </c>
      <c r="J75">
        <v>50297</v>
      </c>
      <c r="K75">
        <v>1262</v>
      </c>
      <c r="L75">
        <v>13647803</v>
      </c>
      <c r="M75">
        <v>1316535</v>
      </c>
      <c r="N75">
        <v>10366458</v>
      </c>
      <c r="O75" t="s">
        <v>239</v>
      </c>
      <c r="P75" t="s">
        <v>12</v>
      </c>
      <c r="Q75">
        <v>5807010</v>
      </c>
      <c r="R75" s="12">
        <v>0.55700000000000005</v>
      </c>
    </row>
    <row r="76" spans="1:18" x14ac:dyDescent="0.25">
      <c r="A76" t="s">
        <v>219</v>
      </c>
      <c r="B76">
        <v>187</v>
      </c>
      <c r="C76">
        <v>5</v>
      </c>
      <c r="D76">
        <v>0</v>
      </c>
      <c r="E76">
        <v>0</v>
      </c>
      <c r="F76">
        <v>128</v>
      </c>
      <c r="G76">
        <v>17</v>
      </c>
      <c r="H76" s="3" t="s">
        <v>271</v>
      </c>
      <c r="I76">
        <v>2</v>
      </c>
      <c r="J76">
        <v>3288</v>
      </c>
      <c r="K76">
        <v>0</v>
      </c>
      <c r="L76">
        <v>44501</v>
      </c>
      <c r="M76">
        <v>782380</v>
      </c>
      <c r="N76">
        <v>56879</v>
      </c>
      <c r="O76" t="s">
        <v>250</v>
      </c>
      <c r="P76" t="s">
        <v>13</v>
      </c>
      <c r="Q76">
        <v>37254</v>
      </c>
      <c r="R76" s="12">
        <v>0.65600000000000003</v>
      </c>
    </row>
    <row r="77" spans="1:18" x14ac:dyDescent="0.25">
      <c r="A77" t="s">
        <v>217</v>
      </c>
      <c r="B77">
        <v>180</v>
      </c>
      <c r="C77">
        <v>2</v>
      </c>
      <c r="D77">
        <v>1</v>
      </c>
      <c r="E77">
        <v>0</v>
      </c>
      <c r="F77">
        <v>167</v>
      </c>
      <c r="G77">
        <v>1</v>
      </c>
      <c r="H77" s="3" t="s">
        <v>392</v>
      </c>
      <c r="I77">
        <v>0</v>
      </c>
      <c r="J77">
        <v>1591</v>
      </c>
      <c r="K77">
        <v>9</v>
      </c>
      <c r="L77">
        <v>50459</v>
      </c>
      <c r="M77">
        <v>446137</v>
      </c>
      <c r="N77">
        <v>113102</v>
      </c>
      <c r="O77" t="s">
        <v>243</v>
      </c>
      <c r="P77" t="s">
        <v>13</v>
      </c>
      <c r="Q77">
        <v>21625</v>
      </c>
      <c r="R77" s="12">
        <v>0.192</v>
      </c>
    </row>
    <row r="78" spans="1:18" x14ac:dyDescent="0.25">
      <c r="A78" t="s">
        <v>150</v>
      </c>
      <c r="B78">
        <v>23821</v>
      </c>
      <c r="C78">
        <v>0</v>
      </c>
      <c r="D78">
        <v>247</v>
      </c>
      <c r="E78">
        <v>0</v>
      </c>
      <c r="F78">
        <v>2250</v>
      </c>
      <c r="G78">
        <v>0</v>
      </c>
      <c r="H78" s="3" t="s">
        <v>151</v>
      </c>
      <c r="I78">
        <v>23</v>
      </c>
      <c r="J78">
        <v>59523</v>
      </c>
      <c r="K78">
        <v>617</v>
      </c>
      <c r="L78">
        <v>275414</v>
      </c>
      <c r="M78">
        <v>688191</v>
      </c>
      <c r="N78">
        <v>400200</v>
      </c>
      <c r="O78" t="s">
        <v>243</v>
      </c>
      <c r="P78" t="s">
        <v>13</v>
      </c>
      <c r="Q78">
        <v>0</v>
      </c>
      <c r="R78" s="12">
        <v>0</v>
      </c>
    </row>
    <row r="79" spans="1:18" x14ac:dyDescent="0.25">
      <c r="A79" t="s">
        <v>74</v>
      </c>
      <c r="B79">
        <v>394372</v>
      </c>
      <c r="C79">
        <v>3254</v>
      </c>
      <c r="D79">
        <v>10845</v>
      </c>
      <c r="E79">
        <v>37</v>
      </c>
      <c r="F79">
        <v>346297</v>
      </c>
      <c r="G79">
        <v>3108</v>
      </c>
      <c r="H79" s="3" t="s">
        <v>404</v>
      </c>
      <c r="I79">
        <v>5</v>
      </c>
      <c r="J79">
        <v>21571</v>
      </c>
      <c r="K79">
        <v>593</v>
      </c>
      <c r="L79">
        <v>1964129</v>
      </c>
      <c r="M79">
        <v>107433</v>
      </c>
      <c r="N79">
        <v>18282403</v>
      </c>
      <c r="O79" t="s">
        <v>248</v>
      </c>
      <c r="P79" t="s">
        <v>13</v>
      </c>
      <c r="Q79">
        <v>2389325</v>
      </c>
      <c r="R79" s="12">
        <v>0.13300000000000001</v>
      </c>
    </row>
    <row r="80" spans="1:18" x14ac:dyDescent="0.25">
      <c r="A80" t="s">
        <v>146</v>
      </c>
      <c r="B80">
        <v>27112</v>
      </c>
      <c r="C80">
        <v>143</v>
      </c>
      <c r="D80">
        <v>263</v>
      </c>
      <c r="E80">
        <v>3</v>
      </c>
      <c r="F80">
        <v>24838</v>
      </c>
      <c r="G80">
        <v>22</v>
      </c>
      <c r="H80" s="3" t="s">
        <v>425</v>
      </c>
      <c r="I80">
        <v>24</v>
      </c>
      <c r="J80">
        <v>2004</v>
      </c>
      <c r="K80">
        <v>19</v>
      </c>
      <c r="L80">
        <v>508816</v>
      </c>
      <c r="M80">
        <v>37617</v>
      </c>
      <c r="N80">
        <v>13526328</v>
      </c>
      <c r="O80" t="s">
        <v>249</v>
      </c>
      <c r="P80" t="s">
        <v>17</v>
      </c>
      <c r="Q80">
        <v>577448</v>
      </c>
      <c r="R80" s="12">
        <v>4.3999999999999997E-2</v>
      </c>
    </row>
    <row r="81" spans="1:18" x14ac:dyDescent="0.25">
      <c r="A81" t="s">
        <v>192</v>
      </c>
      <c r="B81">
        <v>4864</v>
      </c>
      <c r="C81">
        <v>76</v>
      </c>
      <c r="D81">
        <v>80</v>
      </c>
      <c r="E81">
        <v>1</v>
      </c>
      <c r="F81">
        <v>4228</v>
      </c>
      <c r="G81">
        <v>43</v>
      </c>
      <c r="H81" s="3" t="s">
        <v>439</v>
      </c>
      <c r="I81">
        <v>4</v>
      </c>
      <c r="J81">
        <v>2409</v>
      </c>
      <c r="K81">
        <v>40</v>
      </c>
      <c r="L81">
        <v>84173</v>
      </c>
      <c r="M81">
        <v>41682</v>
      </c>
      <c r="N81">
        <v>2019427</v>
      </c>
      <c r="O81" t="s">
        <v>249</v>
      </c>
      <c r="P81" t="s">
        <v>17</v>
      </c>
      <c r="Q81">
        <v>28097</v>
      </c>
      <c r="R81" s="12">
        <v>1.4E-2</v>
      </c>
    </row>
    <row r="82" spans="1:18" x14ac:dyDescent="0.25">
      <c r="A82" t="s">
        <v>153</v>
      </c>
      <c r="B82">
        <v>23070</v>
      </c>
      <c r="C82">
        <v>78</v>
      </c>
      <c r="D82">
        <v>561</v>
      </c>
      <c r="E82">
        <v>0</v>
      </c>
      <c r="F82">
        <v>21637</v>
      </c>
      <c r="G82">
        <v>0</v>
      </c>
      <c r="H82" s="3" t="s">
        <v>370</v>
      </c>
      <c r="I82">
        <v>19</v>
      </c>
      <c r="J82">
        <v>29174</v>
      </c>
      <c r="K82">
        <v>709</v>
      </c>
      <c r="L82">
        <v>235511</v>
      </c>
      <c r="M82">
        <v>297827</v>
      </c>
      <c r="N82">
        <v>790765</v>
      </c>
      <c r="O82" t="s">
        <v>14</v>
      </c>
      <c r="P82" t="s">
        <v>14</v>
      </c>
      <c r="Q82">
        <v>271122</v>
      </c>
      <c r="R82" s="12">
        <v>0.34499999999999997</v>
      </c>
    </row>
    <row r="83" spans="1:18" x14ac:dyDescent="0.25">
      <c r="A83" t="s">
        <v>155</v>
      </c>
      <c r="B83">
        <v>20433</v>
      </c>
      <c r="C83">
        <v>0</v>
      </c>
      <c r="D83">
        <v>572</v>
      </c>
      <c r="E83">
        <v>0</v>
      </c>
      <c r="F83">
        <v>15424</v>
      </c>
      <c r="G83">
        <v>0</v>
      </c>
      <c r="H83" s="3" t="s">
        <v>277</v>
      </c>
      <c r="I83">
        <v>0</v>
      </c>
      <c r="J83">
        <v>1768</v>
      </c>
      <c r="K83">
        <v>49</v>
      </c>
      <c r="L83">
        <v>102731</v>
      </c>
      <c r="M83">
        <v>8889</v>
      </c>
      <c r="N83">
        <v>11556599</v>
      </c>
      <c r="O83" t="s">
        <v>243</v>
      </c>
      <c r="P83" t="s">
        <v>13</v>
      </c>
      <c r="Q83">
        <v>15454</v>
      </c>
      <c r="R83" s="12">
        <v>1E-3</v>
      </c>
    </row>
    <row r="84" spans="1:18" x14ac:dyDescent="0.25">
      <c r="A84" t="s">
        <v>85</v>
      </c>
      <c r="B84">
        <v>309029</v>
      </c>
      <c r="C84">
        <v>1178</v>
      </c>
      <c r="D84">
        <v>8202</v>
      </c>
      <c r="E84">
        <v>19</v>
      </c>
      <c r="F84">
        <v>103436</v>
      </c>
      <c r="G84">
        <v>226</v>
      </c>
      <c r="H84" s="3" t="s">
        <v>394</v>
      </c>
      <c r="I84">
        <v>662</v>
      </c>
      <c r="J84">
        <v>30660</v>
      </c>
      <c r="K84">
        <v>814</v>
      </c>
      <c r="L84">
        <v>906353</v>
      </c>
      <c r="M84">
        <v>89924</v>
      </c>
      <c r="N84">
        <v>10079076</v>
      </c>
      <c r="O84" t="s">
        <v>248</v>
      </c>
      <c r="P84" t="s">
        <v>13</v>
      </c>
      <c r="Q84">
        <v>1813072</v>
      </c>
      <c r="R84" s="12">
        <v>0.183</v>
      </c>
    </row>
    <row r="85" spans="1:18" x14ac:dyDescent="0.25">
      <c r="A85" t="s">
        <v>171</v>
      </c>
      <c r="B85">
        <v>12020</v>
      </c>
      <c r="C85">
        <v>4</v>
      </c>
      <c r="D85">
        <v>212</v>
      </c>
      <c r="E85">
        <v>0</v>
      </c>
      <c r="F85">
        <v>11728</v>
      </c>
      <c r="G85">
        <v>3</v>
      </c>
      <c r="H85" s="3" t="s">
        <v>356</v>
      </c>
      <c r="I85">
        <v>0</v>
      </c>
      <c r="J85">
        <v>1589</v>
      </c>
      <c r="K85">
        <v>28</v>
      </c>
      <c r="L85">
        <v>21390075</v>
      </c>
      <c r="M85">
        <v>2827710</v>
      </c>
      <c r="N85">
        <v>7564451</v>
      </c>
      <c r="O85" t="s">
        <v>254</v>
      </c>
      <c r="P85" t="s">
        <v>11</v>
      </c>
      <c r="Q85">
        <v>3565452</v>
      </c>
      <c r="R85" s="12">
        <v>0.47599999999999998</v>
      </c>
    </row>
    <row r="86" spans="1:18" x14ac:dyDescent="0.25">
      <c r="A86" t="s">
        <v>48</v>
      </c>
      <c r="B86">
        <v>810046</v>
      </c>
      <c r="C86">
        <v>35</v>
      </c>
      <c r="D86">
        <v>30037</v>
      </c>
      <c r="E86">
        <v>0</v>
      </c>
      <c r="F86">
        <v>759033</v>
      </c>
      <c r="G86">
        <v>1786</v>
      </c>
      <c r="H86" s="3" t="s">
        <v>331</v>
      </c>
      <c r="I86">
        <v>15</v>
      </c>
      <c r="J86">
        <v>84090</v>
      </c>
      <c r="K86">
        <v>3118</v>
      </c>
      <c r="L86">
        <v>6399106</v>
      </c>
      <c r="M86">
        <v>664284</v>
      </c>
      <c r="N86">
        <v>9633092</v>
      </c>
      <c r="O86" t="s">
        <v>247</v>
      </c>
      <c r="P86" t="s">
        <v>12</v>
      </c>
      <c r="Q86">
        <v>5658623</v>
      </c>
      <c r="R86" s="12">
        <v>0.58599999999999997</v>
      </c>
    </row>
    <row r="87" spans="1:18" x14ac:dyDescent="0.25">
      <c r="A87" t="s">
        <v>178</v>
      </c>
      <c r="B87">
        <v>8956</v>
      </c>
      <c r="C87">
        <v>56</v>
      </c>
      <c r="D87">
        <v>30</v>
      </c>
      <c r="E87">
        <v>0</v>
      </c>
      <c r="F87">
        <v>7559</v>
      </c>
      <c r="G87">
        <v>73</v>
      </c>
      <c r="H87" s="3" t="s">
        <v>300</v>
      </c>
      <c r="I87">
        <v>25</v>
      </c>
      <c r="J87">
        <v>26058</v>
      </c>
      <c r="K87">
        <v>87</v>
      </c>
      <c r="L87">
        <v>896803</v>
      </c>
      <c r="M87">
        <v>2609261</v>
      </c>
      <c r="N87">
        <v>343700</v>
      </c>
      <c r="O87" t="s">
        <v>238</v>
      </c>
      <c r="P87" t="s">
        <v>12</v>
      </c>
      <c r="Q87">
        <v>275173</v>
      </c>
      <c r="R87" s="12">
        <v>0.80600000000000005</v>
      </c>
    </row>
    <row r="88" spans="1:18" x14ac:dyDescent="0.25">
      <c r="A88" t="s">
        <v>15</v>
      </c>
      <c r="B88">
        <v>32033333</v>
      </c>
      <c r="C88">
        <v>36316</v>
      </c>
      <c r="D88">
        <v>429183</v>
      </c>
      <c r="E88">
        <v>468</v>
      </c>
      <c r="F88">
        <v>31210624</v>
      </c>
      <c r="G88">
        <v>37241</v>
      </c>
      <c r="H88" s="3" t="s">
        <v>381</v>
      </c>
      <c r="I88">
        <v>8944</v>
      </c>
      <c r="J88">
        <v>22962</v>
      </c>
      <c r="K88">
        <v>308</v>
      </c>
      <c r="L88">
        <v>483278545</v>
      </c>
      <c r="M88">
        <v>346424</v>
      </c>
      <c r="N88">
        <v>1395049909</v>
      </c>
      <c r="O88" t="s">
        <v>237</v>
      </c>
      <c r="P88" t="s">
        <v>11</v>
      </c>
      <c r="Q88">
        <v>403596088</v>
      </c>
      <c r="R88" s="12">
        <v>0.29199999999999998</v>
      </c>
    </row>
    <row r="89" spans="1:18" x14ac:dyDescent="0.25">
      <c r="A89" t="s">
        <v>28</v>
      </c>
      <c r="B89">
        <v>3718821</v>
      </c>
      <c r="C89">
        <v>32081</v>
      </c>
      <c r="D89">
        <v>110619</v>
      </c>
      <c r="E89">
        <v>2048</v>
      </c>
      <c r="F89">
        <v>3171147</v>
      </c>
      <c r="G89">
        <v>41486</v>
      </c>
      <c r="H89" s="3" t="s">
        <v>393</v>
      </c>
      <c r="I89">
        <v>0</v>
      </c>
      <c r="J89">
        <v>13438</v>
      </c>
      <c r="K89">
        <v>400</v>
      </c>
      <c r="L89">
        <v>28375545</v>
      </c>
      <c r="M89">
        <v>102539</v>
      </c>
      <c r="N89">
        <v>276730535</v>
      </c>
      <c r="O89" t="s">
        <v>253</v>
      </c>
      <c r="P89" t="s">
        <v>11</v>
      </c>
      <c r="Q89">
        <v>51759158</v>
      </c>
      <c r="R89" s="12">
        <v>0.189</v>
      </c>
    </row>
    <row r="90" spans="1:18" x14ac:dyDescent="0.25">
      <c r="A90" t="s">
        <v>26</v>
      </c>
      <c r="B90">
        <v>4238676</v>
      </c>
      <c r="C90">
        <v>39139</v>
      </c>
      <c r="D90">
        <v>95111</v>
      </c>
      <c r="E90">
        <v>508</v>
      </c>
      <c r="F90">
        <v>3591313</v>
      </c>
      <c r="G90">
        <v>25738</v>
      </c>
      <c r="H90" s="3" t="s">
        <v>410</v>
      </c>
      <c r="I90">
        <v>6749</v>
      </c>
      <c r="J90">
        <v>49759</v>
      </c>
      <c r="K90">
        <v>1117</v>
      </c>
      <c r="L90">
        <v>26683686</v>
      </c>
      <c r="M90">
        <v>313246</v>
      </c>
      <c r="N90">
        <v>85184410</v>
      </c>
      <c r="O90" t="s">
        <v>237</v>
      </c>
      <c r="P90" t="s">
        <v>11</v>
      </c>
      <c r="Q90">
        <v>9615913</v>
      </c>
      <c r="R90" s="12">
        <v>0.114</v>
      </c>
    </row>
    <row r="91" spans="1:18" x14ac:dyDescent="0.25">
      <c r="A91" t="s">
        <v>34</v>
      </c>
      <c r="B91">
        <v>1732298</v>
      </c>
      <c r="C91">
        <v>9970</v>
      </c>
      <c r="D91">
        <v>19336</v>
      </c>
      <c r="E91">
        <v>66</v>
      </c>
      <c r="F91">
        <v>1547666</v>
      </c>
      <c r="G91">
        <v>9926</v>
      </c>
      <c r="H91" s="3" t="s">
        <v>454</v>
      </c>
      <c r="I91">
        <v>977</v>
      </c>
      <c r="J91">
        <v>42025</v>
      </c>
      <c r="K91">
        <v>469</v>
      </c>
      <c r="L91">
        <v>13545244</v>
      </c>
      <c r="M91">
        <v>328603</v>
      </c>
      <c r="N91">
        <v>41220689</v>
      </c>
      <c r="O91" t="s">
        <v>244</v>
      </c>
      <c r="P91" t="s">
        <v>11</v>
      </c>
      <c r="Q91">
        <v>2102550</v>
      </c>
      <c r="R91" s="12">
        <v>0</v>
      </c>
    </row>
    <row r="92" spans="1:18" x14ac:dyDescent="0.25">
      <c r="A92" t="s">
        <v>84</v>
      </c>
      <c r="B92">
        <v>315385</v>
      </c>
      <c r="C92">
        <v>1509</v>
      </c>
      <c r="D92">
        <v>5044</v>
      </c>
      <c r="E92">
        <v>0</v>
      </c>
      <c r="F92">
        <v>272848</v>
      </c>
      <c r="G92">
        <v>576</v>
      </c>
      <c r="H92" s="3" t="s">
        <v>313</v>
      </c>
      <c r="I92">
        <v>33</v>
      </c>
      <c r="J92">
        <v>63090</v>
      </c>
      <c r="K92">
        <v>1009</v>
      </c>
      <c r="L92">
        <v>4729538</v>
      </c>
      <c r="M92">
        <v>946109</v>
      </c>
      <c r="N92">
        <v>4998934</v>
      </c>
      <c r="O92" t="s">
        <v>238</v>
      </c>
      <c r="P92" t="s">
        <v>12</v>
      </c>
      <c r="Q92">
        <v>3447303</v>
      </c>
      <c r="R92" s="12">
        <v>0.69799999999999995</v>
      </c>
    </row>
    <row r="93" spans="1:18" x14ac:dyDescent="0.25">
      <c r="A93" t="s">
        <v>189</v>
      </c>
      <c r="B93">
        <v>5658</v>
      </c>
      <c r="C93">
        <v>71</v>
      </c>
      <c r="D93">
        <v>33</v>
      </c>
      <c r="E93">
        <v>0</v>
      </c>
      <c r="F93">
        <v>4821</v>
      </c>
      <c r="G93">
        <v>155</v>
      </c>
      <c r="H93" s="3" t="s">
        <v>301</v>
      </c>
      <c r="I93">
        <v>1</v>
      </c>
      <c r="J93">
        <v>66151</v>
      </c>
      <c r="K93">
        <v>386</v>
      </c>
      <c r="L93">
        <v>83753</v>
      </c>
      <c r="M93">
        <v>979201</v>
      </c>
      <c r="N93">
        <v>85532</v>
      </c>
      <c r="O93" t="s">
        <v>238</v>
      </c>
      <c r="P93" t="s">
        <v>12</v>
      </c>
      <c r="Q93">
        <v>65031</v>
      </c>
      <c r="R93" s="12">
        <v>0.76500000000000001</v>
      </c>
    </row>
    <row r="94" spans="1:18" x14ac:dyDescent="0.25">
      <c r="A94" t="s">
        <v>47</v>
      </c>
      <c r="B94">
        <v>913476</v>
      </c>
      <c r="C94">
        <v>7071</v>
      </c>
      <c r="D94">
        <v>6571</v>
      </c>
      <c r="E94">
        <v>12</v>
      </c>
      <c r="F94">
        <v>867747</v>
      </c>
      <c r="G94">
        <v>2004</v>
      </c>
      <c r="H94" s="3" t="s">
        <v>463</v>
      </c>
      <c r="I94">
        <v>388</v>
      </c>
      <c r="J94">
        <v>97949</v>
      </c>
      <c r="K94">
        <v>705</v>
      </c>
      <c r="L94">
        <v>17162009</v>
      </c>
      <c r="M94">
        <v>1840233</v>
      </c>
      <c r="N94">
        <v>9326000</v>
      </c>
      <c r="O94" t="s">
        <v>244</v>
      </c>
      <c r="P94" t="s">
        <v>11</v>
      </c>
      <c r="Q94">
        <v>5822097</v>
      </c>
      <c r="R94" s="12">
        <v>0.67300000000000004</v>
      </c>
    </row>
    <row r="95" spans="1:18" x14ac:dyDescent="0.25">
      <c r="A95" t="s">
        <v>25</v>
      </c>
      <c r="B95">
        <v>4406194</v>
      </c>
      <c r="C95">
        <v>5589</v>
      </c>
      <c r="D95">
        <v>128273</v>
      </c>
      <c r="E95">
        <v>31</v>
      </c>
      <c r="F95">
        <v>4161645</v>
      </c>
      <c r="G95">
        <v>4125</v>
      </c>
      <c r="H95" s="3" t="s">
        <v>322</v>
      </c>
      <c r="I95">
        <v>322</v>
      </c>
      <c r="J95">
        <v>72995</v>
      </c>
      <c r="K95">
        <v>2125</v>
      </c>
      <c r="L95">
        <v>79519533</v>
      </c>
      <c r="M95">
        <v>1317355</v>
      </c>
      <c r="N95">
        <v>60363045</v>
      </c>
      <c r="O95" t="s">
        <v>239</v>
      </c>
      <c r="P95" t="s">
        <v>12</v>
      </c>
      <c r="Q95">
        <v>40032241</v>
      </c>
      <c r="R95" s="12">
        <v>0.66200000000000003</v>
      </c>
    </row>
    <row r="96" spans="1:18" x14ac:dyDescent="0.25">
      <c r="A96" t="s">
        <v>132</v>
      </c>
      <c r="B96">
        <v>55456</v>
      </c>
      <c r="C96">
        <v>316</v>
      </c>
      <c r="D96">
        <v>1241</v>
      </c>
      <c r="E96">
        <v>10</v>
      </c>
      <c r="F96">
        <v>47305</v>
      </c>
      <c r="G96">
        <v>35</v>
      </c>
      <c r="H96" s="3" t="s">
        <v>418</v>
      </c>
      <c r="I96">
        <v>33</v>
      </c>
      <c r="J96">
        <v>18637</v>
      </c>
      <c r="K96">
        <v>417</v>
      </c>
      <c r="L96">
        <v>510832</v>
      </c>
      <c r="M96">
        <v>171679</v>
      </c>
      <c r="N96">
        <v>2975514</v>
      </c>
      <c r="O96" t="s">
        <v>243</v>
      </c>
      <c r="P96" t="s">
        <v>13</v>
      </c>
      <c r="Q96">
        <v>238475</v>
      </c>
      <c r="R96" s="12">
        <v>8.1000000000000003E-2</v>
      </c>
    </row>
    <row r="97" spans="1:18" x14ac:dyDescent="0.25">
      <c r="A97" t="s">
        <v>45</v>
      </c>
      <c r="B97">
        <v>1043912</v>
      </c>
      <c r="C97">
        <v>12355</v>
      </c>
      <c r="D97">
        <v>15297</v>
      </c>
      <c r="E97">
        <v>17</v>
      </c>
      <c r="F97">
        <v>899124</v>
      </c>
      <c r="G97">
        <v>9212</v>
      </c>
      <c r="H97" s="3" t="s">
        <v>354</v>
      </c>
      <c r="I97">
        <v>1230</v>
      </c>
      <c r="J97">
        <v>8282</v>
      </c>
      <c r="K97">
        <v>121</v>
      </c>
      <c r="L97">
        <v>19196748</v>
      </c>
      <c r="M97">
        <v>152299</v>
      </c>
      <c r="N97">
        <v>126046173</v>
      </c>
      <c r="O97" t="s">
        <v>254</v>
      </c>
      <c r="P97" t="s">
        <v>11</v>
      </c>
      <c r="Q97">
        <v>60534603</v>
      </c>
      <c r="R97" s="12">
        <v>0.47899999999999998</v>
      </c>
    </row>
    <row r="98" spans="1:18" x14ac:dyDescent="0.25">
      <c r="A98" t="s">
        <v>49</v>
      </c>
      <c r="B98">
        <v>779019</v>
      </c>
      <c r="C98">
        <v>926</v>
      </c>
      <c r="D98">
        <v>10148</v>
      </c>
      <c r="E98">
        <v>13</v>
      </c>
      <c r="F98">
        <v>757179</v>
      </c>
      <c r="G98">
        <v>1200</v>
      </c>
      <c r="H98" s="3" t="s">
        <v>376</v>
      </c>
      <c r="I98">
        <v>666</v>
      </c>
      <c r="J98">
        <v>75520</v>
      </c>
      <c r="K98">
        <v>984</v>
      </c>
      <c r="L98">
        <v>8690513</v>
      </c>
      <c r="M98">
        <v>842475</v>
      </c>
      <c r="N98">
        <v>10315456</v>
      </c>
      <c r="O98" t="s">
        <v>244</v>
      </c>
      <c r="P98" t="s">
        <v>11</v>
      </c>
      <c r="Q98">
        <v>3195539</v>
      </c>
      <c r="R98" s="12">
        <v>0.313</v>
      </c>
    </row>
    <row r="99" spans="1:18" x14ac:dyDescent="0.25">
      <c r="A99" t="s">
        <v>57</v>
      </c>
      <c r="B99">
        <v>649120</v>
      </c>
      <c r="C99">
        <v>7235</v>
      </c>
      <c r="D99">
        <v>6973</v>
      </c>
      <c r="E99">
        <v>97</v>
      </c>
      <c r="F99">
        <v>533329</v>
      </c>
      <c r="G99">
        <v>7702</v>
      </c>
      <c r="H99" s="3" t="s">
        <v>377</v>
      </c>
      <c r="I99">
        <v>221</v>
      </c>
      <c r="J99">
        <v>34118</v>
      </c>
      <c r="K99">
        <v>367</v>
      </c>
      <c r="L99">
        <v>11575012</v>
      </c>
      <c r="M99">
        <v>608389</v>
      </c>
      <c r="N99">
        <v>19025661</v>
      </c>
      <c r="O99" t="s">
        <v>256</v>
      </c>
      <c r="P99" t="s">
        <v>11</v>
      </c>
      <c r="Q99">
        <v>5807646</v>
      </c>
      <c r="R99" s="12">
        <v>0.309</v>
      </c>
    </row>
    <row r="100" spans="1:18" x14ac:dyDescent="0.25">
      <c r="A100" t="s">
        <v>96</v>
      </c>
      <c r="B100">
        <v>213756</v>
      </c>
      <c r="C100">
        <v>1183</v>
      </c>
      <c r="D100">
        <v>4211</v>
      </c>
      <c r="E100">
        <v>32</v>
      </c>
      <c r="F100">
        <v>198786</v>
      </c>
      <c r="G100">
        <v>1318</v>
      </c>
      <c r="H100" s="3" t="s">
        <v>435</v>
      </c>
      <c r="I100">
        <v>135</v>
      </c>
      <c r="J100">
        <v>3881</v>
      </c>
      <c r="K100">
        <v>76</v>
      </c>
      <c r="L100">
        <v>2205159</v>
      </c>
      <c r="M100">
        <v>40035</v>
      </c>
      <c r="N100">
        <v>55081308</v>
      </c>
      <c r="O100" t="s">
        <v>252</v>
      </c>
      <c r="P100" t="s">
        <v>17</v>
      </c>
      <c r="Q100">
        <v>1097830</v>
      </c>
      <c r="R100" s="12">
        <v>0.02</v>
      </c>
    </row>
    <row r="101" spans="1:18" x14ac:dyDescent="0.25">
      <c r="A101" t="s">
        <v>72</v>
      </c>
      <c r="B101">
        <v>404463</v>
      </c>
      <c r="C101">
        <v>595</v>
      </c>
      <c r="D101">
        <v>2375</v>
      </c>
      <c r="E101">
        <v>3</v>
      </c>
      <c r="F101">
        <v>393957</v>
      </c>
      <c r="G101">
        <v>773</v>
      </c>
      <c r="H101" s="3" t="s">
        <v>457</v>
      </c>
      <c r="I101">
        <v>230</v>
      </c>
      <c r="J101">
        <v>93183</v>
      </c>
      <c r="K101">
        <v>547</v>
      </c>
      <c r="L101">
        <v>3541654</v>
      </c>
      <c r="M101">
        <v>815948</v>
      </c>
      <c r="N101">
        <v>4340537</v>
      </c>
      <c r="O101" t="s">
        <v>244</v>
      </c>
      <c r="P101" t="s">
        <v>11</v>
      </c>
      <c r="Q101">
        <v>0</v>
      </c>
      <c r="R101" s="12">
        <v>0</v>
      </c>
    </row>
    <row r="102" spans="1:18" x14ac:dyDescent="0.25">
      <c r="A102" t="s">
        <v>103</v>
      </c>
      <c r="B102">
        <v>169971</v>
      </c>
      <c r="C102">
        <v>471</v>
      </c>
      <c r="D102">
        <v>2413</v>
      </c>
      <c r="E102">
        <v>6</v>
      </c>
      <c r="F102">
        <v>159280</v>
      </c>
      <c r="G102">
        <v>995</v>
      </c>
      <c r="H102" s="3" t="s">
        <v>417</v>
      </c>
      <c r="I102">
        <v>195</v>
      </c>
      <c r="J102">
        <v>25585</v>
      </c>
      <c r="K102">
        <v>363</v>
      </c>
      <c r="L102">
        <v>1585006</v>
      </c>
      <c r="M102">
        <v>238584</v>
      </c>
      <c r="N102">
        <v>6643393</v>
      </c>
      <c r="O102" t="s">
        <v>256</v>
      </c>
      <c r="P102" t="s">
        <v>11</v>
      </c>
      <c r="Q102">
        <v>561878</v>
      </c>
      <c r="R102" s="12">
        <v>8.5999999999999993E-2</v>
      </c>
    </row>
    <row r="103" spans="1:18" x14ac:dyDescent="0.25">
      <c r="A103" t="s">
        <v>107</v>
      </c>
      <c r="B103">
        <v>139587</v>
      </c>
      <c r="C103">
        <v>125</v>
      </c>
      <c r="D103">
        <v>2561</v>
      </c>
      <c r="E103">
        <v>2</v>
      </c>
      <c r="F103">
        <v>135954</v>
      </c>
      <c r="G103">
        <v>23</v>
      </c>
      <c r="H103" s="3" t="s">
        <v>359</v>
      </c>
      <c r="I103">
        <v>14</v>
      </c>
      <c r="J103">
        <v>74926</v>
      </c>
      <c r="K103">
        <v>1375</v>
      </c>
      <c r="L103">
        <v>3206315</v>
      </c>
      <c r="M103">
        <v>1721052</v>
      </c>
      <c r="N103">
        <v>1862997</v>
      </c>
      <c r="O103" t="s">
        <v>238</v>
      </c>
      <c r="P103" t="s">
        <v>12</v>
      </c>
      <c r="Q103">
        <v>796128</v>
      </c>
      <c r="R103" s="12">
        <v>0.42199999999999999</v>
      </c>
    </row>
    <row r="104" spans="1:18" x14ac:dyDescent="0.25">
      <c r="A104" t="s">
        <v>59</v>
      </c>
      <c r="B104">
        <v>573959</v>
      </c>
      <c r="C104">
        <v>1558</v>
      </c>
      <c r="D104">
        <v>7952</v>
      </c>
      <c r="E104">
        <v>4</v>
      </c>
      <c r="F104">
        <v>539859</v>
      </c>
      <c r="G104">
        <v>1031</v>
      </c>
      <c r="H104" s="3" t="s">
        <v>396</v>
      </c>
      <c r="I104">
        <v>54</v>
      </c>
      <c r="J104">
        <v>84512</v>
      </c>
      <c r="K104">
        <v>1171</v>
      </c>
      <c r="L104">
        <v>4731376</v>
      </c>
      <c r="M104">
        <v>696664</v>
      </c>
      <c r="N104">
        <v>6791470</v>
      </c>
      <c r="O104" t="s">
        <v>244</v>
      </c>
      <c r="P104" t="s">
        <v>11</v>
      </c>
      <c r="Q104">
        <v>1195843</v>
      </c>
      <c r="R104" s="12">
        <v>0.17499999999999999</v>
      </c>
    </row>
    <row r="105" spans="1:18" x14ac:dyDescent="0.25">
      <c r="A105" t="s">
        <v>168</v>
      </c>
      <c r="B105">
        <v>13845</v>
      </c>
      <c r="C105">
        <v>2</v>
      </c>
      <c r="D105">
        <v>391</v>
      </c>
      <c r="E105">
        <v>1</v>
      </c>
      <c r="F105">
        <v>6702</v>
      </c>
      <c r="G105">
        <v>17</v>
      </c>
      <c r="H105" s="3" t="s">
        <v>436</v>
      </c>
      <c r="I105">
        <v>0</v>
      </c>
      <c r="J105">
        <v>6406</v>
      </c>
      <c r="K105">
        <v>181</v>
      </c>
      <c r="L105">
        <v>140799</v>
      </c>
      <c r="M105">
        <v>65152</v>
      </c>
      <c r="N105">
        <v>2161088</v>
      </c>
      <c r="O105" t="s">
        <v>251</v>
      </c>
      <c r="P105" t="s">
        <v>17</v>
      </c>
      <c r="Q105">
        <v>36637</v>
      </c>
      <c r="R105" s="12">
        <v>1.7000000000000001E-2</v>
      </c>
    </row>
    <row r="106" spans="1:18" x14ac:dyDescent="0.25">
      <c r="A106" t="s">
        <v>187</v>
      </c>
      <c r="B106">
        <v>5459</v>
      </c>
      <c r="C106">
        <v>0</v>
      </c>
      <c r="D106">
        <v>148</v>
      </c>
      <c r="E106">
        <v>0</v>
      </c>
      <c r="F106">
        <v>2715</v>
      </c>
      <c r="G106">
        <v>0</v>
      </c>
      <c r="H106" s="3" t="s">
        <v>188</v>
      </c>
      <c r="I106">
        <v>2</v>
      </c>
      <c r="J106">
        <v>1052</v>
      </c>
      <c r="K106">
        <v>29</v>
      </c>
      <c r="L106">
        <v>128246</v>
      </c>
      <c r="M106">
        <v>24714</v>
      </c>
      <c r="N106">
        <v>5189115</v>
      </c>
      <c r="O106" t="s">
        <v>249</v>
      </c>
      <c r="P106" t="s">
        <v>17</v>
      </c>
      <c r="Q106">
        <v>0</v>
      </c>
      <c r="R106" s="12">
        <v>0</v>
      </c>
    </row>
    <row r="107" spans="1:18" x14ac:dyDescent="0.25">
      <c r="A107" t="s">
        <v>91</v>
      </c>
      <c r="B107">
        <v>271981</v>
      </c>
      <c r="C107">
        <v>2134</v>
      </c>
      <c r="D107">
        <v>3781</v>
      </c>
      <c r="E107">
        <v>31</v>
      </c>
      <c r="F107">
        <v>201205</v>
      </c>
      <c r="G107">
        <v>967</v>
      </c>
      <c r="H107" s="3" t="s">
        <v>412</v>
      </c>
      <c r="I107">
        <v>0</v>
      </c>
      <c r="J107">
        <v>38995</v>
      </c>
      <c r="K107">
        <v>542</v>
      </c>
      <c r="L107">
        <v>1379277</v>
      </c>
      <c r="M107">
        <v>197751</v>
      </c>
      <c r="N107">
        <v>6974828</v>
      </c>
      <c r="O107" t="s">
        <v>240</v>
      </c>
      <c r="P107" t="s">
        <v>17</v>
      </c>
      <c r="Q107">
        <v>712033</v>
      </c>
      <c r="R107" s="12">
        <v>0.104</v>
      </c>
    </row>
    <row r="108" spans="1:18" x14ac:dyDescent="0.25">
      <c r="A108" t="s">
        <v>196</v>
      </c>
      <c r="B108">
        <v>3107</v>
      </c>
      <c r="C108">
        <v>5</v>
      </c>
      <c r="D108">
        <v>59</v>
      </c>
      <c r="E108">
        <v>0</v>
      </c>
      <c r="F108">
        <v>3025</v>
      </c>
      <c r="G108">
        <v>1</v>
      </c>
      <c r="H108" s="3" t="s">
        <v>343</v>
      </c>
      <c r="I108">
        <v>1</v>
      </c>
      <c r="J108">
        <v>81229</v>
      </c>
      <c r="K108">
        <v>1542</v>
      </c>
      <c r="L108">
        <v>49126</v>
      </c>
      <c r="M108">
        <v>1284340</v>
      </c>
      <c r="N108">
        <v>38250</v>
      </c>
      <c r="O108" t="s">
        <v>246</v>
      </c>
      <c r="P108" t="s">
        <v>12</v>
      </c>
      <c r="Q108">
        <v>20836</v>
      </c>
      <c r="R108" s="12">
        <v>0.54600000000000004</v>
      </c>
    </row>
    <row r="109" spans="1:18" x14ac:dyDescent="0.25">
      <c r="A109" t="s">
        <v>87</v>
      </c>
      <c r="B109">
        <v>286993</v>
      </c>
      <c r="C109">
        <v>567</v>
      </c>
      <c r="D109">
        <v>4433</v>
      </c>
      <c r="E109">
        <v>2</v>
      </c>
      <c r="F109">
        <v>271262</v>
      </c>
      <c r="G109">
        <v>533</v>
      </c>
      <c r="H109" s="3" t="s">
        <v>340</v>
      </c>
      <c r="I109">
        <v>58</v>
      </c>
      <c r="J109">
        <v>107086</v>
      </c>
      <c r="K109">
        <v>1654</v>
      </c>
      <c r="L109">
        <v>4153742</v>
      </c>
      <c r="M109">
        <v>1549896</v>
      </c>
      <c r="N109">
        <v>2680014</v>
      </c>
      <c r="O109" t="s">
        <v>238</v>
      </c>
      <c r="P109" t="s">
        <v>12</v>
      </c>
      <c r="Q109">
        <v>1514215</v>
      </c>
      <c r="R109" s="12">
        <v>0.55600000000000005</v>
      </c>
    </row>
    <row r="110" spans="1:18" x14ac:dyDescent="0.25">
      <c r="A110" t="s">
        <v>128</v>
      </c>
      <c r="B110">
        <v>74437</v>
      </c>
      <c r="C110">
        <v>42</v>
      </c>
      <c r="D110">
        <v>825</v>
      </c>
      <c r="E110">
        <v>0</v>
      </c>
      <c r="F110">
        <v>72797</v>
      </c>
      <c r="G110">
        <v>6</v>
      </c>
      <c r="H110" s="3" t="s">
        <v>324</v>
      </c>
      <c r="I110">
        <v>7</v>
      </c>
      <c r="J110">
        <v>116809</v>
      </c>
      <c r="K110">
        <v>1295</v>
      </c>
      <c r="L110">
        <v>3332660</v>
      </c>
      <c r="M110">
        <v>5229704</v>
      </c>
      <c r="N110">
        <v>637256</v>
      </c>
      <c r="O110" t="s">
        <v>246</v>
      </c>
      <c r="P110" t="s">
        <v>12</v>
      </c>
      <c r="Q110">
        <v>397601</v>
      </c>
      <c r="R110" s="12">
        <v>0.63500000000000001</v>
      </c>
    </row>
    <row r="111" spans="1:18" x14ac:dyDescent="0.25">
      <c r="A111" t="s">
        <v>226</v>
      </c>
      <c r="B111">
        <v>63</v>
      </c>
      <c r="C111">
        <v>0</v>
      </c>
      <c r="D111">
        <v>0</v>
      </c>
      <c r="E111">
        <v>0</v>
      </c>
      <c r="F111">
        <v>57</v>
      </c>
      <c r="G111">
        <v>0</v>
      </c>
      <c r="H111" s="3" t="s">
        <v>257</v>
      </c>
      <c r="I111">
        <v>0</v>
      </c>
      <c r="J111">
        <v>96</v>
      </c>
      <c r="K111">
        <v>0</v>
      </c>
      <c r="L111">
        <v>4705</v>
      </c>
      <c r="M111">
        <v>7138</v>
      </c>
      <c r="N111">
        <v>659143</v>
      </c>
      <c r="O111" t="s">
        <v>254</v>
      </c>
      <c r="P111" t="s">
        <v>11</v>
      </c>
      <c r="Q111">
        <v>293807</v>
      </c>
      <c r="R111" s="12">
        <v>0.45200000000000001</v>
      </c>
    </row>
    <row r="112" spans="1:18" x14ac:dyDescent="0.25">
      <c r="A112" t="s">
        <v>134</v>
      </c>
      <c r="B112">
        <v>42787</v>
      </c>
      <c r="C112">
        <v>6</v>
      </c>
      <c r="D112">
        <v>948</v>
      </c>
      <c r="E112">
        <v>0</v>
      </c>
      <c r="F112">
        <v>42464</v>
      </c>
      <c r="G112">
        <v>8</v>
      </c>
      <c r="H112" s="3" t="s">
        <v>453</v>
      </c>
      <c r="I112">
        <v>26</v>
      </c>
      <c r="J112">
        <v>1502</v>
      </c>
      <c r="K112">
        <v>33</v>
      </c>
      <c r="L112">
        <v>231460</v>
      </c>
      <c r="M112">
        <v>8128</v>
      </c>
      <c r="N112">
        <v>28477714</v>
      </c>
      <c r="O112" t="s">
        <v>252</v>
      </c>
      <c r="P112" t="s">
        <v>17</v>
      </c>
      <c r="Q112">
        <v>0</v>
      </c>
      <c r="R112" s="12">
        <v>0</v>
      </c>
    </row>
    <row r="113" spans="1:18" x14ac:dyDescent="0.25">
      <c r="A113" t="s">
        <v>131</v>
      </c>
      <c r="B113">
        <v>56574</v>
      </c>
      <c r="C113">
        <v>439</v>
      </c>
      <c r="D113">
        <v>1874</v>
      </c>
      <c r="E113">
        <v>24</v>
      </c>
      <c r="F113">
        <v>41492</v>
      </c>
      <c r="G113">
        <v>178</v>
      </c>
      <c r="H113" s="3" t="s">
        <v>432</v>
      </c>
      <c r="I113">
        <v>285</v>
      </c>
      <c r="J113">
        <v>2875</v>
      </c>
      <c r="K113">
        <v>95</v>
      </c>
      <c r="L113">
        <v>359914</v>
      </c>
      <c r="M113">
        <v>18292</v>
      </c>
      <c r="N113">
        <v>19676213</v>
      </c>
      <c r="O113" t="s">
        <v>252</v>
      </c>
      <c r="P113" t="s">
        <v>17</v>
      </c>
      <c r="Q113">
        <v>464848</v>
      </c>
      <c r="R113" s="12">
        <v>2.4E-2</v>
      </c>
    </row>
    <row r="114" spans="1:18" x14ac:dyDescent="0.25">
      <c r="A114" t="s">
        <v>40</v>
      </c>
      <c r="B114">
        <v>1299767</v>
      </c>
      <c r="C114">
        <v>19991</v>
      </c>
      <c r="D114">
        <v>11162</v>
      </c>
      <c r="E114">
        <v>201</v>
      </c>
      <c r="F114">
        <v>1057843</v>
      </c>
      <c r="G114">
        <v>16258</v>
      </c>
      <c r="H114" s="3" t="s">
        <v>352</v>
      </c>
      <c r="I114">
        <v>1096</v>
      </c>
      <c r="J114">
        <v>39596</v>
      </c>
      <c r="K114">
        <v>340</v>
      </c>
      <c r="L114">
        <v>19583866</v>
      </c>
      <c r="M114">
        <v>596604</v>
      </c>
      <c r="N114">
        <v>32825579</v>
      </c>
      <c r="O114" t="s">
        <v>253</v>
      </c>
      <c r="P114" t="s">
        <v>11</v>
      </c>
      <c r="Q114">
        <v>16119916</v>
      </c>
      <c r="R114" s="12">
        <v>0.498</v>
      </c>
    </row>
    <row r="115" spans="1:18" x14ac:dyDescent="0.25">
      <c r="A115" t="s">
        <v>126</v>
      </c>
      <c r="B115">
        <v>78578</v>
      </c>
      <c r="C115">
        <v>114</v>
      </c>
      <c r="D115">
        <v>222</v>
      </c>
      <c r="E115">
        <v>0</v>
      </c>
      <c r="F115">
        <v>75778</v>
      </c>
      <c r="G115">
        <v>118</v>
      </c>
      <c r="H115" s="3" t="s">
        <v>329</v>
      </c>
      <c r="I115">
        <v>11</v>
      </c>
      <c r="J115">
        <v>142588</v>
      </c>
      <c r="K115">
        <v>403</v>
      </c>
      <c r="L115">
        <v>1231279</v>
      </c>
      <c r="M115">
        <v>2234286</v>
      </c>
      <c r="N115">
        <v>551084</v>
      </c>
      <c r="O115" t="s">
        <v>237</v>
      </c>
      <c r="P115" t="s">
        <v>11</v>
      </c>
      <c r="Q115">
        <v>330504</v>
      </c>
      <c r="R115" s="12">
        <v>0.61099999999999999</v>
      </c>
    </row>
    <row r="116" spans="1:18" x14ac:dyDescent="0.25">
      <c r="A116" t="s">
        <v>164</v>
      </c>
      <c r="B116">
        <v>14652</v>
      </c>
      <c r="C116">
        <v>5</v>
      </c>
      <c r="D116">
        <v>534</v>
      </c>
      <c r="E116">
        <v>0</v>
      </c>
      <c r="F116">
        <v>13998</v>
      </c>
      <c r="G116">
        <v>2</v>
      </c>
      <c r="H116" s="3" t="s">
        <v>443</v>
      </c>
      <c r="I116">
        <v>0</v>
      </c>
      <c r="J116">
        <v>701</v>
      </c>
      <c r="K116">
        <v>26</v>
      </c>
      <c r="L116">
        <v>355491</v>
      </c>
      <c r="M116">
        <v>17013</v>
      </c>
      <c r="N116">
        <v>20894965</v>
      </c>
      <c r="O116" t="s">
        <v>249</v>
      </c>
      <c r="P116" t="s">
        <v>17</v>
      </c>
      <c r="Q116">
        <v>173242</v>
      </c>
      <c r="R116" s="12">
        <v>8.9999999999999993E-3</v>
      </c>
    </row>
    <row r="117" spans="1:18" x14ac:dyDescent="0.25">
      <c r="A117" t="s">
        <v>141</v>
      </c>
      <c r="B117">
        <v>34953</v>
      </c>
      <c r="C117">
        <v>51</v>
      </c>
      <c r="D117">
        <v>428</v>
      </c>
      <c r="E117">
        <v>0</v>
      </c>
      <c r="F117">
        <v>33270</v>
      </c>
      <c r="G117">
        <v>70</v>
      </c>
      <c r="H117" s="3" t="s">
        <v>298</v>
      </c>
      <c r="I117">
        <v>3</v>
      </c>
      <c r="J117">
        <v>78928</v>
      </c>
      <c r="K117">
        <v>966</v>
      </c>
      <c r="L117">
        <v>1122904</v>
      </c>
      <c r="M117">
        <v>2535636</v>
      </c>
      <c r="N117">
        <v>442849</v>
      </c>
      <c r="O117" t="s">
        <v>239</v>
      </c>
      <c r="P117" t="s">
        <v>12</v>
      </c>
      <c r="Q117">
        <v>405723</v>
      </c>
      <c r="R117" s="12">
        <v>0.91900000000000004</v>
      </c>
    </row>
    <row r="118" spans="1:18" x14ac:dyDescent="0.25">
      <c r="A118" t="s">
        <v>232</v>
      </c>
      <c r="B118">
        <v>4</v>
      </c>
      <c r="C118">
        <v>0</v>
      </c>
      <c r="D118">
        <v>0</v>
      </c>
      <c r="E118">
        <v>0</v>
      </c>
      <c r="F118">
        <v>4</v>
      </c>
      <c r="G118">
        <v>0</v>
      </c>
      <c r="H118" s="3" t="s">
        <v>63</v>
      </c>
      <c r="I118">
        <v>0</v>
      </c>
      <c r="J118">
        <v>67</v>
      </c>
      <c r="K118">
        <v>0</v>
      </c>
      <c r="L118">
        <v>0</v>
      </c>
      <c r="M118">
        <v>0</v>
      </c>
      <c r="N118">
        <v>59633</v>
      </c>
      <c r="O118" t="s">
        <v>235</v>
      </c>
      <c r="P118" t="s">
        <v>115</v>
      </c>
      <c r="Q118">
        <v>0</v>
      </c>
      <c r="R118" s="12">
        <v>0</v>
      </c>
    </row>
    <row r="119" spans="1:18" x14ac:dyDescent="0.25">
      <c r="A119" t="s">
        <v>152</v>
      </c>
      <c r="B119">
        <v>27255</v>
      </c>
      <c r="C119">
        <v>4226</v>
      </c>
      <c r="D119">
        <v>166</v>
      </c>
      <c r="E119">
        <v>37</v>
      </c>
      <c r="F119">
        <v>104</v>
      </c>
      <c r="G119">
        <v>0</v>
      </c>
      <c r="H119" s="3" t="s">
        <v>459</v>
      </c>
      <c r="I119">
        <v>1</v>
      </c>
      <c r="J119">
        <v>72691</v>
      </c>
      <c r="K119">
        <v>443</v>
      </c>
      <c r="L119">
        <v>268763</v>
      </c>
      <c r="M119">
        <v>716812</v>
      </c>
      <c r="N119">
        <v>374942</v>
      </c>
      <c r="O119" t="s">
        <v>243</v>
      </c>
      <c r="P119" t="s">
        <v>13</v>
      </c>
      <c r="Q119">
        <v>0</v>
      </c>
      <c r="R119" s="12">
        <v>0</v>
      </c>
    </row>
    <row r="120" spans="1:18" x14ac:dyDescent="0.25">
      <c r="A120" t="s">
        <v>145</v>
      </c>
      <c r="B120">
        <v>28724</v>
      </c>
      <c r="C120">
        <v>286</v>
      </c>
      <c r="D120">
        <v>616</v>
      </c>
      <c r="E120">
        <v>7</v>
      </c>
      <c r="F120">
        <v>24526</v>
      </c>
      <c r="G120">
        <v>389</v>
      </c>
      <c r="H120" s="3" t="s">
        <v>423</v>
      </c>
      <c r="I120">
        <v>16</v>
      </c>
      <c r="J120">
        <v>6003</v>
      </c>
      <c r="K120">
        <v>129</v>
      </c>
      <c r="L120">
        <v>397083</v>
      </c>
      <c r="M120">
        <v>82990</v>
      </c>
      <c r="N120">
        <v>4784702</v>
      </c>
      <c r="O120" t="s">
        <v>249</v>
      </c>
      <c r="P120" t="s">
        <v>17</v>
      </c>
      <c r="Q120">
        <v>215782</v>
      </c>
      <c r="R120" s="12">
        <v>4.5999999999999999E-2</v>
      </c>
    </row>
    <row r="121" spans="1:18" x14ac:dyDescent="0.25">
      <c r="A121" t="s">
        <v>193</v>
      </c>
      <c r="B121">
        <v>5219</v>
      </c>
      <c r="C121">
        <v>99</v>
      </c>
      <c r="D121">
        <v>21</v>
      </c>
      <c r="E121">
        <v>0</v>
      </c>
      <c r="F121">
        <v>1854</v>
      </c>
      <c r="G121">
        <v>0</v>
      </c>
      <c r="H121" s="3" t="s">
        <v>338</v>
      </c>
      <c r="I121">
        <v>0</v>
      </c>
      <c r="J121">
        <v>4096</v>
      </c>
      <c r="K121">
        <v>16</v>
      </c>
      <c r="L121">
        <v>358675</v>
      </c>
      <c r="M121">
        <v>281510</v>
      </c>
      <c r="N121">
        <v>1274112</v>
      </c>
      <c r="O121" t="s">
        <v>252</v>
      </c>
      <c r="P121" t="s">
        <v>17</v>
      </c>
      <c r="Q121">
        <v>720910</v>
      </c>
      <c r="R121" s="12">
        <v>0.56699999999999995</v>
      </c>
    </row>
    <row r="122" spans="1:18" x14ac:dyDescent="0.25">
      <c r="A122" t="s">
        <v>156</v>
      </c>
      <c r="B122">
        <v>19546</v>
      </c>
      <c r="C122">
        <v>0</v>
      </c>
      <c r="D122">
        <v>175</v>
      </c>
      <c r="E122">
        <v>0</v>
      </c>
      <c r="F122">
        <v>2964</v>
      </c>
      <c r="G122">
        <v>0</v>
      </c>
      <c r="H122" s="3" t="s">
        <v>278</v>
      </c>
      <c r="I122">
        <v>0</v>
      </c>
      <c r="J122">
        <v>69784</v>
      </c>
      <c r="K122">
        <v>625</v>
      </c>
      <c r="L122">
        <v>176919</v>
      </c>
      <c r="M122">
        <v>631646</v>
      </c>
      <c r="N122">
        <v>280092</v>
      </c>
      <c r="O122" t="s">
        <v>252</v>
      </c>
      <c r="P122" t="s">
        <v>17</v>
      </c>
      <c r="Q122">
        <v>0</v>
      </c>
      <c r="R122" s="12">
        <v>0</v>
      </c>
    </row>
    <row r="123" spans="1:18" x14ac:dyDescent="0.25">
      <c r="A123" t="s">
        <v>29</v>
      </c>
      <c r="B123">
        <v>2978330</v>
      </c>
      <c r="C123">
        <v>6513</v>
      </c>
      <c r="D123">
        <v>244935</v>
      </c>
      <c r="E123">
        <v>383</v>
      </c>
      <c r="F123">
        <v>2343552</v>
      </c>
      <c r="G123">
        <v>17086</v>
      </c>
      <c r="H123" s="3" t="s">
        <v>365</v>
      </c>
      <c r="I123">
        <v>4798</v>
      </c>
      <c r="J123">
        <v>22834</v>
      </c>
      <c r="K123">
        <v>1878</v>
      </c>
      <c r="L123">
        <v>8791128</v>
      </c>
      <c r="M123">
        <v>67399</v>
      </c>
      <c r="N123">
        <v>130434729</v>
      </c>
      <c r="O123" t="s">
        <v>248</v>
      </c>
      <c r="P123" t="s">
        <v>13</v>
      </c>
      <c r="Q123">
        <v>51404453</v>
      </c>
      <c r="R123" s="12">
        <v>0.39900000000000002</v>
      </c>
    </row>
    <row r="124" spans="1:18" x14ac:dyDescent="0.25">
      <c r="A124" t="s">
        <v>235</v>
      </c>
      <c r="B124">
        <v>1</v>
      </c>
      <c r="C124">
        <v>0</v>
      </c>
      <c r="D124">
        <v>0</v>
      </c>
      <c r="E124">
        <v>0</v>
      </c>
      <c r="F124">
        <v>1</v>
      </c>
      <c r="G124">
        <v>0</v>
      </c>
      <c r="H124" s="3" t="s">
        <v>63</v>
      </c>
      <c r="I124">
        <v>0</v>
      </c>
      <c r="J124">
        <v>9</v>
      </c>
      <c r="K124">
        <v>0</v>
      </c>
      <c r="L124">
        <v>0</v>
      </c>
      <c r="M124">
        <v>0</v>
      </c>
      <c r="N124">
        <v>116360</v>
      </c>
      <c r="O124" t="s">
        <v>235</v>
      </c>
      <c r="P124" t="s">
        <v>115</v>
      </c>
      <c r="Q124">
        <v>0</v>
      </c>
      <c r="R124" s="12">
        <v>0</v>
      </c>
    </row>
    <row r="125" spans="1:18" x14ac:dyDescent="0.25">
      <c r="A125" t="s">
        <v>92</v>
      </c>
      <c r="B125">
        <v>261000</v>
      </c>
      <c r="C125">
        <v>193</v>
      </c>
      <c r="D125">
        <v>6291</v>
      </c>
      <c r="E125">
        <v>5</v>
      </c>
      <c r="F125">
        <v>253143</v>
      </c>
      <c r="G125">
        <v>138</v>
      </c>
      <c r="H125" s="3" t="s">
        <v>403</v>
      </c>
      <c r="I125">
        <v>35</v>
      </c>
      <c r="J125">
        <v>64868</v>
      </c>
      <c r="K125">
        <v>1564</v>
      </c>
      <c r="L125">
        <v>1460065</v>
      </c>
      <c r="M125">
        <v>362880</v>
      </c>
      <c r="N125">
        <v>4023545</v>
      </c>
      <c r="O125" t="s">
        <v>247</v>
      </c>
      <c r="P125" t="s">
        <v>12</v>
      </c>
      <c r="Q125">
        <v>566461</v>
      </c>
      <c r="R125" s="12">
        <v>0.14000000000000001</v>
      </c>
    </row>
    <row r="126" spans="1:18" x14ac:dyDescent="0.25">
      <c r="A126" t="s">
        <v>197</v>
      </c>
      <c r="B126">
        <v>3021</v>
      </c>
      <c r="C126">
        <v>29</v>
      </c>
      <c r="D126">
        <v>33</v>
      </c>
      <c r="E126">
        <v>0</v>
      </c>
      <c r="F126">
        <v>2858</v>
      </c>
      <c r="G126">
        <v>18</v>
      </c>
      <c r="H126" s="3" t="s">
        <v>326</v>
      </c>
      <c r="I126">
        <v>6</v>
      </c>
      <c r="J126">
        <v>76382</v>
      </c>
      <c r="K126">
        <v>834</v>
      </c>
      <c r="L126">
        <v>54960</v>
      </c>
      <c r="M126">
        <v>1389598</v>
      </c>
      <c r="N126">
        <v>39551</v>
      </c>
      <c r="O126" t="s">
        <v>246</v>
      </c>
      <c r="P126" t="s">
        <v>12</v>
      </c>
      <c r="Q126">
        <v>24454</v>
      </c>
      <c r="R126" s="12">
        <v>0.623</v>
      </c>
    </row>
    <row r="127" spans="1:18" x14ac:dyDescent="0.25">
      <c r="A127" t="s">
        <v>102</v>
      </c>
      <c r="B127">
        <v>175560</v>
      </c>
      <c r="C127">
        <v>957</v>
      </c>
      <c r="D127">
        <v>860</v>
      </c>
      <c r="E127">
        <v>3</v>
      </c>
      <c r="F127">
        <v>168749</v>
      </c>
      <c r="G127">
        <v>1991</v>
      </c>
      <c r="H127" s="3" t="s">
        <v>319</v>
      </c>
      <c r="I127">
        <v>192</v>
      </c>
      <c r="J127">
        <v>52614</v>
      </c>
      <c r="K127">
        <v>258</v>
      </c>
      <c r="L127">
        <v>3446882</v>
      </c>
      <c r="M127">
        <v>1033004</v>
      </c>
      <c r="N127">
        <v>3336757</v>
      </c>
      <c r="O127" t="s">
        <v>254</v>
      </c>
      <c r="P127" t="s">
        <v>11</v>
      </c>
      <c r="Q127">
        <v>2208400</v>
      </c>
      <c r="R127" s="12">
        <v>0.67400000000000004</v>
      </c>
    </row>
    <row r="128" spans="1:18" x14ac:dyDescent="0.25">
      <c r="A128" t="s">
        <v>119</v>
      </c>
      <c r="B128">
        <v>104264</v>
      </c>
      <c r="C128">
        <v>332</v>
      </c>
      <c r="D128">
        <v>1637</v>
      </c>
      <c r="E128">
        <v>1</v>
      </c>
      <c r="F128">
        <v>99701</v>
      </c>
      <c r="G128">
        <v>145</v>
      </c>
      <c r="H128" s="3" t="s">
        <v>379</v>
      </c>
      <c r="I128">
        <v>6</v>
      </c>
      <c r="J128">
        <v>165985</v>
      </c>
      <c r="K128">
        <v>2606</v>
      </c>
      <c r="L128">
        <v>537582</v>
      </c>
      <c r="M128">
        <v>855812</v>
      </c>
      <c r="N128">
        <v>628154</v>
      </c>
      <c r="O128" t="s">
        <v>239</v>
      </c>
      <c r="P128" t="s">
        <v>12</v>
      </c>
      <c r="Q128">
        <v>190090</v>
      </c>
      <c r="R128" s="12">
        <v>0.30299999999999999</v>
      </c>
    </row>
    <row r="129" spans="1:18" x14ac:dyDescent="0.25">
      <c r="A129" t="s">
        <v>227</v>
      </c>
      <c r="B129">
        <v>22</v>
      </c>
      <c r="C129">
        <v>0</v>
      </c>
      <c r="D129">
        <v>1</v>
      </c>
      <c r="E129">
        <v>0</v>
      </c>
      <c r="F129">
        <v>20</v>
      </c>
      <c r="G129">
        <v>0</v>
      </c>
      <c r="H129" s="3" t="s">
        <v>228</v>
      </c>
      <c r="I129">
        <v>0</v>
      </c>
      <c r="J129">
        <v>4404</v>
      </c>
      <c r="K129">
        <v>200</v>
      </c>
      <c r="L129">
        <v>1408</v>
      </c>
      <c r="M129">
        <v>281882</v>
      </c>
      <c r="N129">
        <v>4995</v>
      </c>
      <c r="O129" t="s">
        <v>243</v>
      </c>
      <c r="P129" t="s">
        <v>13</v>
      </c>
      <c r="Q129">
        <v>1460</v>
      </c>
      <c r="R129" s="12">
        <v>0.29199999999999998</v>
      </c>
    </row>
    <row r="130" spans="1:18" x14ac:dyDescent="0.25">
      <c r="A130" t="s">
        <v>55</v>
      </c>
      <c r="B130">
        <v>711103</v>
      </c>
      <c r="C130">
        <v>9778</v>
      </c>
      <c r="D130">
        <v>10509</v>
      </c>
      <c r="E130">
        <v>105</v>
      </c>
      <c r="F130">
        <v>624776</v>
      </c>
      <c r="G130">
        <v>7365</v>
      </c>
      <c r="H130" s="3" t="s">
        <v>362</v>
      </c>
      <c r="I130">
        <v>1100</v>
      </c>
      <c r="J130">
        <v>19016</v>
      </c>
      <c r="K130">
        <v>281</v>
      </c>
      <c r="L130">
        <v>8077254</v>
      </c>
      <c r="M130">
        <v>215995</v>
      </c>
      <c r="N130">
        <v>37395514</v>
      </c>
      <c r="O130" t="s">
        <v>240</v>
      </c>
      <c r="P130" t="s">
        <v>17</v>
      </c>
      <c r="Q130">
        <v>15423440</v>
      </c>
      <c r="R130" s="12">
        <v>0.41799999999999998</v>
      </c>
    </row>
    <row r="131" spans="1:18" x14ac:dyDescent="0.25">
      <c r="A131" t="s">
        <v>111</v>
      </c>
      <c r="B131">
        <v>134343</v>
      </c>
      <c r="C131">
        <v>1166</v>
      </c>
      <c r="D131">
        <v>1641</v>
      </c>
      <c r="E131">
        <v>13</v>
      </c>
      <c r="F131">
        <v>108516</v>
      </c>
      <c r="G131">
        <v>1083</v>
      </c>
      <c r="H131" s="3" t="s">
        <v>429</v>
      </c>
      <c r="I131">
        <v>32</v>
      </c>
      <c r="J131">
        <v>4169</v>
      </c>
      <c r="K131">
        <v>51</v>
      </c>
      <c r="L131">
        <v>784167</v>
      </c>
      <c r="M131">
        <v>24336</v>
      </c>
      <c r="N131">
        <v>32222629</v>
      </c>
      <c r="O131" t="s">
        <v>252</v>
      </c>
      <c r="P131" t="s">
        <v>17</v>
      </c>
      <c r="Q131">
        <v>907839</v>
      </c>
      <c r="R131" s="12">
        <v>2.9000000000000001E-2</v>
      </c>
    </row>
    <row r="132" spans="1:18" x14ac:dyDescent="0.25">
      <c r="A132" t="s">
        <v>80</v>
      </c>
      <c r="B132">
        <v>337561</v>
      </c>
      <c r="C132">
        <v>4434</v>
      </c>
      <c r="D132">
        <v>12234</v>
      </c>
      <c r="E132">
        <v>220</v>
      </c>
      <c r="F132">
        <v>253313</v>
      </c>
      <c r="G132">
        <v>3680</v>
      </c>
      <c r="H132" s="3" t="s">
        <v>449</v>
      </c>
      <c r="I132">
        <v>0</v>
      </c>
      <c r="J132">
        <v>6158</v>
      </c>
      <c r="K132">
        <v>223</v>
      </c>
      <c r="L132">
        <v>3284237</v>
      </c>
      <c r="M132">
        <v>59915</v>
      </c>
      <c r="N132">
        <v>54814524</v>
      </c>
      <c r="O132" t="s">
        <v>253</v>
      </c>
      <c r="P132" t="s">
        <v>11</v>
      </c>
      <c r="Q132">
        <v>0</v>
      </c>
      <c r="R132" s="12">
        <v>0</v>
      </c>
    </row>
    <row r="133" spans="1:18" x14ac:dyDescent="0.25">
      <c r="A133" t="s">
        <v>113</v>
      </c>
      <c r="B133">
        <v>121507</v>
      </c>
      <c r="C133">
        <v>304</v>
      </c>
      <c r="D133">
        <v>3204</v>
      </c>
      <c r="E133">
        <v>8</v>
      </c>
      <c r="F133">
        <v>101875</v>
      </c>
      <c r="G133">
        <v>2437</v>
      </c>
      <c r="H133" s="3" t="s">
        <v>420</v>
      </c>
      <c r="I133">
        <v>62</v>
      </c>
      <c r="J133">
        <v>46881</v>
      </c>
      <c r="K133">
        <v>1236</v>
      </c>
      <c r="L133">
        <v>628458</v>
      </c>
      <c r="M133">
        <v>242475</v>
      </c>
      <c r="N133">
        <v>2591844</v>
      </c>
      <c r="O133" t="s">
        <v>251</v>
      </c>
      <c r="P133" t="s">
        <v>17</v>
      </c>
      <c r="Q133">
        <v>175077</v>
      </c>
      <c r="R133" s="12">
        <v>6.9000000000000006E-2</v>
      </c>
    </row>
    <row r="134" spans="1:18" x14ac:dyDescent="0.25">
      <c r="A134" t="s">
        <v>53</v>
      </c>
      <c r="B134">
        <v>720680</v>
      </c>
      <c r="C134">
        <v>3194</v>
      </c>
      <c r="D134">
        <v>10150</v>
      </c>
      <c r="E134">
        <v>35</v>
      </c>
      <c r="F134">
        <v>673198</v>
      </c>
      <c r="G134">
        <v>2115</v>
      </c>
      <c r="H134" s="3" t="s">
        <v>398</v>
      </c>
      <c r="I134">
        <v>0</v>
      </c>
      <c r="J134">
        <v>24251</v>
      </c>
      <c r="K134">
        <v>342</v>
      </c>
      <c r="L134">
        <v>3707396</v>
      </c>
      <c r="M134">
        <v>124757</v>
      </c>
      <c r="N134">
        <v>29716951</v>
      </c>
      <c r="O134" t="s">
        <v>237</v>
      </c>
      <c r="P134" t="s">
        <v>11</v>
      </c>
      <c r="Q134">
        <v>4541682</v>
      </c>
      <c r="R134" s="12">
        <v>0.156</v>
      </c>
    </row>
    <row r="135" spans="1:18" x14ac:dyDescent="0.25">
      <c r="A135" t="s">
        <v>33</v>
      </c>
      <c r="B135">
        <v>1889992</v>
      </c>
      <c r="C135">
        <v>2161</v>
      </c>
      <c r="D135">
        <v>17878</v>
      </c>
      <c r="E135">
        <v>7</v>
      </c>
      <c r="F135">
        <v>1710567</v>
      </c>
      <c r="G135">
        <v>9316</v>
      </c>
      <c r="H135" s="3" t="s">
        <v>312</v>
      </c>
      <c r="I135">
        <v>208</v>
      </c>
      <c r="J135">
        <v>110031</v>
      </c>
      <c r="K135">
        <v>1041</v>
      </c>
      <c r="L135">
        <v>16254958</v>
      </c>
      <c r="M135">
        <v>946323</v>
      </c>
      <c r="N135">
        <v>17176972</v>
      </c>
      <c r="O135" t="s">
        <v>246</v>
      </c>
      <c r="P135" t="s">
        <v>12</v>
      </c>
      <c r="Q135">
        <v>11976753</v>
      </c>
      <c r="R135" s="12">
        <v>0.69899999999999995</v>
      </c>
    </row>
    <row r="136" spans="1:18" x14ac:dyDescent="0.25">
      <c r="A136" t="s">
        <v>220</v>
      </c>
      <c r="B136">
        <v>134</v>
      </c>
      <c r="C136">
        <v>0</v>
      </c>
      <c r="D136">
        <v>0</v>
      </c>
      <c r="E136">
        <v>0</v>
      </c>
      <c r="F136">
        <v>58</v>
      </c>
      <c r="G136">
        <v>0</v>
      </c>
      <c r="H136" s="3" t="s">
        <v>221</v>
      </c>
      <c r="I136">
        <v>0</v>
      </c>
      <c r="J136">
        <v>464</v>
      </c>
      <c r="K136">
        <v>0</v>
      </c>
      <c r="L136">
        <v>38831</v>
      </c>
      <c r="M136">
        <v>134577</v>
      </c>
      <c r="N136">
        <v>288542</v>
      </c>
      <c r="O136" t="s">
        <v>255</v>
      </c>
      <c r="P136" t="s">
        <v>115</v>
      </c>
      <c r="Q136">
        <v>70773</v>
      </c>
      <c r="R136" s="12">
        <v>0.248</v>
      </c>
    </row>
    <row r="137" spans="1:18" x14ac:dyDescent="0.25">
      <c r="A137" t="s">
        <v>199</v>
      </c>
      <c r="B137">
        <v>2902</v>
      </c>
      <c r="C137">
        <v>12</v>
      </c>
      <c r="D137">
        <v>26</v>
      </c>
      <c r="E137">
        <v>0</v>
      </c>
      <c r="F137">
        <v>2839</v>
      </c>
      <c r="G137">
        <v>1</v>
      </c>
      <c r="H137" s="3" t="s">
        <v>380</v>
      </c>
      <c r="I137">
        <v>0</v>
      </c>
      <c r="J137">
        <v>580</v>
      </c>
      <c r="K137">
        <v>5</v>
      </c>
      <c r="L137">
        <v>2529030</v>
      </c>
      <c r="M137">
        <v>505594</v>
      </c>
      <c r="N137">
        <v>5002100</v>
      </c>
      <c r="O137" t="s">
        <v>245</v>
      </c>
      <c r="P137" t="s">
        <v>115</v>
      </c>
      <c r="Q137">
        <v>1444895</v>
      </c>
      <c r="R137" s="12">
        <v>0.3</v>
      </c>
    </row>
    <row r="138" spans="1:18" x14ac:dyDescent="0.25">
      <c r="A138" t="s">
        <v>176</v>
      </c>
      <c r="B138">
        <v>10251</v>
      </c>
      <c r="C138">
        <v>398</v>
      </c>
      <c r="D138">
        <v>197</v>
      </c>
      <c r="E138">
        <v>1</v>
      </c>
      <c r="F138">
        <v>4225</v>
      </c>
      <c r="G138">
        <v>0</v>
      </c>
      <c r="H138" s="3" t="s">
        <v>415</v>
      </c>
      <c r="I138">
        <v>0</v>
      </c>
      <c r="J138">
        <v>1527</v>
      </c>
      <c r="K138">
        <v>29</v>
      </c>
      <c r="L138">
        <v>0</v>
      </c>
      <c r="M138">
        <v>0</v>
      </c>
      <c r="N138">
        <v>6711919</v>
      </c>
      <c r="O138" t="s">
        <v>248</v>
      </c>
      <c r="P138" t="s">
        <v>13</v>
      </c>
      <c r="Q138">
        <v>580179</v>
      </c>
      <c r="R138" s="12">
        <v>8.7999999999999995E-2</v>
      </c>
    </row>
    <row r="139" spans="1:18" x14ac:dyDescent="0.25">
      <c r="A139" t="s">
        <v>186</v>
      </c>
      <c r="B139">
        <v>5697</v>
      </c>
      <c r="C139">
        <v>10</v>
      </c>
      <c r="D139">
        <v>196</v>
      </c>
      <c r="E139">
        <v>0</v>
      </c>
      <c r="F139">
        <v>5416</v>
      </c>
      <c r="G139">
        <v>15</v>
      </c>
      <c r="H139" s="3" t="s">
        <v>437</v>
      </c>
      <c r="I139">
        <v>0</v>
      </c>
      <c r="J139">
        <v>226</v>
      </c>
      <c r="K139">
        <v>8</v>
      </c>
      <c r="L139">
        <v>134005</v>
      </c>
      <c r="M139">
        <v>5323</v>
      </c>
      <c r="N139">
        <v>25172662</v>
      </c>
      <c r="O139" t="s">
        <v>249</v>
      </c>
      <c r="P139" t="s">
        <v>17</v>
      </c>
      <c r="Q139">
        <v>393293</v>
      </c>
      <c r="R139" s="12">
        <v>1.6E-2</v>
      </c>
    </row>
    <row r="140" spans="1:18" x14ac:dyDescent="0.25">
      <c r="A140" t="s">
        <v>101</v>
      </c>
      <c r="B140">
        <v>179118</v>
      </c>
      <c r="C140">
        <v>610</v>
      </c>
      <c r="D140">
        <v>2194</v>
      </c>
      <c r="E140">
        <v>2</v>
      </c>
      <c r="F140">
        <v>166131</v>
      </c>
      <c r="G140">
        <v>149</v>
      </c>
      <c r="H140" s="3" t="s">
        <v>440</v>
      </c>
      <c r="I140">
        <v>11</v>
      </c>
      <c r="J140">
        <v>846</v>
      </c>
      <c r="K140">
        <v>10</v>
      </c>
      <c r="L140">
        <v>2542261</v>
      </c>
      <c r="M140">
        <v>12004</v>
      </c>
      <c r="N140">
        <v>211786944</v>
      </c>
      <c r="O140" t="s">
        <v>249</v>
      </c>
      <c r="P140" t="s">
        <v>17</v>
      </c>
      <c r="Q140">
        <v>2550390</v>
      </c>
      <c r="R140" s="12">
        <v>1.2E-2</v>
      </c>
    </row>
    <row r="141" spans="1:18" x14ac:dyDescent="0.25">
      <c r="A141" t="s">
        <v>104</v>
      </c>
      <c r="B141">
        <v>158681</v>
      </c>
      <c r="C141">
        <v>517</v>
      </c>
      <c r="D141">
        <v>5513</v>
      </c>
      <c r="E141">
        <v>4</v>
      </c>
      <c r="F141">
        <v>150587</v>
      </c>
      <c r="G141">
        <v>31</v>
      </c>
      <c r="H141" s="3" t="s">
        <v>385</v>
      </c>
      <c r="I141">
        <v>0</v>
      </c>
      <c r="J141">
        <v>76169</v>
      </c>
      <c r="K141">
        <v>2646</v>
      </c>
      <c r="L141">
        <v>1028102</v>
      </c>
      <c r="M141">
        <v>493502</v>
      </c>
      <c r="N141">
        <v>2083279</v>
      </c>
      <c r="O141" t="s">
        <v>239</v>
      </c>
      <c r="P141" t="s">
        <v>12</v>
      </c>
      <c r="Q141">
        <v>543597</v>
      </c>
      <c r="R141" s="12">
        <v>0.26100000000000001</v>
      </c>
    </row>
    <row r="142" spans="1:18" x14ac:dyDescent="0.25">
      <c r="A142" t="s">
        <v>106</v>
      </c>
      <c r="B142">
        <v>141999</v>
      </c>
      <c r="C142">
        <v>666</v>
      </c>
      <c r="D142">
        <v>805</v>
      </c>
      <c r="E142">
        <v>1</v>
      </c>
      <c r="F142">
        <v>88952</v>
      </c>
      <c r="G142">
        <v>0</v>
      </c>
      <c r="H142" s="3" t="s">
        <v>317</v>
      </c>
      <c r="I142">
        <v>2</v>
      </c>
      <c r="J142">
        <v>25968</v>
      </c>
      <c r="K142">
        <v>147</v>
      </c>
      <c r="L142">
        <v>6775622</v>
      </c>
      <c r="M142">
        <v>1239080</v>
      </c>
      <c r="N142">
        <v>5468267</v>
      </c>
      <c r="O142" t="s">
        <v>238</v>
      </c>
      <c r="P142" t="s">
        <v>12</v>
      </c>
      <c r="Q142">
        <v>3720118</v>
      </c>
      <c r="R142" s="12">
        <v>0.68600000000000005</v>
      </c>
    </row>
    <row r="143" spans="1:18" x14ac:dyDescent="0.25">
      <c r="A143" t="s">
        <v>86</v>
      </c>
      <c r="B143">
        <v>299210</v>
      </c>
      <c r="C143">
        <v>268</v>
      </c>
      <c r="D143">
        <v>3959</v>
      </c>
      <c r="E143">
        <v>11</v>
      </c>
      <c r="F143">
        <v>285664</v>
      </c>
      <c r="G143">
        <v>0</v>
      </c>
      <c r="H143" s="3" t="s">
        <v>366</v>
      </c>
      <c r="I143">
        <v>158</v>
      </c>
      <c r="J143">
        <v>56991</v>
      </c>
      <c r="K143">
        <v>754</v>
      </c>
      <c r="L143">
        <v>1550000</v>
      </c>
      <c r="M143">
        <v>295229</v>
      </c>
      <c r="N143">
        <v>5250159</v>
      </c>
      <c r="O143" t="s">
        <v>244</v>
      </c>
      <c r="P143" t="s">
        <v>11</v>
      </c>
      <c r="Q143">
        <v>2008140</v>
      </c>
      <c r="R143" s="12">
        <v>0.39300000000000002</v>
      </c>
    </row>
    <row r="144" spans="1:18" x14ac:dyDescent="0.25">
      <c r="A144" t="s">
        <v>44</v>
      </c>
      <c r="B144">
        <v>1075504</v>
      </c>
      <c r="C144">
        <v>3884</v>
      </c>
      <c r="D144">
        <v>24004</v>
      </c>
      <c r="E144">
        <v>86</v>
      </c>
      <c r="F144">
        <v>967073</v>
      </c>
      <c r="G144">
        <v>2669</v>
      </c>
      <c r="H144" s="3" t="s">
        <v>402</v>
      </c>
      <c r="I144">
        <v>4530</v>
      </c>
      <c r="J144">
        <v>4766</v>
      </c>
      <c r="K144">
        <v>106</v>
      </c>
      <c r="L144">
        <v>16551440</v>
      </c>
      <c r="M144">
        <v>73354</v>
      </c>
      <c r="N144">
        <v>225639021</v>
      </c>
      <c r="O144" t="s">
        <v>237</v>
      </c>
      <c r="P144" t="s">
        <v>11</v>
      </c>
      <c r="Q144">
        <v>31779365</v>
      </c>
      <c r="R144" s="12">
        <v>0.14399999999999999</v>
      </c>
    </row>
    <row r="145" spans="1:18" x14ac:dyDescent="0.25">
      <c r="A145" t="s">
        <v>82</v>
      </c>
      <c r="B145">
        <v>318181</v>
      </c>
      <c r="C145">
        <v>182</v>
      </c>
      <c r="D145">
        <v>3615</v>
      </c>
      <c r="E145">
        <v>2</v>
      </c>
      <c r="F145">
        <v>312537</v>
      </c>
      <c r="G145">
        <v>51</v>
      </c>
      <c r="H145" s="3" t="s">
        <v>408</v>
      </c>
      <c r="I145">
        <v>13</v>
      </c>
      <c r="J145">
        <v>60808</v>
      </c>
      <c r="K145">
        <v>691</v>
      </c>
      <c r="L145">
        <v>2030498</v>
      </c>
      <c r="M145">
        <v>388052</v>
      </c>
      <c r="N145">
        <v>5232540</v>
      </c>
      <c r="O145" t="s">
        <v>244</v>
      </c>
      <c r="P145" t="s">
        <v>11</v>
      </c>
      <c r="Q145">
        <v>614176</v>
      </c>
      <c r="R145" s="12">
        <v>0.12</v>
      </c>
    </row>
    <row r="146" spans="1:18" x14ac:dyDescent="0.25">
      <c r="A146" t="s">
        <v>67</v>
      </c>
      <c r="B146">
        <v>443718</v>
      </c>
      <c r="C146">
        <v>900</v>
      </c>
      <c r="D146">
        <v>6918</v>
      </c>
      <c r="E146">
        <v>6</v>
      </c>
      <c r="F146">
        <v>425794</v>
      </c>
      <c r="G146">
        <v>1082</v>
      </c>
      <c r="H146" s="3" t="s">
        <v>342</v>
      </c>
      <c r="I146">
        <v>133</v>
      </c>
      <c r="J146">
        <v>101075</v>
      </c>
      <c r="K146">
        <v>1576</v>
      </c>
      <c r="L146">
        <v>3466213</v>
      </c>
      <c r="M146">
        <v>789571</v>
      </c>
      <c r="N146">
        <v>4389996</v>
      </c>
      <c r="O146" t="s">
        <v>248</v>
      </c>
      <c r="P146" t="s">
        <v>13</v>
      </c>
      <c r="Q146">
        <v>2354177</v>
      </c>
      <c r="R146" s="12">
        <v>0.54600000000000004</v>
      </c>
    </row>
    <row r="147" spans="1:18" x14ac:dyDescent="0.25">
      <c r="A147" t="s">
        <v>158</v>
      </c>
      <c r="B147">
        <v>17806</v>
      </c>
      <c r="C147">
        <v>0</v>
      </c>
      <c r="D147">
        <v>192</v>
      </c>
      <c r="E147">
        <v>0</v>
      </c>
      <c r="F147">
        <v>17479</v>
      </c>
      <c r="G147">
        <v>0</v>
      </c>
      <c r="H147" s="3" t="s">
        <v>444</v>
      </c>
      <c r="I147">
        <v>7</v>
      </c>
      <c r="J147">
        <v>1949</v>
      </c>
      <c r="K147">
        <v>21</v>
      </c>
      <c r="L147">
        <v>149693</v>
      </c>
      <c r="M147">
        <v>16387</v>
      </c>
      <c r="N147">
        <v>9134604</v>
      </c>
      <c r="O147" t="s">
        <v>255</v>
      </c>
      <c r="P147" t="s">
        <v>115</v>
      </c>
      <c r="Q147">
        <v>83122</v>
      </c>
      <c r="R147" s="12">
        <v>8.9999999999999993E-3</v>
      </c>
    </row>
    <row r="148" spans="1:18" x14ac:dyDescent="0.25">
      <c r="A148" t="s">
        <v>65</v>
      </c>
      <c r="B148">
        <v>455680</v>
      </c>
      <c r="C148">
        <v>291</v>
      </c>
      <c r="D148">
        <v>15341</v>
      </c>
      <c r="E148">
        <v>26</v>
      </c>
      <c r="F148">
        <v>429560</v>
      </c>
      <c r="G148">
        <v>875</v>
      </c>
      <c r="H148" s="3" t="s">
        <v>386</v>
      </c>
      <c r="I148">
        <v>260</v>
      </c>
      <c r="J148">
        <v>63029</v>
      </c>
      <c r="K148">
        <v>2122</v>
      </c>
      <c r="L148">
        <v>1716067</v>
      </c>
      <c r="M148">
        <v>237365</v>
      </c>
      <c r="N148">
        <v>7229647</v>
      </c>
      <c r="O148" t="s">
        <v>14</v>
      </c>
      <c r="P148" t="s">
        <v>14</v>
      </c>
      <c r="Q148">
        <v>1837008</v>
      </c>
      <c r="R148" s="12">
        <v>0.25800000000000001</v>
      </c>
    </row>
    <row r="149" spans="1:18" x14ac:dyDescent="0.25">
      <c r="A149" t="s">
        <v>36</v>
      </c>
      <c r="B149">
        <v>1676019</v>
      </c>
      <c r="C149">
        <v>8423</v>
      </c>
      <c r="D149">
        <v>29220</v>
      </c>
      <c r="E149">
        <v>92</v>
      </c>
      <c r="F149">
        <v>1567676</v>
      </c>
      <c r="G149">
        <v>7720</v>
      </c>
      <c r="H149" s="3" t="s">
        <v>406</v>
      </c>
      <c r="I149">
        <v>2253</v>
      </c>
      <c r="J149">
        <v>15072</v>
      </c>
      <c r="K149">
        <v>263</v>
      </c>
      <c r="L149">
        <v>17254557</v>
      </c>
      <c r="M149">
        <v>155171</v>
      </c>
      <c r="N149">
        <v>111197306</v>
      </c>
      <c r="O149" t="s">
        <v>253</v>
      </c>
      <c r="P149" t="s">
        <v>11</v>
      </c>
      <c r="Q149">
        <v>13375452</v>
      </c>
      <c r="R149" s="12">
        <v>0.122</v>
      </c>
    </row>
    <row r="150" spans="1:18" x14ac:dyDescent="0.25">
      <c r="A150" t="s">
        <v>30</v>
      </c>
      <c r="B150">
        <v>2884359</v>
      </c>
      <c r="C150">
        <v>198</v>
      </c>
      <c r="D150">
        <v>75285</v>
      </c>
      <c r="E150">
        <v>0</v>
      </c>
      <c r="F150">
        <v>2654677</v>
      </c>
      <c r="G150">
        <v>53</v>
      </c>
      <c r="H150" s="3" t="s">
        <v>353</v>
      </c>
      <c r="I150">
        <v>48</v>
      </c>
      <c r="J150">
        <v>76305</v>
      </c>
      <c r="K150">
        <v>1992</v>
      </c>
      <c r="L150">
        <v>18978511</v>
      </c>
      <c r="M150">
        <v>502070</v>
      </c>
      <c r="N150">
        <v>37800558</v>
      </c>
      <c r="O150" t="s">
        <v>247</v>
      </c>
      <c r="P150" t="s">
        <v>12</v>
      </c>
      <c r="Q150">
        <v>18676038</v>
      </c>
      <c r="R150" s="12">
        <v>0.49399999999999999</v>
      </c>
    </row>
    <row r="151" spans="1:18" x14ac:dyDescent="0.25">
      <c r="A151" t="s">
        <v>46</v>
      </c>
      <c r="B151">
        <v>990293</v>
      </c>
      <c r="C151">
        <v>2232</v>
      </c>
      <c r="D151">
        <v>17502</v>
      </c>
      <c r="E151">
        <v>17</v>
      </c>
      <c r="F151">
        <v>929547</v>
      </c>
      <c r="G151">
        <v>3705</v>
      </c>
      <c r="H151" s="3" t="s">
        <v>309</v>
      </c>
      <c r="I151">
        <v>186</v>
      </c>
      <c r="J151">
        <v>97435</v>
      </c>
      <c r="K151">
        <v>1722</v>
      </c>
      <c r="L151">
        <v>15803776</v>
      </c>
      <c r="M151">
        <v>1554928</v>
      </c>
      <c r="N151">
        <v>10163668</v>
      </c>
      <c r="O151" t="s">
        <v>239</v>
      </c>
      <c r="P151" t="s">
        <v>12</v>
      </c>
      <c r="Q151">
        <v>7344550</v>
      </c>
      <c r="R151" s="12">
        <v>0.72</v>
      </c>
    </row>
    <row r="152" spans="1:18" x14ac:dyDescent="0.25">
      <c r="A152" t="s">
        <v>95</v>
      </c>
      <c r="B152">
        <v>228119</v>
      </c>
      <c r="C152">
        <v>220</v>
      </c>
      <c r="D152">
        <v>601</v>
      </c>
      <c r="E152">
        <v>0</v>
      </c>
      <c r="F152">
        <v>225213</v>
      </c>
      <c r="G152">
        <v>180</v>
      </c>
      <c r="H152" s="3" t="s">
        <v>302</v>
      </c>
      <c r="I152">
        <v>21</v>
      </c>
      <c r="J152">
        <v>81245</v>
      </c>
      <c r="K152">
        <v>214</v>
      </c>
      <c r="L152">
        <v>2386801</v>
      </c>
      <c r="M152">
        <v>850059</v>
      </c>
      <c r="N152">
        <v>2807805</v>
      </c>
      <c r="O152" t="s">
        <v>244</v>
      </c>
      <c r="P152" t="s">
        <v>11</v>
      </c>
      <c r="Q152">
        <v>2175812</v>
      </c>
      <c r="R152" s="12">
        <v>0.755</v>
      </c>
    </row>
    <row r="153" spans="1:18" x14ac:dyDescent="0.25">
      <c r="A153" t="s">
        <v>135</v>
      </c>
      <c r="B153">
        <v>43835</v>
      </c>
      <c r="C153">
        <v>3590</v>
      </c>
      <c r="D153">
        <v>298</v>
      </c>
      <c r="E153">
        <v>10</v>
      </c>
      <c r="F153">
        <v>38315</v>
      </c>
      <c r="G153">
        <v>2752</v>
      </c>
      <c r="H153" s="3" t="s">
        <v>460</v>
      </c>
      <c r="I153">
        <v>33</v>
      </c>
      <c r="J153">
        <v>48576</v>
      </c>
      <c r="K153">
        <v>330</v>
      </c>
      <c r="L153">
        <v>103924</v>
      </c>
      <c r="M153">
        <v>115164</v>
      </c>
      <c r="N153">
        <v>902401</v>
      </c>
      <c r="O153" t="s">
        <v>252</v>
      </c>
      <c r="P153" t="s">
        <v>17</v>
      </c>
      <c r="Q153">
        <v>0</v>
      </c>
      <c r="R153" s="12">
        <v>0</v>
      </c>
    </row>
    <row r="154" spans="1:18" x14ac:dyDescent="0.25">
      <c r="A154" t="s">
        <v>43</v>
      </c>
      <c r="B154">
        <v>1085412</v>
      </c>
      <c r="C154">
        <v>312</v>
      </c>
      <c r="D154">
        <v>34323</v>
      </c>
      <c r="E154">
        <v>4</v>
      </c>
      <c r="F154">
        <v>1048777</v>
      </c>
      <c r="G154">
        <v>157</v>
      </c>
      <c r="H154" s="3" t="s">
        <v>384</v>
      </c>
      <c r="I154">
        <v>86</v>
      </c>
      <c r="J154">
        <v>56843</v>
      </c>
      <c r="K154">
        <v>1797</v>
      </c>
      <c r="L154">
        <v>10804085</v>
      </c>
      <c r="M154">
        <v>565807</v>
      </c>
      <c r="N154">
        <v>19094998</v>
      </c>
      <c r="O154" t="s">
        <v>247</v>
      </c>
      <c r="P154" t="s">
        <v>12</v>
      </c>
      <c r="Q154">
        <v>5082172</v>
      </c>
      <c r="R154" s="12">
        <v>0.26400000000000001</v>
      </c>
    </row>
    <row r="155" spans="1:18" x14ac:dyDescent="0.25">
      <c r="A155" t="s">
        <v>18</v>
      </c>
      <c r="B155">
        <v>6491288</v>
      </c>
      <c r="C155">
        <v>21378</v>
      </c>
      <c r="D155">
        <v>166442</v>
      </c>
      <c r="E155">
        <v>792</v>
      </c>
      <c r="F155">
        <v>5788710</v>
      </c>
      <c r="G155">
        <v>18729</v>
      </c>
      <c r="H155" s="3" t="s">
        <v>383</v>
      </c>
      <c r="I155">
        <v>2300</v>
      </c>
      <c r="J155">
        <v>44460</v>
      </c>
      <c r="K155">
        <v>1140</v>
      </c>
      <c r="L155">
        <v>169700000</v>
      </c>
      <c r="M155">
        <v>1162297</v>
      </c>
      <c r="N155">
        <v>146003968</v>
      </c>
      <c r="O155" t="s">
        <v>247</v>
      </c>
      <c r="P155" t="s">
        <v>12</v>
      </c>
      <c r="Q155">
        <v>38955619</v>
      </c>
      <c r="R155" s="12">
        <v>0.26700000000000002</v>
      </c>
    </row>
    <row r="156" spans="1:18" x14ac:dyDescent="0.25">
      <c r="A156" t="s">
        <v>127</v>
      </c>
      <c r="B156">
        <v>77235</v>
      </c>
      <c r="C156">
        <v>600</v>
      </c>
      <c r="D156">
        <v>911</v>
      </c>
      <c r="E156">
        <v>13</v>
      </c>
      <c r="F156">
        <v>45016</v>
      </c>
      <c r="G156">
        <v>22</v>
      </c>
      <c r="H156" s="3" t="s">
        <v>427</v>
      </c>
      <c r="I156">
        <v>41</v>
      </c>
      <c r="J156">
        <v>5804</v>
      </c>
      <c r="K156">
        <v>68</v>
      </c>
      <c r="L156">
        <v>2177611</v>
      </c>
      <c r="M156">
        <v>163643</v>
      </c>
      <c r="N156">
        <v>13307106</v>
      </c>
      <c r="O156" t="s">
        <v>252</v>
      </c>
      <c r="P156" t="s">
        <v>17</v>
      </c>
      <c r="Q156">
        <v>450856</v>
      </c>
      <c r="R156" s="12">
        <v>3.5000000000000003E-2</v>
      </c>
    </row>
    <row r="157" spans="1:18" x14ac:dyDescent="0.25">
      <c r="A157" t="s">
        <v>234</v>
      </c>
      <c r="B157">
        <v>2</v>
      </c>
      <c r="C157">
        <v>0</v>
      </c>
      <c r="D157">
        <v>0</v>
      </c>
      <c r="E157">
        <v>0</v>
      </c>
      <c r="F157">
        <v>2</v>
      </c>
      <c r="G157">
        <v>0</v>
      </c>
      <c r="H157" s="3" t="s">
        <v>63</v>
      </c>
      <c r="I157">
        <v>0</v>
      </c>
      <c r="J157">
        <v>328</v>
      </c>
      <c r="K157">
        <v>0</v>
      </c>
      <c r="L157">
        <v>0</v>
      </c>
      <c r="M157">
        <v>0</v>
      </c>
      <c r="N157">
        <v>6097</v>
      </c>
      <c r="O157" t="s">
        <v>249</v>
      </c>
      <c r="P157" t="s">
        <v>17</v>
      </c>
      <c r="Q157">
        <v>0</v>
      </c>
      <c r="R157" s="12">
        <v>0</v>
      </c>
    </row>
    <row r="158" spans="1:18" x14ac:dyDescent="0.25">
      <c r="A158" t="s">
        <v>212</v>
      </c>
      <c r="B158">
        <v>625</v>
      </c>
      <c r="C158">
        <v>5</v>
      </c>
      <c r="D158">
        <v>3</v>
      </c>
      <c r="E158">
        <v>0</v>
      </c>
      <c r="F158">
        <v>569</v>
      </c>
      <c r="G158">
        <v>11</v>
      </c>
      <c r="H158" s="3" t="s">
        <v>358</v>
      </c>
      <c r="I158">
        <v>1</v>
      </c>
      <c r="J158">
        <v>11657</v>
      </c>
      <c r="K158">
        <v>56</v>
      </c>
      <c r="L158">
        <v>26938</v>
      </c>
      <c r="M158">
        <v>502425</v>
      </c>
      <c r="N158">
        <v>53616</v>
      </c>
      <c r="O158" t="s">
        <v>243</v>
      </c>
      <c r="P158" t="s">
        <v>13</v>
      </c>
      <c r="Q158">
        <v>23966</v>
      </c>
      <c r="R158" s="12">
        <v>0.45100000000000001</v>
      </c>
    </row>
    <row r="159" spans="1:18" x14ac:dyDescent="0.25">
      <c r="A159" t="s">
        <v>185</v>
      </c>
      <c r="B159">
        <v>5949</v>
      </c>
      <c r="C159">
        <v>36</v>
      </c>
      <c r="D159">
        <v>92</v>
      </c>
      <c r="E159">
        <v>0</v>
      </c>
      <c r="F159">
        <v>5476</v>
      </c>
      <c r="G159">
        <v>8</v>
      </c>
      <c r="H159" s="3" t="s">
        <v>395</v>
      </c>
      <c r="I159">
        <v>3</v>
      </c>
      <c r="J159">
        <v>32234</v>
      </c>
      <c r="K159">
        <v>498</v>
      </c>
      <c r="L159">
        <v>61407</v>
      </c>
      <c r="M159">
        <v>332723</v>
      </c>
      <c r="N159">
        <v>184559</v>
      </c>
      <c r="O159" t="s">
        <v>243</v>
      </c>
      <c r="P159" t="s">
        <v>13</v>
      </c>
      <c r="Q159">
        <v>32898</v>
      </c>
      <c r="R159" s="12">
        <v>0.17899999999999999</v>
      </c>
    </row>
    <row r="160" spans="1:18" x14ac:dyDescent="0.25">
      <c r="A160" t="s">
        <v>200</v>
      </c>
      <c r="B160">
        <v>2713</v>
      </c>
      <c r="C160">
        <v>0</v>
      </c>
      <c r="D160">
        <v>39</v>
      </c>
      <c r="E160">
        <v>0</v>
      </c>
      <c r="F160">
        <v>1399</v>
      </c>
      <c r="G160">
        <v>0</v>
      </c>
      <c r="H160" s="3" t="s">
        <v>201</v>
      </c>
      <c r="I160">
        <v>7</v>
      </c>
      <c r="J160">
        <v>68865</v>
      </c>
      <c r="K160">
        <v>990</v>
      </c>
      <c r="L160">
        <v>46787</v>
      </c>
      <c r="M160">
        <v>1187608</v>
      </c>
      <c r="N160">
        <v>39396</v>
      </c>
      <c r="O160" t="s">
        <v>243</v>
      </c>
      <c r="P160" t="s">
        <v>13</v>
      </c>
      <c r="Q160">
        <v>0</v>
      </c>
      <c r="R160" s="12">
        <v>0</v>
      </c>
    </row>
    <row r="161" spans="1:18" x14ac:dyDescent="0.25">
      <c r="A161" t="s">
        <v>233</v>
      </c>
      <c r="B161">
        <v>3</v>
      </c>
      <c r="C161">
        <v>0</v>
      </c>
      <c r="D161">
        <v>0</v>
      </c>
      <c r="E161">
        <v>0</v>
      </c>
      <c r="F161">
        <v>3</v>
      </c>
      <c r="G161">
        <v>0</v>
      </c>
      <c r="H161" s="3" t="s">
        <v>63</v>
      </c>
      <c r="I161">
        <v>0</v>
      </c>
      <c r="J161">
        <v>15</v>
      </c>
      <c r="K161">
        <v>0</v>
      </c>
      <c r="L161">
        <v>0</v>
      </c>
      <c r="M161">
        <v>0</v>
      </c>
      <c r="N161">
        <v>199877</v>
      </c>
      <c r="O161" t="s">
        <v>241</v>
      </c>
      <c r="P161" t="s">
        <v>115</v>
      </c>
      <c r="Q161">
        <v>71957</v>
      </c>
      <c r="R161" s="12">
        <v>0.36299999999999999</v>
      </c>
    </row>
    <row r="162" spans="1:18" x14ac:dyDescent="0.25">
      <c r="A162" t="s">
        <v>190</v>
      </c>
      <c r="B162">
        <v>5194</v>
      </c>
      <c r="C162">
        <v>0</v>
      </c>
      <c r="D162">
        <v>90</v>
      </c>
      <c r="E162">
        <v>0</v>
      </c>
      <c r="F162">
        <v>5029</v>
      </c>
      <c r="G162">
        <v>0</v>
      </c>
      <c r="H162" s="3" t="s">
        <v>279</v>
      </c>
      <c r="I162">
        <v>0</v>
      </c>
      <c r="J162">
        <v>152720</v>
      </c>
      <c r="K162">
        <v>2646</v>
      </c>
      <c r="L162">
        <v>72683</v>
      </c>
      <c r="M162">
        <v>2137107</v>
      </c>
      <c r="N162">
        <v>34010</v>
      </c>
      <c r="O162" t="s">
        <v>239</v>
      </c>
      <c r="P162" t="s">
        <v>12</v>
      </c>
      <c r="Q162">
        <v>23494</v>
      </c>
      <c r="R162" s="12">
        <v>0.69199999999999995</v>
      </c>
    </row>
    <row r="163" spans="1:18" x14ac:dyDescent="0.25">
      <c r="A163" t="s">
        <v>207</v>
      </c>
      <c r="B163">
        <v>2476</v>
      </c>
      <c r="C163">
        <v>1</v>
      </c>
      <c r="D163">
        <v>37</v>
      </c>
      <c r="E163">
        <v>0</v>
      </c>
      <c r="F163">
        <v>2374</v>
      </c>
      <c r="G163">
        <v>2</v>
      </c>
      <c r="H163" s="3" t="s">
        <v>267</v>
      </c>
      <c r="I163">
        <v>0</v>
      </c>
      <c r="J163">
        <v>11070</v>
      </c>
      <c r="K163">
        <v>165</v>
      </c>
      <c r="L163">
        <v>14270</v>
      </c>
      <c r="M163">
        <v>63801</v>
      </c>
      <c r="N163">
        <v>223664</v>
      </c>
      <c r="O163" t="s">
        <v>242</v>
      </c>
      <c r="P163" t="s">
        <v>17</v>
      </c>
      <c r="Q163">
        <v>32107</v>
      </c>
      <c r="R163" s="12">
        <v>0.14699999999999999</v>
      </c>
    </row>
    <row r="164" spans="1:18" x14ac:dyDescent="0.25">
      <c r="A164" t="s">
        <v>60</v>
      </c>
      <c r="B164">
        <v>535176</v>
      </c>
      <c r="C164">
        <v>864</v>
      </c>
      <c r="D164">
        <v>8357</v>
      </c>
      <c r="E164">
        <v>12</v>
      </c>
      <c r="F164">
        <v>515990</v>
      </c>
      <c r="G164">
        <v>451</v>
      </c>
      <c r="H164" s="3" t="s">
        <v>333</v>
      </c>
      <c r="I164">
        <v>1396</v>
      </c>
      <c r="J164">
        <v>15112</v>
      </c>
      <c r="K164">
        <v>236</v>
      </c>
      <c r="L164">
        <v>26008288</v>
      </c>
      <c r="M164">
        <v>734399</v>
      </c>
      <c r="N164">
        <v>35414391</v>
      </c>
      <c r="O164" t="s">
        <v>244</v>
      </c>
      <c r="P164" t="s">
        <v>11</v>
      </c>
      <c r="Q164">
        <v>20315744</v>
      </c>
      <c r="R164" s="12">
        <v>0.58399999999999996</v>
      </c>
    </row>
    <row r="165" spans="1:18" x14ac:dyDescent="0.25">
      <c r="A165" t="s">
        <v>129</v>
      </c>
      <c r="B165">
        <v>68348</v>
      </c>
      <c r="C165">
        <v>336</v>
      </c>
      <c r="D165">
        <v>1526</v>
      </c>
      <c r="E165">
        <v>31</v>
      </c>
      <c r="F165">
        <v>51566</v>
      </c>
      <c r="G165">
        <v>495</v>
      </c>
      <c r="H165" s="3" t="s">
        <v>421</v>
      </c>
      <c r="I165">
        <v>66</v>
      </c>
      <c r="J165">
        <v>3966</v>
      </c>
      <c r="K165">
        <v>89</v>
      </c>
      <c r="L165">
        <v>680339</v>
      </c>
      <c r="M165">
        <v>39482</v>
      </c>
      <c r="N165">
        <v>17231469</v>
      </c>
      <c r="O165" t="s">
        <v>249</v>
      </c>
      <c r="P165" t="s">
        <v>17</v>
      </c>
      <c r="Q165">
        <v>1035558</v>
      </c>
      <c r="R165" s="12">
        <v>6.2E-2</v>
      </c>
    </row>
    <row r="166" spans="1:18" x14ac:dyDescent="0.25">
      <c r="A166" t="s">
        <v>50</v>
      </c>
      <c r="B166">
        <v>727246</v>
      </c>
      <c r="C166">
        <v>792</v>
      </c>
      <c r="D166">
        <v>7146</v>
      </c>
      <c r="E166">
        <v>3</v>
      </c>
      <c r="F166">
        <v>712319</v>
      </c>
      <c r="G166">
        <v>224</v>
      </c>
      <c r="H166" s="3" t="s">
        <v>360</v>
      </c>
      <c r="I166">
        <v>17</v>
      </c>
      <c r="J166">
        <v>83608</v>
      </c>
      <c r="K166">
        <v>822</v>
      </c>
      <c r="L166">
        <v>4767198</v>
      </c>
      <c r="M166">
        <v>548064</v>
      </c>
      <c r="N166">
        <v>8698253</v>
      </c>
      <c r="O166" t="s">
        <v>239</v>
      </c>
      <c r="P166" t="s">
        <v>12</v>
      </c>
      <c r="Q166">
        <v>2863357</v>
      </c>
      <c r="R166" s="12">
        <v>0.42099999999999999</v>
      </c>
    </row>
    <row r="167" spans="1:18" x14ac:dyDescent="0.25">
      <c r="A167" t="s">
        <v>157</v>
      </c>
      <c r="B167">
        <v>18714</v>
      </c>
      <c r="C167">
        <v>132</v>
      </c>
      <c r="D167">
        <v>98</v>
      </c>
      <c r="E167">
        <v>4</v>
      </c>
      <c r="F167">
        <v>18161</v>
      </c>
      <c r="G167">
        <v>169</v>
      </c>
      <c r="H167" s="3" t="s">
        <v>306</v>
      </c>
      <c r="I167">
        <v>0</v>
      </c>
      <c r="J167">
        <v>188986</v>
      </c>
      <c r="K167">
        <v>990</v>
      </c>
      <c r="L167">
        <v>21504</v>
      </c>
      <c r="M167">
        <v>217162</v>
      </c>
      <c r="N167">
        <v>99023</v>
      </c>
      <c r="O167" t="s">
        <v>252</v>
      </c>
      <c r="P167" t="s">
        <v>17</v>
      </c>
      <c r="Q167">
        <v>72882</v>
      </c>
      <c r="R167" s="12">
        <v>0.74099999999999999</v>
      </c>
    </row>
    <row r="168" spans="1:18" x14ac:dyDescent="0.25">
      <c r="A168" t="s">
        <v>184</v>
      </c>
      <c r="B168">
        <v>6318</v>
      </c>
      <c r="C168">
        <v>3</v>
      </c>
      <c r="D168">
        <v>121</v>
      </c>
      <c r="E168">
        <v>0</v>
      </c>
      <c r="F168">
        <v>4319</v>
      </c>
      <c r="G168">
        <v>6</v>
      </c>
      <c r="H168" s="3" t="s">
        <v>461</v>
      </c>
      <c r="I168">
        <v>0</v>
      </c>
      <c r="J168">
        <v>775</v>
      </c>
      <c r="K168">
        <v>15</v>
      </c>
      <c r="L168">
        <v>160729</v>
      </c>
      <c r="M168">
        <v>19706</v>
      </c>
      <c r="N168">
        <v>8156469</v>
      </c>
      <c r="O168" t="s">
        <v>249</v>
      </c>
      <c r="P168" t="s">
        <v>17</v>
      </c>
      <c r="Q168">
        <v>0</v>
      </c>
      <c r="R168" s="12">
        <v>0</v>
      </c>
    </row>
    <row r="169" spans="1:18" x14ac:dyDescent="0.25">
      <c r="A169" t="s">
        <v>130</v>
      </c>
      <c r="B169">
        <v>65890</v>
      </c>
      <c r="C169">
        <v>54</v>
      </c>
      <c r="D169">
        <v>42</v>
      </c>
      <c r="E169">
        <v>0</v>
      </c>
      <c r="F169">
        <v>64152</v>
      </c>
      <c r="G169">
        <v>90</v>
      </c>
      <c r="H169" s="3" t="s">
        <v>303</v>
      </c>
      <c r="I169">
        <v>11</v>
      </c>
      <c r="J169">
        <v>11165</v>
      </c>
      <c r="K169">
        <v>7</v>
      </c>
      <c r="L169">
        <v>16614807</v>
      </c>
      <c r="M169">
        <v>2815409</v>
      </c>
      <c r="N169">
        <v>5901384</v>
      </c>
      <c r="O169" t="s">
        <v>253</v>
      </c>
      <c r="P169" t="s">
        <v>11</v>
      </c>
      <c r="Q169">
        <v>4373550</v>
      </c>
      <c r="R169" s="12">
        <v>0.748</v>
      </c>
    </row>
    <row r="170" spans="1:18" x14ac:dyDescent="0.25">
      <c r="A170" t="s">
        <v>198</v>
      </c>
      <c r="B170">
        <v>3001</v>
      </c>
      <c r="C170">
        <v>51</v>
      </c>
      <c r="D170">
        <v>37</v>
      </c>
      <c r="E170">
        <v>3</v>
      </c>
      <c r="F170">
        <v>2706</v>
      </c>
      <c r="G170">
        <v>0</v>
      </c>
      <c r="H170" s="3" t="s">
        <v>335</v>
      </c>
      <c r="I170">
        <v>2</v>
      </c>
      <c r="J170">
        <v>69122</v>
      </c>
      <c r="K170">
        <v>852</v>
      </c>
      <c r="L170">
        <v>37841</v>
      </c>
      <c r="M170">
        <v>871591</v>
      </c>
      <c r="N170">
        <v>43416</v>
      </c>
      <c r="O170" t="s">
        <v>243</v>
      </c>
      <c r="P170" t="s">
        <v>13</v>
      </c>
      <c r="Q170">
        <v>24545</v>
      </c>
      <c r="R170" s="12">
        <v>0.57199999999999995</v>
      </c>
    </row>
    <row r="171" spans="1:18" x14ac:dyDescent="0.25">
      <c r="A171" t="s">
        <v>73</v>
      </c>
      <c r="B171">
        <v>393160</v>
      </c>
      <c r="C171">
        <v>101</v>
      </c>
      <c r="D171">
        <v>12543</v>
      </c>
      <c r="E171">
        <v>2</v>
      </c>
      <c r="F171">
        <v>379865</v>
      </c>
      <c r="G171">
        <v>51</v>
      </c>
      <c r="H171" s="3" t="s">
        <v>361</v>
      </c>
      <c r="I171">
        <v>6</v>
      </c>
      <c r="J171">
        <v>71973</v>
      </c>
      <c r="K171">
        <v>2296</v>
      </c>
      <c r="L171">
        <v>3205223</v>
      </c>
      <c r="M171">
        <v>586760</v>
      </c>
      <c r="N171">
        <v>5462579</v>
      </c>
      <c r="O171" t="s">
        <v>247</v>
      </c>
      <c r="P171" t="s">
        <v>12</v>
      </c>
      <c r="Q171">
        <v>2300601</v>
      </c>
      <c r="R171" s="12">
        <v>0.42099999999999999</v>
      </c>
    </row>
    <row r="172" spans="1:18" x14ac:dyDescent="0.25">
      <c r="A172" t="s">
        <v>93</v>
      </c>
      <c r="B172">
        <v>260371</v>
      </c>
      <c r="C172">
        <v>215</v>
      </c>
      <c r="D172">
        <v>4433</v>
      </c>
      <c r="E172">
        <v>0</v>
      </c>
      <c r="F172">
        <v>254349</v>
      </c>
      <c r="G172">
        <v>106</v>
      </c>
      <c r="H172" s="3" t="s">
        <v>357</v>
      </c>
      <c r="I172">
        <v>7</v>
      </c>
      <c r="J172">
        <v>125223</v>
      </c>
      <c r="K172">
        <v>2132</v>
      </c>
      <c r="L172">
        <v>1405047</v>
      </c>
      <c r="M172">
        <v>675745</v>
      </c>
      <c r="N172">
        <v>2079255</v>
      </c>
      <c r="O172" t="s">
        <v>239</v>
      </c>
      <c r="P172" t="s">
        <v>12</v>
      </c>
      <c r="Q172">
        <v>943650</v>
      </c>
      <c r="R172" s="12">
        <v>0.45400000000000001</v>
      </c>
    </row>
    <row r="173" spans="1:18" x14ac:dyDescent="0.25">
      <c r="A173" t="s">
        <v>229</v>
      </c>
      <c r="B173">
        <v>20</v>
      </c>
      <c r="C173">
        <v>0</v>
      </c>
      <c r="D173">
        <v>0</v>
      </c>
      <c r="E173">
        <v>0</v>
      </c>
      <c r="F173">
        <v>20</v>
      </c>
      <c r="G173">
        <v>0</v>
      </c>
      <c r="H173" s="3" t="s">
        <v>63</v>
      </c>
      <c r="I173">
        <v>0</v>
      </c>
      <c r="J173">
        <v>28</v>
      </c>
      <c r="K173">
        <v>0</v>
      </c>
      <c r="L173">
        <v>4500</v>
      </c>
      <c r="M173">
        <v>6378</v>
      </c>
      <c r="N173">
        <v>705504</v>
      </c>
      <c r="O173" t="s">
        <v>255</v>
      </c>
      <c r="P173" t="s">
        <v>115</v>
      </c>
      <c r="Q173">
        <v>43466</v>
      </c>
      <c r="R173" s="12">
        <v>6.3E-2</v>
      </c>
    </row>
    <row r="174" spans="1:18" x14ac:dyDescent="0.25">
      <c r="A174" t="s">
        <v>160</v>
      </c>
      <c r="B174">
        <v>16039</v>
      </c>
      <c r="C174">
        <v>110</v>
      </c>
      <c r="D174">
        <v>863</v>
      </c>
      <c r="E174">
        <v>5</v>
      </c>
      <c r="F174">
        <v>7815</v>
      </c>
      <c r="G174">
        <v>32</v>
      </c>
      <c r="H174" s="3" t="s">
        <v>441</v>
      </c>
      <c r="I174">
        <v>0</v>
      </c>
      <c r="J174">
        <v>979</v>
      </c>
      <c r="K174">
        <v>53</v>
      </c>
      <c r="L174">
        <v>176909</v>
      </c>
      <c r="M174">
        <v>10798</v>
      </c>
      <c r="N174">
        <v>16382987</v>
      </c>
      <c r="O174" t="s">
        <v>252</v>
      </c>
      <c r="P174" t="s">
        <v>17</v>
      </c>
      <c r="Q174">
        <v>186595</v>
      </c>
      <c r="R174" s="12">
        <v>1.2E-2</v>
      </c>
    </row>
    <row r="175" spans="1:18" x14ac:dyDescent="0.25">
      <c r="A175" t="s">
        <v>31</v>
      </c>
      <c r="B175">
        <v>2546762</v>
      </c>
      <c r="C175">
        <v>6540</v>
      </c>
      <c r="D175">
        <v>75201</v>
      </c>
      <c r="E175">
        <v>189</v>
      </c>
      <c r="F175">
        <v>2319803</v>
      </c>
      <c r="G175">
        <v>11749</v>
      </c>
      <c r="H175" s="3" t="s">
        <v>409</v>
      </c>
      <c r="I175">
        <v>546</v>
      </c>
      <c r="J175">
        <v>42349</v>
      </c>
      <c r="K175">
        <v>1250</v>
      </c>
      <c r="L175">
        <v>15323659</v>
      </c>
      <c r="M175">
        <v>254811</v>
      </c>
      <c r="N175">
        <v>60137446</v>
      </c>
      <c r="O175" t="s">
        <v>251</v>
      </c>
      <c r="P175" t="s">
        <v>17</v>
      </c>
      <c r="Q175">
        <v>6866089</v>
      </c>
      <c r="R175" s="12">
        <v>0.11600000000000001</v>
      </c>
    </row>
    <row r="176" spans="1:18" x14ac:dyDescent="0.25">
      <c r="A176" t="s">
        <v>175</v>
      </c>
      <c r="B176">
        <v>11139</v>
      </c>
      <c r="C176">
        <v>18</v>
      </c>
      <c r="D176">
        <v>120</v>
      </c>
      <c r="E176">
        <v>0</v>
      </c>
      <c r="F176">
        <v>10514</v>
      </c>
      <c r="G176">
        <v>0</v>
      </c>
      <c r="H176" s="3" t="s">
        <v>445</v>
      </c>
      <c r="I176">
        <v>0</v>
      </c>
      <c r="J176">
        <v>982</v>
      </c>
      <c r="K176">
        <v>11</v>
      </c>
      <c r="L176">
        <v>174045</v>
      </c>
      <c r="M176">
        <v>15349</v>
      </c>
      <c r="N176">
        <v>11339201</v>
      </c>
      <c r="O176" t="s">
        <v>252</v>
      </c>
      <c r="P176" t="s">
        <v>17</v>
      </c>
      <c r="Q176">
        <v>52226</v>
      </c>
      <c r="R176" s="12">
        <v>5.0000000000000001E-3</v>
      </c>
    </row>
    <row r="177" spans="1:18" x14ac:dyDescent="0.25">
      <c r="A177" t="s">
        <v>24</v>
      </c>
      <c r="B177">
        <v>4643450</v>
      </c>
      <c r="C177">
        <v>15680</v>
      </c>
      <c r="D177">
        <v>82227</v>
      </c>
      <c r="E177">
        <v>102</v>
      </c>
      <c r="F177">
        <v>3855067</v>
      </c>
      <c r="G177">
        <v>21879</v>
      </c>
      <c r="H177" s="3" t="s">
        <v>310</v>
      </c>
      <c r="I177">
        <v>1987</v>
      </c>
      <c r="J177">
        <v>99272</v>
      </c>
      <c r="K177">
        <v>1758</v>
      </c>
      <c r="L177">
        <v>58466967</v>
      </c>
      <c r="M177">
        <v>1249965</v>
      </c>
      <c r="N177">
        <v>46774893</v>
      </c>
      <c r="O177" t="s">
        <v>239</v>
      </c>
      <c r="P177" t="s">
        <v>12</v>
      </c>
      <c r="Q177">
        <v>33575961</v>
      </c>
      <c r="R177" s="12">
        <v>0.71799999999999997</v>
      </c>
    </row>
    <row r="178" spans="1:18" x14ac:dyDescent="0.25">
      <c r="A178" t="s">
        <v>79</v>
      </c>
      <c r="B178">
        <v>339092</v>
      </c>
      <c r="C178">
        <v>2904</v>
      </c>
      <c r="D178">
        <v>5340</v>
      </c>
      <c r="E178">
        <v>118</v>
      </c>
      <c r="F178">
        <v>298162</v>
      </c>
      <c r="G178">
        <v>2644</v>
      </c>
      <c r="H178" s="3" t="s">
        <v>348</v>
      </c>
      <c r="I178">
        <v>0</v>
      </c>
      <c r="J178">
        <v>15762</v>
      </c>
      <c r="K178">
        <v>248</v>
      </c>
      <c r="L178">
        <v>4412770</v>
      </c>
      <c r="M178">
        <v>205122</v>
      </c>
      <c r="N178">
        <v>21512915</v>
      </c>
      <c r="O178" t="s">
        <v>237</v>
      </c>
      <c r="P178" t="s">
        <v>11</v>
      </c>
      <c r="Q178">
        <v>10986524</v>
      </c>
      <c r="R178" s="12">
        <v>0.51300000000000001</v>
      </c>
    </row>
    <row r="179" spans="1:18" x14ac:dyDescent="0.25">
      <c r="A179" t="s">
        <v>208</v>
      </c>
      <c r="B179">
        <v>2301</v>
      </c>
      <c r="C179">
        <v>2</v>
      </c>
      <c r="D179">
        <v>12</v>
      </c>
      <c r="E179">
        <v>0</v>
      </c>
      <c r="F179">
        <v>2242</v>
      </c>
      <c r="G179">
        <v>4</v>
      </c>
      <c r="H179" s="3" t="s">
        <v>462</v>
      </c>
      <c r="I179">
        <v>2</v>
      </c>
      <c r="J179">
        <v>20668</v>
      </c>
      <c r="K179">
        <v>108</v>
      </c>
      <c r="L179">
        <v>62819</v>
      </c>
      <c r="M179">
        <v>564254</v>
      </c>
      <c r="N179">
        <v>111331</v>
      </c>
      <c r="O179" t="s">
        <v>243</v>
      </c>
      <c r="P179" t="s">
        <v>13</v>
      </c>
      <c r="Q179">
        <v>0</v>
      </c>
      <c r="R179" s="12">
        <v>0</v>
      </c>
    </row>
    <row r="180" spans="1:18" x14ac:dyDescent="0.25">
      <c r="A180" t="s">
        <v>137</v>
      </c>
      <c r="B180">
        <v>37138</v>
      </c>
      <c r="C180">
        <v>0</v>
      </c>
      <c r="D180">
        <v>2776</v>
      </c>
      <c r="E180">
        <v>0</v>
      </c>
      <c r="F180">
        <v>30867</v>
      </c>
      <c r="G180">
        <v>0</v>
      </c>
      <c r="H180" s="3" t="s">
        <v>138</v>
      </c>
      <c r="I180">
        <v>0</v>
      </c>
      <c r="J180">
        <v>826</v>
      </c>
      <c r="K180">
        <v>62</v>
      </c>
      <c r="L180">
        <v>234414</v>
      </c>
      <c r="M180">
        <v>5211</v>
      </c>
      <c r="N180">
        <v>44981278</v>
      </c>
      <c r="O180" t="s">
        <v>240</v>
      </c>
      <c r="P180" t="s">
        <v>17</v>
      </c>
      <c r="Q180">
        <v>641154</v>
      </c>
      <c r="R180" s="12">
        <v>1.4999999999999999E-2</v>
      </c>
    </row>
    <row r="181" spans="1:18" x14ac:dyDescent="0.25">
      <c r="A181" t="s">
        <v>148</v>
      </c>
      <c r="B181">
        <v>26103</v>
      </c>
      <c r="C181">
        <v>57</v>
      </c>
      <c r="D181">
        <v>669</v>
      </c>
      <c r="E181">
        <v>2</v>
      </c>
      <c r="F181">
        <v>22366</v>
      </c>
      <c r="G181">
        <v>91</v>
      </c>
      <c r="H181" s="3" t="s">
        <v>373</v>
      </c>
      <c r="I181">
        <v>22</v>
      </c>
      <c r="J181">
        <v>44059</v>
      </c>
      <c r="K181">
        <v>1129</v>
      </c>
      <c r="L181">
        <v>94306</v>
      </c>
      <c r="M181">
        <v>159176</v>
      </c>
      <c r="N181">
        <v>592462</v>
      </c>
      <c r="O181" t="s">
        <v>14</v>
      </c>
      <c r="P181" t="s">
        <v>14</v>
      </c>
      <c r="Q181">
        <v>190989</v>
      </c>
      <c r="R181" s="12">
        <v>0.32600000000000001</v>
      </c>
    </row>
    <row r="182" spans="1:18" x14ac:dyDescent="0.25">
      <c r="A182" t="s">
        <v>42</v>
      </c>
      <c r="B182">
        <v>1108056</v>
      </c>
      <c r="C182">
        <v>1205</v>
      </c>
      <c r="D182">
        <v>14621</v>
      </c>
      <c r="E182">
        <v>0</v>
      </c>
      <c r="F182">
        <v>1078138</v>
      </c>
      <c r="G182">
        <v>6</v>
      </c>
      <c r="H182" s="3" t="s">
        <v>464</v>
      </c>
      <c r="I182">
        <v>29</v>
      </c>
      <c r="J182">
        <v>108963</v>
      </c>
      <c r="K182">
        <v>1438</v>
      </c>
      <c r="L182">
        <v>11448153</v>
      </c>
      <c r="M182">
        <v>1125773</v>
      </c>
      <c r="N182">
        <v>10169145</v>
      </c>
      <c r="O182" t="s">
        <v>238</v>
      </c>
      <c r="P182" t="s">
        <v>12</v>
      </c>
      <c r="Q182">
        <v>6560956</v>
      </c>
      <c r="R182" s="12">
        <v>0.65</v>
      </c>
    </row>
    <row r="183" spans="1:18" x14ac:dyDescent="0.25">
      <c r="A183" t="s">
        <v>51</v>
      </c>
      <c r="B183">
        <v>729028</v>
      </c>
      <c r="C183">
        <v>1914</v>
      </c>
      <c r="D183">
        <v>10918</v>
      </c>
      <c r="E183">
        <v>1</v>
      </c>
      <c r="F183">
        <v>693449</v>
      </c>
      <c r="G183">
        <v>0</v>
      </c>
      <c r="H183" s="3" t="s">
        <v>341</v>
      </c>
      <c r="I183">
        <v>64</v>
      </c>
      <c r="J183">
        <v>83558</v>
      </c>
      <c r="K183">
        <v>1251</v>
      </c>
      <c r="L183">
        <v>9268459</v>
      </c>
      <c r="M183">
        <v>1062307</v>
      </c>
      <c r="N183">
        <v>8724842</v>
      </c>
      <c r="O183" t="s">
        <v>246</v>
      </c>
      <c r="P183" t="s">
        <v>12</v>
      </c>
      <c r="Q183">
        <v>4745079</v>
      </c>
      <c r="R183" s="12">
        <v>0.54800000000000004</v>
      </c>
    </row>
    <row r="184" spans="1:18" x14ac:dyDescent="0.25">
      <c r="A184" t="s">
        <v>147</v>
      </c>
      <c r="B184">
        <v>26136</v>
      </c>
      <c r="C184">
        <v>20</v>
      </c>
      <c r="D184">
        <v>1924</v>
      </c>
      <c r="E184">
        <v>2</v>
      </c>
      <c r="F184">
        <v>22068</v>
      </c>
      <c r="G184">
        <v>8</v>
      </c>
      <c r="H184" s="3" t="s">
        <v>456</v>
      </c>
      <c r="I184">
        <v>0</v>
      </c>
      <c r="J184">
        <v>1454</v>
      </c>
      <c r="K184">
        <v>107</v>
      </c>
      <c r="L184">
        <v>103566</v>
      </c>
      <c r="M184">
        <v>5763</v>
      </c>
      <c r="N184">
        <v>17970623</v>
      </c>
      <c r="O184" t="s">
        <v>244</v>
      </c>
      <c r="P184" t="s">
        <v>11</v>
      </c>
      <c r="Q184">
        <v>0</v>
      </c>
      <c r="R184" s="12">
        <v>0</v>
      </c>
    </row>
    <row r="185" spans="1:18" x14ac:dyDescent="0.25">
      <c r="A185" t="s">
        <v>161</v>
      </c>
      <c r="B185">
        <v>15792</v>
      </c>
      <c r="C185">
        <v>72</v>
      </c>
      <c r="D185">
        <v>123</v>
      </c>
      <c r="E185">
        <v>1</v>
      </c>
      <c r="F185">
        <v>15352</v>
      </c>
      <c r="G185">
        <v>83</v>
      </c>
      <c r="H185" s="3" t="s">
        <v>411</v>
      </c>
      <c r="I185">
        <v>0</v>
      </c>
      <c r="J185">
        <v>1616</v>
      </c>
      <c r="K185">
        <v>13</v>
      </c>
      <c r="L185">
        <v>0</v>
      </c>
      <c r="M185">
        <v>0</v>
      </c>
      <c r="N185">
        <v>9774557</v>
      </c>
      <c r="O185" t="s">
        <v>256</v>
      </c>
      <c r="P185" t="s">
        <v>11</v>
      </c>
      <c r="Q185">
        <v>1013808</v>
      </c>
      <c r="R185" s="12">
        <v>0.106</v>
      </c>
    </row>
    <row r="186" spans="1:18" x14ac:dyDescent="0.25">
      <c r="A186" t="s">
        <v>210</v>
      </c>
      <c r="B186">
        <v>1367</v>
      </c>
      <c r="C186">
        <v>350</v>
      </c>
      <c r="D186">
        <v>50</v>
      </c>
      <c r="E186">
        <v>29</v>
      </c>
      <c r="F186">
        <v>183</v>
      </c>
      <c r="G186">
        <v>0</v>
      </c>
      <c r="H186" s="3" t="s">
        <v>448</v>
      </c>
      <c r="I186">
        <v>7</v>
      </c>
      <c r="J186">
        <v>22</v>
      </c>
      <c r="K186">
        <v>0.8</v>
      </c>
      <c r="L186">
        <v>0</v>
      </c>
      <c r="M186">
        <v>0</v>
      </c>
      <c r="N186">
        <v>61613282</v>
      </c>
      <c r="O186" t="s">
        <v>252</v>
      </c>
      <c r="P186" t="s">
        <v>17</v>
      </c>
      <c r="Q186">
        <v>105745</v>
      </c>
      <c r="R186" s="12">
        <v>2E-3</v>
      </c>
    </row>
    <row r="187" spans="1:18" x14ac:dyDescent="0.25">
      <c r="A187" t="s">
        <v>52</v>
      </c>
      <c r="B187">
        <v>795951</v>
      </c>
      <c r="C187">
        <v>19843</v>
      </c>
      <c r="D187">
        <v>6588</v>
      </c>
      <c r="E187">
        <v>235</v>
      </c>
      <c r="F187">
        <v>578140</v>
      </c>
      <c r="G187">
        <v>22806</v>
      </c>
      <c r="H187" s="3" t="s">
        <v>389</v>
      </c>
      <c r="I187">
        <v>5450</v>
      </c>
      <c r="J187">
        <v>11372</v>
      </c>
      <c r="K187">
        <v>94</v>
      </c>
      <c r="L187">
        <v>8129670</v>
      </c>
      <c r="M187">
        <v>116147</v>
      </c>
      <c r="N187">
        <v>69994459</v>
      </c>
      <c r="O187" t="s">
        <v>253</v>
      </c>
      <c r="P187" t="s">
        <v>11</v>
      </c>
      <c r="Q187">
        <v>16336743</v>
      </c>
      <c r="R187" s="12">
        <v>0.23400000000000001</v>
      </c>
    </row>
    <row r="188" spans="1:18" x14ac:dyDescent="0.25">
      <c r="A188" t="s">
        <v>174</v>
      </c>
      <c r="B188">
        <v>11717</v>
      </c>
      <c r="C188">
        <v>138</v>
      </c>
      <c r="D188">
        <v>29</v>
      </c>
      <c r="E188">
        <v>1</v>
      </c>
      <c r="F188">
        <v>10144</v>
      </c>
      <c r="G188">
        <v>15</v>
      </c>
      <c r="H188" s="3" t="s">
        <v>390</v>
      </c>
      <c r="I188">
        <v>0</v>
      </c>
      <c r="J188">
        <v>8704</v>
      </c>
      <c r="K188">
        <v>22</v>
      </c>
      <c r="L188">
        <v>95473</v>
      </c>
      <c r="M188">
        <v>70918</v>
      </c>
      <c r="N188">
        <v>1346238</v>
      </c>
      <c r="O188" t="s">
        <v>253</v>
      </c>
      <c r="P188" t="s">
        <v>11</v>
      </c>
      <c r="Q188">
        <v>299754</v>
      </c>
      <c r="R188" s="12">
        <v>0.22700000000000001</v>
      </c>
    </row>
    <row r="189" spans="1:18" x14ac:dyDescent="0.25">
      <c r="A189" t="s">
        <v>159</v>
      </c>
      <c r="B189">
        <v>17104</v>
      </c>
      <c r="C189">
        <v>158</v>
      </c>
      <c r="D189">
        <v>161</v>
      </c>
      <c r="E189">
        <v>0</v>
      </c>
      <c r="F189">
        <v>15035</v>
      </c>
      <c r="G189">
        <v>137</v>
      </c>
      <c r="H189" s="3" t="s">
        <v>275</v>
      </c>
      <c r="I189">
        <v>0</v>
      </c>
      <c r="J189">
        <v>2014</v>
      </c>
      <c r="K189">
        <v>19</v>
      </c>
      <c r="L189">
        <v>422486</v>
      </c>
      <c r="M189">
        <v>49744</v>
      </c>
      <c r="N189">
        <v>8493257</v>
      </c>
      <c r="O189" t="s">
        <v>249</v>
      </c>
      <c r="P189" t="s">
        <v>17</v>
      </c>
      <c r="Q189">
        <v>321139</v>
      </c>
      <c r="R189" s="12">
        <v>3.9E-2</v>
      </c>
    </row>
    <row r="190" spans="1:18" x14ac:dyDescent="0.25">
      <c r="A190" t="s">
        <v>136</v>
      </c>
      <c r="B190">
        <v>40574</v>
      </c>
      <c r="C190">
        <v>213</v>
      </c>
      <c r="D190">
        <v>1144</v>
      </c>
      <c r="E190">
        <v>5</v>
      </c>
      <c r="F190">
        <v>33539</v>
      </c>
      <c r="G190">
        <v>210</v>
      </c>
      <c r="H190" s="3" t="s">
        <v>378</v>
      </c>
      <c r="I190">
        <v>22</v>
      </c>
      <c r="J190">
        <v>28888</v>
      </c>
      <c r="K190">
        <v>815</v>
      </c>
      <c r="L190">
        <v>283910</v>
      </c>
      <c r="M190">
        <v>202140</v>
      </c>
      <c r="N190">
        <v>1404520</v>
      </c>
      <c r="O190" t="s">
        <v>243</v>
      </c>
      <c r="P190" t="s">
        <v>13</v>
      </c>
      <c r="Q190">
        <v>425422</v>
      </c>
      <c r="R190" s="12">
        <v>0.30399999999999999</v>
      </c>
    </row>
    <row r="191" spans="1:18" x14ac:dyDescent="0.25">
      <c r="A191" t="s">
        <v>58</v>
      </c>
      <c r="B191">
        <v>613628</v>
      </c>
      <c r="C191">
        <v>0</v>
      </c>
      <c r="D191">
        <v>21089</v>
      </c>
      <c r="E191">
        <v>0</v>
      </c>
      <c r="F191">
        <v>546614</v>
      </c>
      <c r="G191">
        <v>0</v>
      </c>
      <c r="H191" s="3" t="s">
        <v>280</v>
      </c>
      <c r="I191">
        <v>630</v>
      </c>
      <c r="J191">
        <v>51325</v>
      </c>
      <c r="K191">
        <v>1764</v>
      </c>
      <c r="L191">
        <v>2349663</v>
      </c>
      <c r="M191">
        <v>196530</v>
      </c>
      <c r="N191">
        <v>11955739</v>
      </c>
      <c r="O191" t="s">
        <v>240</v>
      </c>
      <c r="P191" t="s">
        <v>17</v>
      </c>
      <c r="Q191">
        <v>2147121</v>
      </c>
      <c r="R191" s="12">
        <v>0.182</v>
      </c>
    </row>
    <row r="192" spans="1:18" x14ac:dyDescent="0.25">
      <c r="A192" t="s">
        <v>21</v>
      </c>
      <c r="B192">
        <v>5968868</v>
      </c>
      <c r="C192">
        <v>26597</v>
      </c>
      <c r="D192">
        <v>52437</v>
      </c>
      <c r="E192">
        <v>124</v>
      </c>
      <c r="F192">
        <v>5526674</v>
      </c>
      <c r="G192">
        <v>14954</v>
      </c>
      <c r="H192" s="3" t="s">
        <v>350</v>
      </c>
      <c r="I192">
        <v>543</v>
      </c>
      <c r="J192">
        <v>69938</v>
      </c>
      <c r="K192">
        <v>614</v>
      </c>
      <c r="L192">
        <v>70392718</v>
      </c>
      <c r="M192">
        <v>824799</v>
      </c>
      <c r="N192">
        <v>85345266</v>
      </c>
      <c r="O192" t="s">
        <v>244</v>
      </c>
      <c r="P192" t="s">
        <v>11</v>
      </c>
      <c r="Q192">
        <v>42333084</v>
      </c>
      <c r="R192" s="12">
        <v>0.502</v>
      </c>
    </row>
    <row r="193" spans="1:18" x14ac:dyDescent="0.25">
      <c r="A193" t="s">
        <v>205</v>
      </c>
      <c r="B193">
        <v>2531</v>
      </c>
      <c r="C193">
        <v>8</v>
      </c>
      <c r="D193">
        <v>18</v>
      </c>
      <c r="E193">
        <v>0</v>
      </c>
      <c r="F193">
        <v>2459</v>
      </c>
      <c r="G193">
        <v>19</v>
      </c>
      <c r="H193" s="3" t="s">
        <v>458</v>
      </c>
      <c r="I193">
        <v>1</v>
      </c>
      <c r="J193">
        <v>64407</v>
      </c>
      <c r="K193">
        <v>458</v>
      </c>
      <c r="L193">
        <v>94789</v>
      </c>
      <c r="M193">
        <v>2412118</v>
      </c>
      <c r="N193">
        <v>39297</v>
      </c>
      <c r="O193" t="s">
        <v>243</v>
      </c>
      <c r="P193" t="s">
        <v>13</v>
      </c>
      <c r="Q193">
        <v>0</v>
      </c>
      <c r="R193" s="12">
        <v>0</v>
      </c>
    </row>
    <row r="194" spans="1:18" x14ac:dyDescent="0.25">
      <c r="A194" t="s">
        <v>54</v>
      </c>
      <c r="B194">
        <v>695619</v>
      </c>
      <c r="C194">
        <v>1334</v>
      </c>
      <c r="D194">
        <v>1982</v>
      </c>
      <c r="E194">
        <v>4</v>
      </c>
      <c r="F194">
        <v>672749</v>
      </c>
      <c r="G194">
        <v>1396</v>
      </c>
      <c r="H194" s="3" t="s">
        <v>299</v>
      </c>
      <c r="I194">
        <v>0</v>
      </c>
      <c r="J194">
        <v>69403</v>
      </c>
      <c r="K194">
        <v>198</v>
      </c>
      <c r="L194">
        <v>68387144</v>
      </c>
      <c r="M194">
        <v>6823119</v>
      </c>
      <c r="N194">
        <v>10022857</v>
      </c>
      <c r="O194" t="s">
        <v>244</v>
      </c>
      <c r="P194" t="s">
        <v>11</v>
      </c>
      <c r="Q194">
        <v>8011256</v>
      </c>
      <c r="R194" s="12">
        <v>0.81</v>
      </c>
    </row>
    <row r="195" spans="1:18" x14ac:dyDescent="0.25">
      <c r="A195" t="s">
        <v>120</v>
      </c>
      <c r="B195">
        <v>95955</v>
      </c>
      <c r="C195">
        <v>80</v>
      </c>
      <c r="D195">
        <v>2812</v>
      </c>
      <c r="E195">
        <v>4</v>
      </c>
      <c r="F195">
        <v>91848</v>
      </c>
      <c r="G195">
        <v>820</v>
      </c>
      <c r="H195" s="3" t="s">
        <v>431</v>
      </c>
      <c r="I195">
        <v>599</v>
      </c>
      <c r="J195">
        <v>2027</v>
      </c>
      <c r="K195">
        <v>59</v>
      </c>
      <c r="L195">
        <v>1505054</v>
      </c>
      <c r="M195">
        <v>31796</v>
      </c>
      <c r="N195">
        <v>47335235</v>
      </c>
      <c r="O195" t="s">
        <v>252</v>
      </c>
      <c r="P195" t="s">
        <v>17</v>
      </c>
      <c r="Q195">
        <v>1155265</v>
      </c>
      <c r="R195" s="12">
        <v>2.5000000000000001E-2</v>
      </c>
    </row>
    <row r="196" spans="1:18" x14ac:dyDescent="0.25">
      <c r="A196" t="s">
        <v>20</v>
      </c>
      <c r="B196">
        <v>6117188</v>
      </c>
      <c r="C196">
        <v>23392</v>
      </c>
      <c r="D196">
        <v>130503</v>
      </c>
      <c r="E196">
        <v>146</v>
      </c>
      <c r="F196">
        <v>4695298</v>
      </c>
      <c r="G196">
        <v>27513</v>
      </c>
      <c r="H196" s="3" t="s">
        <v>314</v>
      </c>
      <c r="I196">
        <v>859</v>
      </c>
      <c r="J196">
        <v>89587</v>
      </c>
      <c r="K196">
        <v>1911</v>
      </c>
      <c r="L196">
        <v>252857250</v>
      </c>
      <c r="M196">
        <v>3703143</v>
      </c>
      <c r="N196">
        <v>68281798</v>
      </c>
      <c r="O196" t="s">
        <v>238</v>
      </c>
      <c r="P196" t="s">
        <v>12</v>
      </c>
      <c r="Q196">
        <v>47091889</v>
      </c>
      <c r="R196" s="12">
        <v>0.69399999999999995</v>
      </c>
    </row>
    <row r="197" spans="1:18" x14ac:dyDescent="0.25">
      <c r="A197" t="s">
        <v>32</v>
      </c>
      <c r="B197">
        <v>2260232</v>
      </c>
      <c r="C197">
        <v>781</v>
      </c>
      <c r="D197">
        <v>53124</v>
      </c>
      <c r="E197">
        <v>24</v>
      </c>
      <c r="F197">
        <v>2192592</v>
      </c>
      <c r="G197">
        <v>1390</v>
      </c>
      <c r="H197" s="3" t="s">
        <v>413</v>
      </c>
      <c r="I197">
        <v>177</v>
      </c>
      <c r="J197">
        <v>52029</v>
      </c>
      <c r="K197">
        <v>1223</v>
      </c>
      <c r="L197">
        <v>11559179</v>
      </c>
      <c r="M197">
        <v>266085</v>
      </c>
      <c r="N197">
        <v>43441643</v>
      </c>
      <c r="O197" t="s">
        <v>247</v>
      </c>
      <c r="P197" t="s">
        <v>12</v>
      </c>
      <c r="Q197">
        <v>4324551</v>
      </c>
      <c r="R197" s="12">
        <v>9.9000000000000005E-2</v>
      </c>
    </row>
    <row r="198" spans="1:18" x14ac:dyDescent="0.25">
      <c r="A198" t="s">
        <v>75</v>
      </c>
      <c r="B198">
        <v>382721</v>
      </c>
      <c r="C198">
        <v>114</v>
      </c>
      <c r="D198">
        <v>5990</v>
      </c>
      <c r="E198">
        <v>1</v>
      </c>
      <c r="F198">
        <v>375210</v>
      </c>
      <c r="G198">
        <v>133</v>
      </c>
      <c r="H198" s="3" t="s">
        <v>304</v>
      </c>
      <c r="I198">
        <v>30</v>
      </c>
      <c r="J198">
        <v>109754</v>
      </c>
      <c r="K198">
        <v>1718</v>
      </c>
      <c r="L198">
        <v>3159883</v>
      </c>
      <c r="M198">
        <v>906165</v>
      </c>
      <c r="N198">
        <v>3487095</v>
      </c>
      <c r="O198" t="s">
        <v>14</v>
      </c>
      <c r="P198" t="s">
        <v>14</v>
      </c>
      <c r="Q198">
        <v>2599681</v>
      </c>
      <c r="R198" s="12">
        <v>0.748</v>
      </c>
    </row>
    <row r="199" spans="1:18" x14ac:dyDescent="0.25">
      <c r="A199" t="s">
        <v>260</v>
      </c>
      <c r="B199">
        <v>36915819</v>
      </c>
      <c r="C199">
        <v>123849</v>
      </c>
      <c r="D199">
        <v>634605</v>
      </c>
      <c r="E199">
        <v>715</v>
      </c>
      <c r="F199">
        <v>30013903</v>
      </c>
      <c r="G199">
        <v>44499</v>
      </c>
      <c r="H199" s="3" t="s">
        <v>332</v>
      </c>
      <c r="I199">
        <v>16432</v>
      </c>
      <c r="J199">
        <v>110806</v>
      </c>
      <c r="K199">
        <v>1905</v>
      </c>
      <c r="L199">
        <v>549875456</v>
      </c>
      <c r="M199">
        <v>1650501</v>
      </c>
      <c r="N199">
        <v>333156663</v>
      </c>
      <c r="O199" t="s">
        <v>250</v>
      </c>
      <c r="P199" t="s">
        <v>13</v>
      </c>
      <c r="Q199">
        <v>195646711</v>
      </c>
      <c r="R199" s="12">
        <v>0.58499999999999996</v>
      </c>
    </row>
    <row r="200" spans="1:18" x14ac:dyDescent="0.25">
      <c r="A200" t="s">
        <v>108</v>
      </c>
      <c r="B200">
        <v>138382</v>
      </c>
      <c r="C200">
        <v>891</v>
      </c>
      <c r="D200">
        <v>941</v>
      </c>
      <c r="E200">
        <v>7</v>
      </c>
      <c r="F200">
        <v>131781</v>
      </c>
      <c r="G200">
        <v>875</v>
      </c>
      <c r="H200" s="3" t="s">
        <v>391</v>
      </c>
      <c r="I200">
        <v>23</v>
      </c>
      <c r="J200">
        <v>4069</v>
      </c>
      <c r="K200">
        <v>28</v>
      </c>
      <c r="L200">
        <v>1377915</v>
      </c>
      <c r="M200">
        <v>40519</v>
      </c>
      <c r="N200">
        <v>34006585</v>
      </c>
      <c r="O200" t="s">
        <v>256</v>
      </c>
      <c r="P200" t="s">
        <v>11</v>
      </c>
      <c r="Q200">
        <v>7043000</v>
      </c>
      <c r="R200" s="12">
        <v>0.21</v>
      </c>
    </row>
    <row r="201" spans="1:18" x14ac:dyDescent="0.25">
      <c r="A201" t="s">
        <v>231</v>
      </c>
      <c r="B201">
        <v>4</v>
      </c>
      <c r="C201">
        <v>0</v>
      </c>
      <c r="D201">
        <v>1</v>
      </c>
      <c r="E201">
        <v>0</v>
      </c>
      <c r="F201">
        <v>3</v>
      </c>
      <c r="G201">
        <v>0</v>
      </c>
      <c r="H201" s="3" t="s">
        <v>63</v>
      </c>
      <c r="I201">
        <v>0</v>
      </c>
      <c r="J201">
        <v>13</v>
      </c>
      <c r="K201">
        <v>3</v>
      </c>
      <c r="L201">
        <v>23000</v>
      </c>
      <c r="M201">
        <v>72997</v>
      </c>
      <c r="N201">
        <v>315081</v>
      </c>
      <c r="O201" t="s">
        <v>255</v>
      </c>
      <c r="P201" t="s">
        <v>115</v>
      </c>
      <c r="Q201">
        <v>23881</v>
      </c>
      <c r="R201" s="12">
        <v>7.8E-2</v>
      </c>
    </row>
    <row r="202" spans="1:18" x14ac:dyDescent="0.25">
      <c r="A202" t="s">
        <v>83</v>
      </c>
      <c r="B202">
        <v>314480</v>
      </c>
      <c r="C202">
        <v>896</v>
      </c>
      <c r="D202">
        <v>3733</v>
      </c>
      <c r="E202">
        <v>14</v>
      </c>
      <c r="F202">
        <v>300606</v>
      </c>
      <c r="G202">
        <v>996</v>
      </c>
      <c r="H202" s="3" t="s">
        <v>451</v>
      </c>
      <c r="I202">
        <v>681</v>
      </c>
      <c r="J202">
        <v>11094</v>
      </c>
      <c r="K202">
        <v>132</v>
      </c>
      <c r="L202">
        <v>3359014</v>
      </c>
      <c r="M202">
        <v>118499</v>
      </c>
      <c r="N202">
        <v>28346403</v>
      </c>
      <c r="O202" t="s">
        <v>14</v>
      </c>
      <c r="P202" t="s">
        <v>14</v>
      </c>
      <c r="Q202">
        <v>0</v>
      </c>
      <c r="R202" s="12">
        <v>0</v>
      </c>
    </row>
    <row r="203" spans="1:18" x14ac:dyDescent="0.25">
      <c r="A203" t="s">
        <v>99</v>
      </c>
      <c r="B203">
        <v>228135</v>
      </c>
      <c r="C203">
        <v>8390</v>
      </c>
      <c r="D203">
        <v>4145</v>
      </c>
      <c r="E203">
        <v>388</v>
      </c>
      <c r="F203">
        <v>80348</v>
      </c>
      <c r="G203">
        <v>4428</v>
      </c>
      <c r="H203" s="3" t="s">
        <v>414</v>
      </c>
      <c r="I203">
        <v>0</v>
      </c>
      <c r="J203">
        <v>2321</v>
      </c>
      <c r="K203">
        <v>42</v>
      </c>
      <c r="L203">
        <v>13629949</v>
      </c>
      <c r="M203">
        <v>138643</v>
      </c>
      <c r="N203">
        <v>98309948</v>
      </c>
      <c r="O203" t="s">
        <v>253</v>
      </c>
      <c r="P203" t="s">
        <v>11</v>
      </c>
      <c r="Q203">
        <v>8984300</v>
      </c>
      <c r="R203" s="12">
        <v>9.1999999999999998E-2</v>
      </c>
    </row>
    <row r="204" spans="1:18" x14ac:dyDescent="0.25">
      <c r="A204" t="s">
        <v>213</v>
      </c>
      <c r="B204">
        <v>445</v>
      </c>
      <c r="C204">
        <v>0</v>
      </c>
      <c r="D204">
        <v>7</v>
      </c>
      <c r="E204">
        <v>0</v>
      </c>
      <c r="F204">
        <v>438</v>
      </c>
      <c r="G204">
        <v>0</v>
      </c>
      <c r="H204" s="3" t="s">
        <v>63</v>
      </c>
      <c r="I204">
        <v>0</v>
      </c>
      <c r="J204">
        <v>40381</v>
      </c>
      <c r="K204">
        <v>635</v>
      </c>
      <c r="L204">
        <v>20508</v>
      </c>
      <c r="M204">
        <v>1860980</v>
      </c>
      <c r="N204">
        <v>11020</v>
      </c>
      <c r="O204" t="s">
        <v>241</v>
      </c>
      <c r="P204" t="s">
        <v>115</v>
      </c>
      <c r="Q204">
        <v>4780</v>
      </c>
      <c r="R204" s="12">
        <v>0.42499999999999999</v>
      </c>
    </row>
    <row r="205" spans="1:18" x14ac:dyDescent="0.25">
      <c r="A205" t="s">
        <v>230</v>
      </c>
      <c r="B205">
        <v>10</v>
      </c>
      <c r="C205">
        <v>0</v>
      </c>
      <c r="D205">
        <v>1</v>
      </c>
      <c r="E205">
        <v>0</v>
      </c>
      <c r="F205">
        <v>8</v>
      </c>
      <c r="G205">
        <v>0</v>
      </c>
      <c r="H205" s="3" t="s">
        <v>228</v>
      </c>
      <c r="I205">
        <v>0</v>
      </c>
      <c r="J205">
        <v>16</v>
      </c>
      <c r="K205">
        <v>2</v>
      </c>
      <c r="L205">
        <v>0</v>
      </c>
      <c r="M205">
        <v>0</v>
      </c>
      <c r="N205">
        <v>613573</v>
      </c>
      <c r="O205" t="s">
        <v>240</v>
      </c>
      <c r="P205" t="s">
        <v>17</v>
      </c>
      <c r="Q205">
        <v>0</v>
      </c>
      <c r="R205" s="12">
        <v>0</v>
      </c>
    </row>
    <row r="206" spans="1:18" x14ac:dyDescent="0.25">
      <c r="A206" t="s">
        <v>182</v>
      </c>
      <c r="B206">
        <v>7198</v>
      </c>
      <c r="C206">
        <v>11</v>
      </c>
      <c r="D206">
        <v>1391</v>
      </c>
      <c r="E206">
        <v>2</v>
      </c>
      <c r="F206">
        <v>4391</v>
      </c>
      <c r="G206">
        <v>36</v>
      </c>
      <c r="H206" s="3" t="s">
        <v>442</v>
      </c>
      <c r="I206">
        <v>23</v>
      </c>
      <c r="J206">
        <v>236</v>
      </c>
      <c r="K206">
        <v>46</v>
      </c>
      <c r="L206">
        <v>176369</v>
      </c>
      <c r="M206">
        <v>5773</v>
      </c>
      <c r="N206">
        <v>30552506</v>
      </c>
      <c r="O206" t="s">
        <v>244</v>
      </c>
      <c r="P206" t="s">
        <v>11</v>
      </c>
      <c r="Q206">
        <v>298161</v>
      </c>
      <c r="R206" s="12">
        <v>0.01</v>
      </c>
    </row>
    <row r="207" spans="1:18" x14ac:dyDescent="0.25">
      <c r="A207" t="s">
        <v>98</v>
      </c>
      <c r="B207">
        <v>200830</v>
      </c>
      <c r="C207">
        <v>629</v>
      </c>
      <c r="D207">
        <v>3499</v>
      </c>
      <c r="E207">
        <v>8</v>
      </c>
      <c r="F207">
        <v>193336</v>
      </c>
      <c r="G207">
        <v>285</v>
      </c>
      <c r="H207" s="3" t="s">
        <v>438</v>
      </c>
      <c r="I207">
        <v>276</v>
      </c>
      <c r="J207">
        <v>10596</v>
      </c>
      <c r="K207">
        <v>185</v>
      </c>
      <c r="L207">
        <v>2152836</v>
      </c>
      <c r="M207">
        <v>113590</v>
      </c>
      <c r="N207">
        <v>18952626</v>
      </c>
      <c r="O207" t="s">
        <v>252</v>
      </c>
      <c r="P207" t="s">
        <v>17</v>
      </c>
      <c r="Q207">
        <v>303966</v>
      </c>
      <c r="R207" s="12">
        <v>1.6E-2</v>
      </c>
    </row>
    <row r="208" spans="1:18" x14ac:dyDescent="0.25">
      <c r="A208" t="s">
        <v>114</v>
      </c>
      <c r="B208">
        <v>117258</v>
      </c>
      <c r="C208">
        <v>405</v>
      </c>
      <c r="D208">
        <v>3950</v>
      </c>
      <c r="E208">
        <v>31</v>
      </c>
      <c r="F208">
        <v>91499</v>
      </c>
      <c r="G208">
        <v>1289</v>
      </c>
      <c r="H208" s="3" t="s">
        <v>405</v>
      </c>
      <c r="I208">
        <v>12</v>
      </c>
      <c r="J208">
        <v>7764</v>
      </c>
      <c r="K208">
        <v>262</v>
      </c>
      <c r="L208">
        <v>1155029</v>
      </c>
      <c r="M208">
        <v>76479</v>
      </c>
      <c r="N208">
        <v>15102622</v>
      </c>
      <c r="O208" t="s">
        <v>252</v>
      </c>
      <c r="P208" t="s">
        <v>17</v>
      </c>
      <c r="Q208">
        <v>1897123</v>
      </c>
      <c r="R208" s="12">
        <v>0.128</v>
      </c>
    </row>
    <row r="209" spans="1:18" x14ac:dyDescent="0.25">
      <c r="A209" t="s">
        <v>270</v>
      </c>
      <c r="B209" s="3">
        <f>SUBTOTAL(109,my_report[Total Cases])</f>
        <v>202263925</v>
      </c>
      <c r="C209" s="3">
        <f>SUBTOTAL(109,my_report[New Cases])</f>
        <v>637062</v>
      </c>
      <c r="D209" s="3">
        <f>SUBTOTAL(109,my_report[Total Deaths])</f>
        <v>4124252</v>
      </c>
      <c r="E209" s="3">
        <f>SUBTOTAL(109,my_report[New Deaths])</f>
        <v>10082</v>
      </c>
      <c r="F209" s="3">
        <f>SUBTOTAL(109,my_report[Total Recovered])</f>
        <v>181877927</v>
      </c>
      <c r="G209" s="3">
        <f>SUBTOTAL(109,my_report[New Recovered])</f>
        <v>579817</v>
      </c>
      <c r="H209" s="3">
        <f>SUBTOTAL(109,my_report[Active Cases])</f>
        <v>0</v>
      </c>
      <c r="I209" s="3">
        <f>SUBTOTAL(109,my_report[Critical])</f>
        <v>98740</v>
      </c>
      <c r="J209" s="3">
        <f>SUBTOTAL(109,my_report[Tot Cases/ 1M pop])</f>
        <v>8574636</v>
      </c>
      <c r="K209" s="3">
        <f>SUBTOTAL(109,my_report[Deaths/ 1M pop])</f>
        <v>137395.79999999999</v>
      </c>
      <c r="L209" s="3">
        <f>SUBTOTAL(109,my_report[Total Tests])</f>
        <v>3072682625</v>
      </c>
      <c r="M209" s="3">
        <f>SUBTOTAL(109,my_report[Tests/ 
1M pop])</f>
        <v>167481704</v>
      </c>
      <c r="N209" s="3">
        <f>SUBTOTAL(109,my_report[Population])</f>
        <v>7602136251</v>
      </c>
      <c r="O209" s="3">
        <f>SUBTOTAL(109,my_report[Region])</f>
        <v>0</v>
      </c>
      <c r="P209" s="3">
        <f>SUBTOTAL(109,my_report[Continent])</f>
        <v>0</v>
      </c>
      <c r="Q209" s="3">
        <f>SUBTOTAL(109,my_report[number of vaccinated])</f>
        <v>3511025763</v>
      </c>
      <c r="R209" s="12">
        <f>SUBTOTAL(109,my_report[%of vaccinated])</f>
        <v>62.566999999999986</v>
      </c>
    </row>
    <row r="210" spans="1:18" x14ac:dyDescent="0.25">
      <c r="B210">
        <f>_xlfn.VAR.P(my_report[Total Cases])</f>
        <v>14364333570700.971</v>
      </c>
      <c r="C210">
        <f>_xlfn.VAR.P(my_report[New Cases])</f>
        <v>113378852.02554435</v>
      </c>
      <c r="D210">
        <f>_xlfn.VAR.P(my_report[Total Deaths])</f>
        <v>5105616995.3175602</v>
      </c>
      <c r="E210">
        <f>_xlfn.VAR.P(my_report[New Deaths])</f>
        <v>36261.938354227539</v>
      </c>
      <c r="F210">
        <f>_xlfn.VAR.P(my_report[Total Recovered])</f>
        <v>11480752832650.063</v>
      </c>
      <c r="G210">
        <f>_xlfn.VAR.P(my_report[New Recovered])</f>
        <v>76040808.219082847</v>
      </c>
      <c r="H210" t="e">
        <f>_xlfn.VAR.P(my_report[Active Cases])</f>
        <v>#DIV/0!</v>
      </c>
      <c r="I210">
        <f>_xlfn.VAR.P(my_report[Critical])</f>
        <v>2936077.1789047034</v>
      </c>
      <c r="J210">
        <f>_xlfn.VAR.P(my_report[Tot Cases/ 1M pop])</f>
        <v>1814319379.7228768</v>
      </c>
      <c r="K210">
        <f>_xlfn.VAR.P(my_report[Deaths/ 1M pop])</f>
        <v>577998.04006503918</v>
      </c>
      <c r="L210">
        <f>_xlfn.VAR.P(my_report[Total Tests])</f>
        <v>3259964668864235.5</v>
      </c>
      <c r="M210">
        <f>_xlfn.VAR.P(my_report[Tests/ 
1M pop])</f>
        <v>2232565708863.2329</v>
      </c>
      <c r="N210">
        <f>_xlfn.VAR.P(my_report[Population])</f>
        <v>2.0838923220361912E+16</v>
      </c>
      <c r="O210" t="e">
        <f>_xlfn.VAR.P(my_report[Region])</f>
        <v>#DIV/0!</v>
      </c>
      <c r="P210" t="e">
        <f>_xlfn.VAR.P(my_report[Continent])</f>
        <v>#DIV/0!</v>
      </c>
      <c r="Q210">
        <f>_xlfn.VAR.P(my_report[number of vaccinated])</f>
        <v>1.675659585302541E+16</v>
      </c>
      <c r="R210">
        <f>_xlfn.VAR.P(my_report[%of vaccinated])</f>
        <v>7.0290607903666757E-2</v>
      </c>
    </row>
  </sheetData>
  <phoneticPr fontId="1"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9FAC-CEAB-4EA3-8838-A0D65B19C14D}">
  <dimension ref="A1:H32"/>
  <sheetViews>
    <sheetView showGridLines="0" tabSelected="1" topLeftCell="A4" workbookViewId="0">
      <selection activeCell="D31" sqref="D31"/>
    </sheetView>
  </sheetViews>
  <sheetFormatPr defaultRowHeight="15" x14ac:dyDescent="0.25"/>
  <cols>
    <col min="4" max="4" width="21.5703125" customWidth="1"/>
    <col min="5" max="5" width="14.28515625" customWidth="1"/>
    <col min="6" max="6" width="10.7109375" customWidth="1"/>
  </cols>
  <sheetData>
    <row r="1" spans="1:8" ht="26.25" x14ac:dyDescent="0.4">
      <c r="A1" s="24" t="s">
        <v>264</v>
      </c>
      <c r="B1" s="25"/>
      <c r="C1" s="25"/>
      <c r="D1" s="25"/>
      <c r="H1" s="2">
        <v>13</v>
      </c>
    </row>
    <row r="2" spans="1:8" ht="23.25" x14ac:dyDescent="0.35">
      <c r="A2" s="14"/>
      <c r="B2" s="11"/>
      <c r="C2" s="11"/>
      <c r="D2" s="11"/>
      <c r="H2" s="2"/>
    </row>
    <row r="4" spans="1:8" x14ac:dyDescent="0.25">
      <c r="A4" t="s">
        <v>265</v>
      </c>
      <c r="D4" s="4" t="str">
        <f>VLOOKUP($H$1,ref!A1:$B$206,2,0)</f>
        <v>Azerbaijan</v>
      </c>
    </row>
    <row r="5" spans="1:8" ht="15.75" thickBot="1" x14ac:dyDescent="0.3"/>
    <row r="6" spans="1:8" ht="15.75" thickBot="1" x14ac:dyDescent="0.3">
      <c r="D6" s="7" t="s">
        <v>286</v>
      </c>
      <c r="E6" s="8">
        <f>VLOOKUP($D$4,my_report[],2,0)</f>
        <v>354662</v>
      </c>
    </row>
    <row r="7" spans="1:8" ht="15.75" thickBot="1" x14ac:dyDescent="0.3">
      <c r="D7" s="7" t="s">
        <v>2</v>
      </c>
      <c r="E7" s="8">
        <f>VLOOKUP($D$4,my_report[],4,0)</f>
        <v>5084</v>
      </c>
    </row>
    <row r="8" spans="1:8" ht="15.75" thickBot="1" x14ac:dyDescent="0.3">
      <c r="D8" s="7" t="s">
        <v>4</v>
      </c>
      <c r="E8" s="8">
        <f>VLOOKUP($D$4,my_report[],6,0)</f>
        <v>335771</v>
      </c>
    </row>
    <row r="9" spans="1:8" ht="15.75" thickBot="1" x14ac:dyDescent="0.3">
      <c r="D9" s="7" t="s">
        <v>9</v>
      </c>
      <c r="E9" s="8">
        <f>VLOOKUP($D$4,my_report[],12,0)</f>
        <v>4133796</v>
      </c>
    </row>
    <row r="10" spans="1:8" ht="15.75" thickBot="1" x14ac:dyDescent="0.3">
      <c r="D10" s="7" t="s">
        <v>287</v>
      </c>
      <c r="E10" s="8">
        <f>VLOOKUP($D$4,my_report[],17,0)</f>
        <v>3200107</v>
      </c>
    </row>
    <row r="11" spans="1:8" ht="15.75" thickBot="1" x14ac:dyDescent="0.3">
      <c r="D11" s="7" t="s">
        <v>288</v>
      </c>
      <c r="E11" s="8">
        <f>VLOOKUP($D$4,my_report[],11,0)</f>
        <v>496</v>
      </c>
    </row>
    <row r="12" spans="1:8" ht="15.75" thickBot="1" x14ac:dyDescent="0.3">
      <c r="D12" s="7" t="s">
        <v>289</v>
      </c>
      <c r="E12" s="8">
        <f>VLOOKUP($D$4,my_report[],10,0)</f>
        <v>34633</v>
      </c>
    </row>
    <row r="13" spans="1:8" ht="15.75" thickBot="1" x14ac:dyDescent="0.3">
      <c r="D13" s="7" t="s">
        <v>290</v>
      </c>
      <c r="E13" s="8">
        <f>VLOOKUP($D$4,my_report[],13,0)</f>
        <v>403670</v>
      </c>
    </row>
    <row r="14" spans="1:8" ht="15.75" thickBot="1" x14ac:dyDescent="0.3">
      <c r="D14" s="7" t="s">
        <v>261</v>
      </c>
      <c r="E14" s="9">
        <f>VLOOKUP($D$4,my_report[],18,0)</f>
        <v>0.316</v>
      </c>
    </row>
    <row r="15" spans="1:8" ht="15.75" thickBot="1" x14ac:dyDescent="0.3">
      <c r="D15" s="7" t="s">
        <v>294</v>
      </c>
      <c r="E15" s="9">
        <f>E7/E6</f>
        <v>1.4334775081627013E-2</v>
      </c>
    </row>
    <row r="19" spans="1:4" ht="14.65" customHeight="1" thickBot="1" x14ac:dyDescent="0.3"/>
    <row r="20" spans="1:4" ht="14.65" customHeight="1" x14ac:dyDescent="0.25">
      <c r="A20" s="16" t="s">
        <v>291</v>
      </c>
      <c r="B20" s="20"/>
    </row>
    <row r="21" spans="1:4" x14ac:dyDescent="0.25">
      <c r="A21" s="18"/>
      <c r="B21" s="21"/>
      <c r="D21" s="1">
        <v>-5.5364014917647802E-4</v>
      </c>
    </row>
    <row r="22" spans="1:4" ht="15.75" thickBot="1" x14ac:dyDescent="0.3">
      <c r="A22" s="22"/>
      <c r="B22" s="23"/>
      <c r="D22" s="1"/>
    </row>
    <row r="23" spans="1:4" ht="14.65" customHeight="1" x14ac:dyDescent="0.25">
      <c r="A23" s="16" t="s">
        <v>292</v>
      </c>
      <c r="B23" s="20"/>
      <c r="D23" s="1"/>
    </row>
    <row r="24" spans="1:4" x14ac:dyDescent="0.25">
      <c r="A24" s="18"/>
      <c r="B24" s="21"/>
      <c r="D24" s="13">
        <v>4.2735582472395135E-5</v>
      </c>
    </row>
    <row r="25" spans="1:4" ht="15.75" thickBot="1" x14ac:dyDescent="0.3">
      <c r="A25" s="22"/>
      <c r="B25" s="23"/>
      <c r="D25" s="1"/>
    </row>
    <row r="26" spans="1:4" ht="14.65" customHeight="1" x14ac:dyDescent="0.25">
      <c r="A26" s="16" t="s">
        <v>293</v>
      </c>
      <c r="B26" s="20"/>
      <c r="D26" s="1"/>
    </row>
    <row r="27" spans="1:4" x14ac:dyDescent="0.25">
      <c r="A27" s="18"/>
      <c r="B27" s="21"/>
      <c r="D27" s="13">
        <v>5.6680295653052692E-5</v>
      </c>
    </row>
    <row r="28" spans="1:4" ht="14.65" customHeight="1" x14ac:dyDescent="0.25">
      <c r="A28" s="18"/>
      <c r="B28" s="21"/>
    </row>
    <row r="29" spans="1:4" ht="15.75" thickBot="1" x14ac:dyDescent="0.3">
      <c r="A29" s="18"/>
      <c r="B29" s="21"/>
    </row>
    <row r="30" spans="1:4" x14ac:dyDescent="0.25">
      <c r="A30" s="16"/>
      <c r="B30" s="17"/>
    </row>
    <row r="31" spans="1:4" x14ac:dyDescent="0.25">
      <c r="A31" s="18"/>
      <c r="B31" s="19"/>
    </row>
    <row r="32" spans="1:4" x14ac:dyDescent="0.25">
      <c r="A32" s="18"/>
      <c r="B32" s="19"/>
    </row>
  </sheetData>
  <mergeCells count="4">
    <mergeCell ref="A30:B32"/>
    <mergeCell ref="A20:B22"/>
    <mergeCell ref="A23:B25"/>
    <mergeCell ref="A26:B29"/>
  </mergeCells>
  <conditionalFormatting sqref="D21 D24 D27">
    <cfRule type="cellIs" dxfId="1" priority="1" operator="lessThan">
      <formula>0</formula>
    </cfRule>
    <cfRule type="cellIs" dxfId="0" priority="2"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List Box 3">
              <controlPr defaultSize="0" autoLine="0" autoPict="0">
                <anchor moveWithCells="1">
                  <from>
                    <xdr:col>0</xdr:col>
                    <xdr:colOff>95250</xdr:colOff>
                    <xdr:row>5</xdr:row>
                    <xdr:rowOff>47625</xdr:rowOff>
                  </from>
                  <to>
                    <xdr:col>2</xdr:col>
                    <xdr:colOff>38100</xdr:colOff>
                    <xdr:row>17</xdr:row>
                    <xdr:rowOff>47625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6DFC-BEC0-40AC-9E86-CD5CF1549AF8}">
  <dimension ref="A1:B206"/>
  <sheetViews>
    <sheetView topLeftCell="A178" workbookViewId="0">
      <selection activeCell="E204" sqref="E204"/>
    </sheetView>
  </sheetViews>
  <sheetFormatPr defaultRowHeight="15" x14ac:dyDescent="0.25"/>
  <cols>
    <col min="1" max="1" width="9" style="1"/>
    <col min="2" max="2" width="19.5703125" bestFit="1" customWidth="1"/>
  </cols>
  <sheetData>
    <row r="1" spans="1:2" x14ac:dyDescent="0.25">
      <c r="A1" s="1">
        <v>1</v>
      </c>
      <c r="B1" s="5" t="s">
        <v>105</v>
      </c>
    </row>
    <row r="2" spans="1:2" x14ac:dyDescent="0.25">
      <c r="A2" s="1">
        <v>2</v>
      </c>
      <c r="B2" s="6" t="s">
        <v>110</v>
      </c>
    </row>
    <row r="3" spans="1:2" x14ac:dyDescent="0.25">
      <c r="A3" s="1">
        <v>3</v>
      </c>
      <c r="B3" s="5" t="s">
        <v>100</v>
      </c>
    </row>
    <row r="4" spans="1:2" x14ac:dyDescent="0.25">
      <c r="A4" s="1">
        <v>4</v>
      </c>
      <c r="B4" s="6" t="s">
        <v>163</v>
      </c>
    </row>
    <row r="5" spans="1:2" x14ac:dyDescent="0.25">
      <c r="A5" s="1">
        <v>5</v>
      </c>
      <c r="B5" s="5" t="s">
        <v>133</v>
      </c>
    </row>
    <row r="6" spans="1:2" x14ac:dyDescent="0.25">
      <c r="A6" s="1">
        <v>6</v>
      </c>
      <c r="B6" s="6" t="s">
        <v>222</v>
      </c>
    </row>
    <row r="7" spans="1:2" x14ac:dyDescent="0.25">
      <c r="A7" s="1">
        <v>7</v>
      </c>
      <c r="B7" s="5" t="s">
        <v>209</v>
      </c>
    </row>
    <row r="8" spans="1:2" x14ac:dyDescent="0.25">
      <c r="A8" s="1">
        <v>8</v>
      </c>
      <c r="B8" s="6" t="s">
        <v>22</v>
      </c>
    </row>
    <row r="9" spans="1:2" x14ac:dyDescent="0.25">
      <c r="A9" s="1">
        <v>9</v>
      </c>
      <c r="B9" s="5" t="s">
        <v>94</v>
      </c>
    </row>
    <row r="10" spans="1:2" x14ac:dyDescent="0.25">
      <c r="A10" s="1">
        <v>10</v>
      </c>
      <c r="B10" s="6" t="s">
        <v>170</v>
      </c>
    </row>
    <row r="11" spans="1:2" x14ac:dyDescent="0.25">
      <c r="A11" s="1">
        <v>11</v>
      </c>
      <c r="B11" s="5" t="s">
        <v>139</v>
      </c>
    </row>
    <row r="12" spans="1:2" x14ac:dyDescent="0.25">
      <c r="A12" s="1">
        <v>12</v>
      </c>
      <c r="B12" s="6" t="s">
        <v>56</v>
      </c>
    </row>
    <row r="13" spans="1:2" x14ac:dyDescent="0.25">
      <c r="A13" s="1">
        <v>13</v>
      </c>
      <c r="B13" s="5" t="s">
        <v>77</v>
      </c>
    </row>
    <row r="14" spans="1:2" x14ac:dyDescent="0.25">
      <c r="A14" s="1">
        <v>14</v>
      </c>
      <c r="B14" s="6" t="s">
        <v>162</v>
      </c>
    </row>
    <row r="15" spans="1:2" x14ac:dyDescent="0.25">
      <c r="A15" s="1">
        <v>15</v>
      </c>
      <c r="B15" s="5" t="s">
        <v>90</v>
      </c>
    </row>
    <row r="16" spans="1:2" x14ac:dyDescent="0.25">
      <c r="A16" s="1">
        <v>16</v>
      </c>
      <c r="B16" s="6" t="s">
        <v>39</v>
      </c>
    </row>
    <row r="17" spans="1:2" x14ac:dyDescent="0.25">
      <c r="A17" s="1">
        <v>17</v>
      </c>
      <c r="B17" s="5" t="s">
        <v>194</v>
      </c>
    </row>
    <row r="18" spans="1:2" x14ac:dyDescent="0.25">
      <c r="A18" s="1">
        <v>18</v>
      </c>
      <c r="B18" s="6" t="s">
        <v>66</v>
      </c>
    </row>
    <row r="19" spans="1:2" x14ac:dyDescent="0.25">
      <c r="A19" s="1">
        <v>19</v>
      </c>
      <c r="B19" s="5" t="s">
        <v>41</v>
      </c>
    </row>
    <row r="20" spans="1:2" x14ac:dyDescent="0.25">
      <c r="A20" s="1">
        <v>20</v>
      </c>
      <c r="B20" s="6" t="s">
        <v>165</v>
      </c>
    </row>
    <row r="21" spans="1:2" x14ac:dyDescent="0.25">
      <c r="A21" s="1">
        <v>21</v>
      </c>
      <c r="B21" s="5" t="s">
        <v>179</v>
      </c>
    </row>
    <row r="22" spans="1:2" x14ac:dyDescent="0.25">
      <c r="A22" s="1">
        <v>22</v>
      </c>
      <c r="B22" s="6" t="s">
        <v>202</v>
      </c>
    </row>
    <row r="23" spans="1:2" x14ac:dyDescent="0.25">
      <c r="A23" s="1">
        <v>23</v>
      </c>
      <c r="B23" s="5" t="s">
        <v>204</v>
      </c>
    </row>
    <row r="24" spans="1:2" x14ac:dyDescent="0.25">
      <c r="A24" s="1">
        <v>24</v>
      </c>
      <c r="B24" s="6" t="s">
        <v>64</v>
      </c>
    </row>
    <row r="25" spans="1:2" x14ac:dyDescent="0.25">
      <c r="A25" s="1">
        <v>25</v>
      </c>
      <c r="B25" s="5" t="s">
        <v>97</v>
      </c>
    </row>
    <row r="26" spans="1:2" x14ac:dyDescent="0.25">
      <c r="A26" s="1">
        <v>26</v>
      </c>
      <c r="B26" s="6" t="s">
        <v>112</v>
      </c>
    </row>
    <row r="27" spans="1:2" x14ac:dyDescent="0.25">
      <c r="A27" s="1">
        <v>27</v>
      </c>
      <c r="B27" s="5" t="s">
        <v>16</v>
      </c>
    </row>
    <row r="28" spans="1:2" x14ac:dyDescent="0.25">
      <c r="A28" s="1">
        <v>28</v>
      </c>
      <c r="B28" s="6" t="s">
        <v>206</v>
      </c>
    </row>
    <row r="29" spans="1:2" x14ac:dyDescent="0.25">
      <c r="A29" s="1">
        <v>29</v>
      </c>
      <c r="B29" s="5" t="s">
        <v>214</v>
      </c>
    </row>
    <row r="30" spans="1:2" x14ac:dyDescent="0.25">
      <c r="A30" s="1">
        <v>30</v>
      </c>
      <c r="B30" s="6" t="s">
        <v>70</v>
      </c>
    </row>
    <row r="31" spans="1:2" x14ac:dyDescent="0.25">
      <c r="A31" s="1">
        <v>31</v>
      </c>
      <c r="B31" s="5" t="s">
        <v>167</v>
      </c>
    </row>
    <row r="32" spans="1:2" x14ac:dyDescent="0.25">
      <c r="A32" s="1">
        <v>32</v>
      </c>
      <c r="B32" s="6" t="s">
        <v>181</v>
      </c>
    </row>
    <row r="33" spans="1:2" x14ac:dyDescent="0.25">
      <c r="A33" s="1">
        <v>33</v>
      </c>
      <c r="B33" s="5" t="s">
        <v>142</v>
      </c>
    </row>
    <row r="34" spans="1:2" x14ac:dyDescent="0.25">
      <c r="A34" s="1">
        <v>34</v>
      </c>
      <c r="B34" s="6" t="s">
        <v>125</v>
      </c>
    </row>
    <row r="35" spans="1:2" x14ac:dyDescent="0.25">
      <c r="A35" s="1">
        <v>35</v>
      </c>
      <c r="B35" s="5" t="s">
        <v>123</v>
      </c>
    </row>
    <row r="36" spans="1:2" x14ac:dyDescent="0.25">
      <c r="A36" s="1">
        <v>36</v>
      </c>
      <c r="B36" s="6" t="s">
        <v>38</v>
      </c>
    </row>
    <row r="37" spans="1:2" x14ac:dyDescent="0.25">
      <c r="A37" s="1">
        <v>37</v>
      </c>
      <c r="B37" s="5" t="s">
        <v>211</v>
      </c>
    </row>
    <row r="38" spans="1:2" x14ac:dyDescent="0.25">
      <c r="A38" s="1">
        <v>38</v>
      </c>
      <c r="B38" s="6" t="s">
        <v>191</v>
      </c>
    </row>
    <row r="39" spans="1:2" x14ac:dyDescent="0.25">
      <c r="A39" s="1">
        <v>39</v>
      </c>
      <c r="B39" s="5" t="s">
        <v>37</v>
      </c>
    </row>
    <row r="40" spans="1:2" x14ac:dyDescent="0.25">
      <c r="A40" s="1">
        <v>40</v>
      </c>
      <c r="B40" s="6" t="s">
        <v>121</v>
      </c>
    </row>
    <row r="41" spans="1:2" x14ac:dyDescent="0.25">
      <c r="A41" s="1">
        <v>41</v>
      </c>
      <c r="B41" s="5" t="s">
        <v>23</v>
      </c>
    </row>
    <row r="42" spans="1:2" x14ac:dyDescent="0.25">
      <c r="A42" s="1">
        <v>42</v>
      </c>
      <c r="B42" s="6" t="s">
        <v>195</v>
      </c>
    </row>
    <row r="43" spans="1:2" x14ac:dyDescent="0.25">
      <c r="A43" s="1">
        <v>43</v>
      </c>
      <c r="B43" s="5" t="s">
        <v>169</v>
      </c>
    </row>
    <row r="44" spans="1:2" x14ac:dyDescent="0.25">
      <c r="A44" s="1">
        <v>44</v>
      </c>
      <c r="B44" s="6" t="s">
        <v>71</v>
      </c>
    </row>
    <row r="45" spans="1:2" x14ac:dyDescent="0.25">
      <c r="A45" s="1">
        <v>45</v>
      </c>
      <c r="B45" s="5" t="s">
        <v>76</v>
      </c>
    </row>
    <row r="46" spans="1:2" x14ac:dyDescent="0.25">
      <c r="A46" s="1">
        <v>46</v>
      </c>
      <c r="B46" s="6" t="s">
        <v>69</v>
      </c>
    </row>
    <row r="47" spans="1:2" x14ac:dyDescent="0.25">
      <c r="A47" s="1">
        <v>47</v>
      </c>
      <c r="B47" s="5" t="s">
        <v>166</v>
      </c>
    </row>
    <row r="48" spans="1:2" x14ac:dyDescent="0.25">
      <c r="A48" s="1">
        <v>48</v>
      </c>
      <c r="B48" s="6" t="s">
        <v>118</v>
      </c>
    </row>
    <row r="49" spans="1:2" x14ac:dyDescent="0.25">
      <c r="A49" s="1">
        <v>49</v>
      </c>
      <c r="B49" s="5" t="s">
        <v>35</v>
      </c>
    </row>
    <row r="50" spans="1:2" x14ac:dyDescent="0.25">
      <c r="A50" s="1">
        <v>50</v>
      </c>
      <c r="B50" s="6" t="s">
        <v>81</v>
      </c>
    </row>
    <row r="51" spans="1:2" x14ac:dyDescent="0.25">
      <c r="A51" s="1">
        <v>51</v>
      </c>
      <c r="B51" s="5" t="s">
        <v>172</v>
      </c>
    </row>
    <row r="52" spans="1:2" x14ac:dyDescent="0.25">
      <c r="A52" s="1">
        <v>52</v>
      </c>
      <c r="B52" s="6" t="s">
        <v>215</v>
      </c>
    </row>
    <row r="53" spans="1:2" x14ac:dyDescent="0.25">
      <c r="A53" s="1">
        <v>53</v>
      </c>
      <c r="B53" s="5" t="s">
        <v>78</v>
      </c>
    </row>
    <row r="54" spans="1:2" x14ac:dyDescent="0.25">
      <c r="A54" s="1">
        <v>54</v>
      </c>
      <c r="B54" s="6" t="s">
        <v>62</v>
      </c>
    </row>
    <row r="55" spans="1:2" x14ac:dyDescent="0.25">
      <c r="A55" s="1">
        <v>55</v>
      </c>
      <c r="B55" s="5" t="s">
        <v>88</v>
      </c>
    </row>
    <row r="56" spans="1:2" x14ac:dyDescent="0.25">
      <c r="A56" s="1">
        <v>56</v>
      </c>
      <c r="B56" s="6" t="s">
        <v>122</v>
      </c>
    </row>
    <row r="57" spans="1:2" x14ac:dyDescent="0.25">
      <c r="A57" s="1">
        <v>57</v>
      </c>
      <c r="B57" s="5" t="s">
        <v>177</v>
      </c>
    </row>
    <row r="58" spans="1:2" x14ac:dyDescent="0.25">
      <c r="A58" s="1">
        <v>58</v>
      </c>
      <c r="B58" s="6" t="s">
        <v>183</v>
      </c>
    </row>
    <row r="59" spans="1:2" x14ac:dyDescent="0.25">
      <c r="A59" s="1">
        <v>59</v>
      </c>
      <c r="B59" s="5" t="s">
        <v>109</v>
      </c>
    </row>
    <row r="60" spans="1:2" x14ac:dyDescent="0.25">
      <c r="A60" s="1">
        <v>60</v>
      </c>
      <c r="B60" s="6" t="s">
        <v>144</v>
      </c>
    </row>
    <row r="61" spans="1:2" x14ac:dyDescent="0.25">
      <c r="A61" s="1">
        <v>61</v>
      </c>
      <c r="B61" s="5" t="s">
        <v>89</v>
      </c>
    </row>
    <row r="62" spans="1:2" x14ac:dyDescent="0.25">
      <c r="A62" s="1">
        <v>62</v>
      </c>
      <c r="B62" s="6" t="s">
        <v>224</v>
      </c>
    </row>
    <row r="63" spans="1:2" x14ac:dyDescent="0.25">
      <c r="A63" s="1">
        <v>63</v>
      </c>
      <c r="B63" s="5" t="s">
        <v>140</v>
      </c>
    </row>
    <row r="64" spans="1:2" x14ac:dyDescent="0.25">
      <c r="A64" s="1">
        <v>64</v>
      </c>
      <c r="B64" s="6" t="s">
        <v>116</v>
      </c>
    </row>
    <row r="65" spans="1:2" x14ac:dyDescent="0.25">
      <c r="A65" s="1">
        <v>65</v>
      </c>
      <c r="B65" s="5" t="s">
        <v>19</v>
      </c>
    </row>
    <row r="66" spans="1:2" x14ac:dyDescent="0.25">
      <c r="A66" s="1">
        <v>66</v>
      </c>
      <c r="B66" s="6" t="s">
        <v>143</v>
      </c>
    </row>
    <row r="67" spans="1:2" x14ac:dyDescent="0.25">
      <c r="A67" s="1">
        <v>67</v>
      </c>
      <c r="B67" s="5" t="s">
        <v>154</v>
      </c>
    </row>
    <row r="68" spans="1:2" x14ac:dyDescent="0.25">
      <c r="A68" s="1">
        <v>68</v>
      </c>
      <c r="B68" s="6" t="s">
        <v>149</v>
      </c>
    </row>
    <row r="69" spans="1:2" x14ac:dyDescent="0.25">
      <c r="A69" s="1">
        <v>69</v>
      </c>
      <c r="B69" s="5" t="s">
        <v>180</v>
      </c>
    </row>
    <row r="70" spans="1:2" x14ac:dyDescent="0.25">
      <c r="A70" s="1">
        <v>70</v>
      </c>
      <c r="B70" s="6" t="s">
        <v>68</v>
      </c>
    </row>
    <row r="71" spans="1:2" x14ac:dyDescent="0.25">
      <c r="A71" s="1">
        <v>71</v>
      </c>
      <c r="B71" s="5" t="s">
        <v>27</v>
      </c>
    </row>
    <row r="72" spans="1:2" x14ac:dyDescent="0.25">
      <c r="A72" s="1">
        <v>72</v>
      </c>
      <c r="B72" s="6" t="s">
        <v>117</v>
      </c>
    </row>
    <row r="73" spans="1:2" x14ac:dyDescent="0.25">
      <c r="A73" s="1">
        <v>73</v>
      </c>
      <c r="B73" s="5" t="s">
        <v>61</v>
      </c>
    </row>
    <row r="74" spans="1:2" x14ac:dyDescent="0.25">
      <c r="A74" s="1">
        <v>74</v>
      </c>
      <c r="B74" s="6" t="s">
        <v>219</v>
      </c>
    </row>
    <row r="75" spans="1:2" x14ac:dyDescent="0.25">
      <c r="A75" s="1">
        <v>75</v>
      </c>
      <c r="B75" s="5" t="s">
        <v>217</v>
      </c>
    </row>
    <row r="76" spans="1:2" x14ac:dyDescent="0.25">
      <c r="A76" s="1">
        <v>76</v>
      </c>
      <c r="B76" s="6" t="s">
        <v>150</v>
      </c>
    </row>
    <row r="77" spans="1:2" x14ac:dyDescent="0.25">
      <c r="A77" s="1">
        <v>77</v>
      </c>
      <c r="B77" s="5" t="s">
        <v>74</v>
      </c>
    </row>
    <row r="78" spans="1:2" x14ac:dyDescent="0.25">
      <c r="A78" s="1">
        <v>78</v>
      </c>
      <c r="B78" s="6" t="s">
        <v>146</v>
      </c>
    </row>
    <row r="79" spans="1:2" x14ac:dyDescent="0.25">
      <c r="A79" s="1">
        <v>79</v>
      </c>
      <c r="B79" s="5" t="s">
        <v>192</v>
      </c>
    </row>
    <row r="80" spans="1:2" x14ac:dyDescent="0.25">
      <c r="A80" s="1">
        <v>80</v>
      </c>
      <c r="B80" s="6" t="s">
        <v>153</v>
      </c>
    </row>
    <row r="81" spans="1:2" x14ac:dyDescent="0.25">
      <c r="A81" s="1">
        <v>81</v>
      </c>
      <c r="B81" s="5" t="s">
        <v>155</v>
      </c>
    </row>
    <row r="82" spans="1:2" x14ac:dyDescent="0.25">
      <c r="A82" s="1">
        <v>82</v>
      </c>
      <c r="B82" s="6" t="s">
        <v>85</v>
      </c>
    </row>
    <row r="83" spans="1:2" x14ac:dyDescent="0.25">
      <c r="A83" s="1">
        <v>83</v>
      </c>
      <c r="B83" s="5" t="s">
        <v>171</v>
      </c>
    </row>
    <row r="84" spans="1:2" x14ac:dyDescent="0.25">
      <c r="A84" s="1">
        <v>84</v>
      </c>
      <c r="B84" s="6" t="s">
        <v>48</v>
      </c>
    </row>
    <row r="85" spans="1:2" x14ac:dyDescent="0.25">
      <c r="A85" s="1">
        <v>85</v>
      </c>
      <c r="B85" s="5" t="s">
        <v>178</v>
      </c>
    </row>
    <row r="86" spans="1:2" x14ac:dyDescent="0.25">
      <c r="A86" s="1">
        <v>86</v>
      </c>
      <c r="B86" s="6" t="s">
        <v>15</v>
      </c>
    </row>
    <row r="87" spans="1:2" x14ac:dyDescent="0.25">
      <c r="A87" s="1">
        <v>87</v>
      </c>
      <c r="B87" s="5" t="s">
        <v>28</v>
      </c>
    </row>
    <row r="88" spans="1:2" x14ac:dyDescent="0.25">
      <c r="A88" s="1">
        <v>88</v>
      </c>
      <c r="B88" s="6" t="s">
        <v>26</v>
      </c>
    </row>
    <row r="89" spans="1:2" x14ac:dyDescent="0.25">
      <c r="A89" s="1">
        <v>89</v>
      </c>
      <c r="B89" s="5" t="s">
        <v>34</v>
      </c>
    </row>
    <row r="90" spans="1:2" x14ac:dyDescent="0.25">
      <c r="A90" s="1">
        <v>90</v>
      </c>
      <c r="B90" s="6" t="s">
        <v>84</v>
      </c>
    </row>
    <row r="91" spans="1:2" x14ac:dyDescent="0.25">
      <c r="A91" s="1">
        <v>91</v>
      </c>
      <c r="B91" s="5" t="s">
        <v>189</v>
      </c>
    </row>
    <row r="92" spans="1:2" x14ac:dyDescent="0.25">
      <c r="A92" s="1">
        <v>92</v>
      </c>
      <c r="B92" s="6" t="s">
        <v>47</v>
      </c>
    </row>
    <row r="93" spans="1:2" x14ac:dyDescent="0.25">
      <c r="A93" s="1">
        <v>93</v>
      </c>
      <c r="B93" s="5" t="s">
        <v>25</v>
      </c>
    </row>
    <row r="94" spans="1:2" x14ac:dyDescent="0.25">
      <c r="A94" s="1">
        <v>94</v>
      </c>
      <c r="B94" s="6" t="s">
        <v>132</v>
      </c>
    </row>
    <row r="95" spans="1:2" x14ac:dyDescent="0.25">
      <c r="A95" s="1">
        <v>95</v>
      </c>
      <c r="B95" s="5" t="s">
        <v>45</v>
      </c>
    </row>
    <row r="96" spans="1:2" x14ac:dyDescent="0.25">
      <c r="A96" s="1">
        <v>96</v>
      </c>
      <c r="B96" s="6" t="s">
        <v>49</v>
      </c>
    </row>
    <row r="97" spans="1:2" x14ac:dyDescent="0.25">
      <c r="A97" s="1">
        <v>97</v>
      </c>
      <c r="B97" s="5" t="s">
        <v>57</v>
      </c>
    </row>
    <row r="98" spans="1:2" x14ac:dyDescent="0.25">
      <c r="A98" s="1">
        <v>98</v>
      </c>
      <c r="B98" s="6" t="s">
        <v>96</v>
      </c>
    </row>
    <row r="99" spans="1:2" x14ac:dyDescent="0.25">
      <c r="A99" s="1">
        <v>99</v>
      </c>
      <c r="B99" s="5" t="s">
        <v>72</v>
      </c>
    </row>
    <row r="100" spans="1:2" x14ac:dyDescent="0.25">
      <c r="A100" s="1">
        <v>100</v>
      </c>
      <c r="B100" s="6" t="s">
        <v>103</v>
      </c>
    </row>
    <row r="101" spans="1:2" x14ac:dyDescent="0.25">
      <c r="A101" s="1">
        <v>101</v>
      </c>
      <c r="B101" s="5" t="s">
        <v>107</v>
      </c>
    </row>
    <row r="102" spans="1:2" x14ac:dyDescent="0.25">
      <c r="A102" s="1">
        <v>102</v>
      </c>
      <c r="B102" s="6" t="s">
        <v>59</v>
      </c>
    </row>
    <row r="103" spans="1:2" x14ac:dyDescent="0.25">
      <c r="A103" s="1">
        <v>103</v>
      </c>
      <c r="B103" s="5" t="s">
        <v>168</v>
      </c>
    </row>
    <row r="104" spans="1:2" x14ac:dyDescent="0.25">
      <c r="A104" s="1">
        <v>104</v>
      </c>
      <c r="B104" s="6" t="s">
        <v>187</v>
      </c>
    </row>
    <row r="105" spans="1:2" x14ac:dyDescent="0.25">
      <c r="A105" s="1">
        <v>105</v>
      </c>
      <c r="B105" s="5" t="s">
        <v>91</v>
      </c>
    </row>
    <row r="106" spans="1:2" x14ac:dyDescent="0.25">
      <c r="A106" s="1">
        <v>106</v>
      </c>
      <c r="B106" s="6" t="s">
        <v>196</v>
      </c>
    </row>
    <row r="107" spans="1:2" x14ac:dyDescent="0.25">
      <c r="A107" s="1">
        <v>107</v>
      </c>
      <c r="B107" s="5" t="s">
        <v>87</v>
      </c>
    </row>
    <row r="108" spans="1:2" x14ac:dyDescent="0.25">
      <c r="A108" s="1">
        <v>108</v>
      </c>
      <c r="B108" s="6" t="s">
        <v>128</v>
      </c>
    </row>
    <row r="109" spans="1:2" x14ac:dyDescent="0.25">
      <c r="A109" s="1">
        <v>109</v>
      </c>
      <c r="B109" s="5" t="s">
        <v>226</v>
      </c>
    </row>
    <row r="110" spans="1:2" x14ac:dyDescent="0.25">
      <c r="A110" s="1">
        <v>110</v>
      </c>
      <c r="B110" s="6" t="s">
        <v>134</v>
      </c>
    </row>
    <row r="111" spans="1:2" x14ac:dyDescent="0.25">
      <c r="A111" s="1">
        <v>111</v>
      </c>
      <c r="B111" s="5" t="s">
        <v>131</v>
      </c>
    </row>
    <row r="112" spans="1:2" x14ac:dyDescent="0.25">
      <c r="A112" s="1">
        <v>112</v>
      </c>
      <c r="B112" s="6" t="s">
        <v>40</v>
      </c>
    </row>
    <row r="113" spans="1:2" x14ac:dyDescent="0.25">
      <c r="A113" s="1">
        <v>113</v>
      </c>
      <c r="B113" s="5" t="s">
        <v>126</v>
      </c>
    </row>
    <row r="114" spans="1:2" x14ac:dyDescent="0.25">
      <c r="A114" s="1">
        <v>114</v>
      </c>
      <c r="B114" s="6" t="s">
        <v>164</v>
      </c>
    </row>
    <row r="115" spans="1:2" x14ac:dyDescent="0.25">
      <c r="A115" s="1">
        <v>115</v>
      </c>
      <c r="B115" s="5" t="s">
        <v>141</v>
      </c>
    </row>
    <row r="116" spans="1:2" x14ac:dyDescent="0.25">
      <c r="A116" s="1">
        <v>116</v>
      </c>
      <c r="B116" s="6" t="s">
        <v>232</v>
      </c>
    </row>
    <row r="117" spans="1:2" x14ac:dyDescent="0.25">
      <c r="A117" s="1">
        <v>117</v>
      </c>
      <c r="B117" s="5" t="s">
        <v>152</v>
      </c>
    </row>
    <row r="118" spans="1:2" x14ac:dyDescent="0.25">
      <c r="A118" s="1">
        <v>118</v>
      </c>
      <c r="B118" s="6" t="s">
        <v>145</v>
      </c>
    </row>
    <row r="119" spans="1:2" x14ac:dyDescent="0.25">
      <c r="A119" s="1">
        <v>119</v>
      </c>
      <c r="B119" s="5" t="s">
        <v>193</v>
      </c>
    </row>
    <row r="120" spans="1:2" x14ac:dyDescent="0.25">
      <c r="A120" s="1">
        <v>120</v>
      </c>
      <c r="B120" s="6" t="s">
        <v>156</v>
      </c>
    </row>
    <row r="121" spans="1:2" x14ac:dyDescent="0.25">
      <c r="A121" s="1">
        <v>121</v>
      </c>
      <c r="B121" s="5" t="s">
        <v>29</v>
      </c>
    </row>
    <row r="122" spans="1:2" x14ac:dyDescent="0.25">
      <c r="A122" s="1">
        <v>122</v>
      </c>
      <c r="B122" s="6" t="s">
        <v>235</v>
      </c>
    </row>
    <row r="123" spans="1:2" x14ac:dyDescent="0.25">
      <c r="A123" s="1">
        <v>123</v>
      </c>
      <c r="B123" s="5" t="s">
        <v>92</v>
      </c>
    </row>
    <row r="124" spans="1:2" x14ac:dyDescent="0.25">
      <c r="A124" s="1">
        <v>124</v>
      </c>
      <c r="B124" s="6" t="s">
        <v>197</v>
      </c>
    </row>
    <row r="125" spans="1:2" x14ac:dyDescent="0.25">
      <c r="A125" s="1">
        <v>125</v>
      </c>
      <c r="B125" s="5" t="s">
        <v>102</v>
      </c>
    </row>
    <row r="126" spans="1:2" x14ac:dyDescent="0.25">
      <c r="A126" s="1">
        <v>126</v>
      </c>
      <c r="B126" s="6" t="s">
        <v>119</v>
      </c>
    </row>
    <row r="127" spans="1:2" x14ac:dyDescent="0.25">
      <c r="A127" s="1">
        <v>127</v>
      </c>
      <c r="B127" s="5" t="s">
        <v>227</v>
      </c>
    </row>
    <row r="128" spans="1:2" x14ac:dyDescent="0.25">
      <c r="A128" s="1">
        <v>128</v>
      </c>
      <c r="B128" s="6" t="s">
        <v>55</v>
      </c>
    </row>
    <row r="129" spans="1:2" x14ac:dyDescent="0.25">
      <c r="A129" s="1">
        <v>129</v>
      </c>
      <c r="B129" s="5" t="s">
        <v>111</v>
      </c>
    </row>
    <row r="130" spans="1:2" x14ac:dyDescent="0.25">
      <c r="A130" s="1">
        <v>130</v>
      </c>
      <c r="B130" s="6" t="s">
        <v>80</v>
      </c>
    </row>
    <row r="131" spans="1:2" x14ac:dyDescent="0.25">
      <c r="A131" s="1">
        <v>131</v>
      </c>
      <c r="B131" s="5" t="s">
        <v>113</v>
      </c>
    </row>
    <row r="132" spans="1:2" x14ac:dyDescent="0.25">
      <c r="A132" s="1">
        <v>132</v>
      </c>
      <c r="B132" s="6" t="s">
        <v>53</v>
      </c>
    </row>
    <row r="133" spans="1:2" x14ac:dyDescent="0.25">
      <c r="A133" s="1">
        <v>133</v>
      </c>
      <c r="B133" s="5" t="s">
        <v>33</v>
      </c>
    </row>
    <row r="134" spans="1:2" x14ac:dyDescent="0.25">
      <c r="A134" s="1">
        <v>134</v>
      </c>
      <c r="B134" s="6" t="s">
        <v>220</v>
      </c>
    </row>
    <row r="135" spans="1:2" x14ac:dyDescent="0.25">
      <c r="A135" s="1">
        <v>135</v>
      </c>
      <c r="B135" s="5" t="s">
        <v>199</v>
      </c>
    </row>
    <row r="136" spans="1:2" x14ac:dyDescent="0.25">
      <c r="A136" s="1">
        <v>136</v>
      </c>
      <c r="B136" s="6" t="s">
        <v>176</v>
      </c>
    </row>
    <row r="137" spans="1:2" x14ac:dyDescent="0.25">
      <c r="A137" s="1">
        <v>137</v>
      </c>
      <c r="B137" s="5" t="s">
        <v>186</v>
      </c>
    </row>
    <row r="138" spans="1:2" x14ac:dyDescent="0.25">
      <c r="A138" s="1">
        <v>138</v>
      </c>
      <c r="B138" s="6" t="s">
        <v>101</v>
      </c>
    </row>
    <row r="139" spans="1:2" x14ac:dyDescent="0.25">
      <c r="A139" s="1">
        <v>139</v>
      </c>
      <c r="B139" s="5" t="s">
        <v>104</v>
      </c>
    </row>
    <row r="140" spans="1:2" x14ac:dyDescent="0.25">
      <c r="A140" s="1">
        <v>140</v>
      </c>
      <c r="B140" s="6" t="s">
        <v>106</v>
      </c>
    </row>
    <row r="141" spans="1:2" x14ac:dyDescent="0.25">
      <c r="A141" s="1">
        <v>141</v>
      </c>
      <c r="B141" s="5" t="s">
        <v>86</v>
      </c>
    </row>
    <row r="142" spans="1:2" x14ac:dyDescent="0.25">
      <c r="A142" s="1">
        <v>142</v>
      </c>
      <c r="B142" s="6" t="s">
        <v>44</v>
      </c>
    </row>
    <row r="143" spans="1:2" x14ac:dyDescent="0.25">
      <c r="A143" s="1">
        <v>143</v>
      </c>
      <c r="B143" s="5" t="s">
        <v>82</v>
      </c>
    </row>
    <row r="144" spans="1:2" x14ac:dyDescent="0.25">
      <c r="A144" s="1">
        <v>144</v>
      </c>
      <c r="B144" s="6" t="s">
        <v>67</v>
      </c>
    </row>
    <row r="145" spans="1:2" x14ac:dyDescent="0.25">
      <c r="A145" s="1">
        <v>145</v>
      </c>
      <c r="B145" s="5" t="s">
        <v>158</v>
      </c>
    </row>
    <row r="146" spans="1:2" x14ac:dyDescent="0.25">
      <c r="A146" s="1">
        <v>146</v>
      </c>
      <c r="B146" s="6" t="s">
        <v>65</v>
      </c>
    </row>
    <row r="147" spans="1:2" x14ac:dyDescent="0.25">
      <c r="A147" s="1">
        <v>147</v>
      </c>
      <c r="B147" s="5" t="s">
        <v>36</v>
      </c>
    </row>
    <row r="148" spans="1:2" x14ac:dyDescent="0.25">
      <c r="A148" s="1">
        <v>148</v>
      </c>
      <c r="B148" s="6" t="s">
        <v>30</v>
      </c>
    </row>
    <row r="149" spans="1:2" x14ac:dyDescent="0.25">
      <c r="A149" s="1">
        <v>149</v>
      </c>
      <c r="B149" s="5" t="s">
        <v>46</v>
      </c>
    </row>
    <row r="150" spans="1:2" x14ac:dyDescent="0.25">
      <c r="A150" s="1">
        <v>150</v>
      </c>
      <c r="B150" s="6" t="s">
        <v>95</v>
      </c>
    </row>
    <row r="151" spans="1:2" x14ac:dyDescent="0.25">
      <c r="A151" s="1">
        <v>151</v>
      </c>
      <c r="B151" s="5" t="s">
        <v>135</v>
      </c>
    </row>
    <row r="152" spans="1:2" x14ac:dyDescent="0.25">
      <c r="A152" s="1">
        <v>152</v>
      </c>
      <c r="B152" s="6" t="s">
        <v>43</v>
      </c>
    </row>
    <row r="153" spans="1:2" x14ac:dyDescent="0.25">
      <c r="A153" s="1">
        <v>153</v>
      </c>
      <c r="B153" s="5" t="s">
        <v>18</v>
      </c>
    </row>
    <row r="154" spans="1:2" x14ac:dyDescent="0.25">
      <c r="A154" s="1">
        <v>154</v>
      </c>
      <c r="B154" s="6" t="s">
        <v>127</v>
      </c>
    </row>
    <row r="155" spans="1:2" x14ac:dyDescent="0.25">
      <c r="A155" s="1">
        <v>155</v>
      </c>
      <c r="B155" s="5" t="s">
        <v>234</v>
      </c>
    </row>
    <row r="156" spans="1:2" x14ac:dyDescent="0.25">
      <c r="A156" s="1">
        <v>156</v>
      </c>
      <c r="B156" s="6" t="s">
        <v>212</v>
      </c>
    </row>
    <row r="157" spans="1:2" x14ac:dyDescent="0.25">
      <c r="A157" s="1">
        <v>157</v>
      </c>
      <c r="B157" s="5" t="s">
        <v>185</v>
      </c>
    </row>
    <row r="158" spans="1:2" x14ac:dyDescent="0.25">
      <c r="A158" s="1">
        <v>158</v>
      </c>
      <c r="B158" s="6" t="s">
        <v>200</v>
      </c>
    </row>
    <row r="159" spans="1:2" x14ac:dyDescent="0.25">
      <c r="A159" s="1">
        <v>159</v>
      </c>
      <c r="B159" s="5" t="s">
        <v>233</v>
      </c>
    </row>
    <row r="160" spans="1:2" x14ac:dyDescent="0.25">
      <c r="A160" s="1">
        <v>160</v>
      </c>
      <c r="B160" s="6" t="s">
        <v>190</v>
      </c>
    </row>
    <row r="161" spans="1:2" x14ac:dyDescent="0.25">
      <c r="A161" s="1">
        <v>161</v>
      </c>
      <c r="B161" s="5" t="s">
        <v>207</v>
      </c>
    </row>
    <row r="162" spans="1:2" x14ac:dyDescent="0.25">
      <c r="A162" s="1">
        <v>162</v>
      </c>
      <c r="B162" s="6" t="s">
        <v>60</v>
      </c>
    </row>
    <row r="163" spans="1:2" x14ac:dyDescent="0.25">
      <c r="A163" s="1">
        <v>163</v>
      </c>
      <c r="B163" s="5" t="s">
        <v>129</v>
      </c>
    </row>
    <row r="164" spans="1:2" x14ac:dyDescent="0.25">
      <c r="A164" s="1">
        <v>164</v>
      </c>
      <c r="B164" s="6" t="s">
        <v>50</v>
      </c>
    </row>
    <row r="165" spans="1:2" x14ac:dyDescent="0.25">
      <c r="A165" s="1">
        <v>165</v>
      </c>
      <c r="B165" s="5" t="s">
        <v>157</v>
      </c>
    </row>
    <row r="166" spans="1:2" x14ac:dyDescent="0.25">
      <c r="A166" s="1">
        <v>166</v>
      </c>
      <c r="B166" s="6" t="s">
        <v>184</v>
      </c>
    </row>
    <row r="167" spans="1:2" x14ac:dyDescent="0.25">
      <c r="A167" s="1">
        <v>167</v>
      </c>
      <c r="B167" s="5" t="s">
        <v>130</v>
      </c>
    </row>
    <row r="168" spans="1:2" x14ac:dyDescent="0.25">
      <c r="A168" s="1">
        <v>168</v>
      </c>
      <c r="B168" s="6" t="s">
        <v>198</v>
      </c>
    </row>
    <row r="169" spans="1:2" x14ac:dyDescent="0.25">
      <c r="A169" s="1">
        <v>169</v>
      </c>
      <c r="B169" s="5" t="s">
        <v>73</v>
      </c>
    </row>
    <row r="170" spans="1:2" x14ac:dyDescent="0.25">
      <c r="A170" s="1">
        <v>170</v>
      </c>
      <c r="B170" s="6" t="s">
        <v>93</v>
      </c>
    </row>
    <row r="171" spans="1:2" x14ac:dyDescent="0.25">
      <c r="A171" s="1">
        <v>171</v>
      </c>
      <c r="B171" s="5" t="s">
        <v>229</v>
      </c>
    </row>
    <row r="172" spans="1:2" x14ac:dyDescent="0.25">
      <c r="A172" s="1">
        <v>172</v>
      </c>
      <c r="B172" s="6" t="s">
        <v>160</v>
      </c>
    </row>
    <row r="173" spans="1:2" x14ac:dyDescent="0.25">
      <c r="A173" s="1">
        <v>173</v>
      </c>
      <c r="B173" s="5" t="s">
        <v>31</v>
      </c>
    </row>
    <row r="174" spans="1:2" x14ac:dyDescent="0.25">
      <c r="A174" s="1">
        <v>174</v>
      </c>
      <c r="B174" s="6" t="s">
        <v>175</v>
      </c>
    </row>
    <row r="175" spans="1:2" x14ac:dyDescent="0.25">
      <c r="A175" s="1">
        <v>175</v>
      </c>
      <c r="B175" s="5" t="s">
        <v>24</v>
      </c>
    </row>
    <row r="176" spans="1:2" x14ac:dyDescent="0.25">
      <c r="A176" s="1">
        <v>176</v>
      </c>
      <c r="B176" s="6" t="s">
        <v>79</v>
      </c>
    </row>
    <row r="177" spans="1:2" x14ac:dyDescent="0.25">
      <c r="A177" s="1">
        <v>177</v>
      </c>
      <c r="B177" s="5" t="s">
        <v>208</v>
      </c>
    </row>
    <row r="178" spans="1:2" x14ac:dyDescent="0.25">
      <c r="A178" s="1">
        <v>178</v>
      </c>
      <c r="B178" s="6" t="s">
        <v>137</v>
      </c>
    </row>
    <row r="179" spans="1:2" x14ac:dyDescent="0.25">
      <c r="A179" s="1">
        <v>179</v>
      </c>
      <c r="B179" s="5" t="s">
        <v>148</v>
      </c>
    </row>
    <row r="180" spans="1:2" x14ac:dyDescent="0.25">
      <c r="A180" s="1">
        <v>180</v>
      </c>
      <c r="B180" s="6" t="s">
        <v>42</v>
      </c>
    </row>
    <row r="181" spans="1:2" x14ac:dyDescent="0.25">
      <c r="A181" s="1">
        <v>181</v>
      </c>
      <c r="B181" s="5" t="s">
        <v>51</v>
      </c>
    </row>
    <row r="182" spans="1:2" x14ac:dyDescent="0.25">
      <c r="A182" s="1">
        <v>182</v>
      </c>
      <c r="B182" s="6" t="s">
        <v>147</v>
      </c>
    </row>
    <row r="183" spans="1:2" x14ac:dyDescent="0.25">
      <c r="A183" s="1">
        <v>183</v>
      </c>
      <c r="B183" s="5" t="s">
        <v>161</v>
      </c>
    </row>
    <row r="184" spans="1:2" x14ac:dyDescent="0.25">
      <c r="A184" s="1">
        <v>184</v>
      </c>
      <c r="B184" s="6" t="s">
        <v>210</v>
      </c>
    </row>
    <row r="185" spans="1:2" x14ac:dyDescent="0.25">
      <c r="A185" s="1">
        <v>185</v>
      </c>
      <c r="B185" s="5" t="s">
        <v>52</v>
      </c>
    </row>
    <row r="186" spans="1:2" x14ac:dyDescent="0.25">
      <c r="A186" s="1">
        <v>186</v>
      </c>
      <c r="B186" s="6" t="s">
        <v>174</v>
      </c>
    </row>
    <row r="187" spans="1:2" x14ac:dyDescent="0.25">
      <c r="A187" s="1">
        <v>187</v>
      </c>
      <c r="B187" s="5" t="s">
        <v>159</v>
      </c>
    </row>
    <row r="188" spans="1:2" x14ac:dyDescent="0.25">
      <c r="A188" s="1">
        <v>188</v>
      </c>
      <c r="B188" s="6" t="s">
        <v>136</v>
      </c>
    </row>
    <row r="189" spans="1:2" x14ac:dyDescent="0.25">
      <c r="A189" s="1">
        <v>189</v>
      </c>
      <c r="B189" s="5" t="s">
        <v>58</v>
      </c>
    </row>
    <row r="190" spans="1:2" x14ac:dyDescent="0.25">
      <c r="A190" s="1">
        <v>190</v>
      </c>
      <c r="B190" s="6" t="s">
        <v>21</v>
      </c>
    </row>
    <row r="191" spans="1:2" x14ac:dyDescent="0.25">
      <c r="A191" s="1">
        <v>191</v>
      </c>
      <c r="B191" s="5" t="s">
        <v>205</v>
      </c>
    </row>
    <row r="192" spans="1:2" x14ac:dyDescent="0.25">
      <c r="A192" s="1">
        <v>192</v>
      </c>
      <c r="B192" s="6" t="s">
        <v>54</v>
      </c>
    </row>
    <row r="193" spans="1:2" x14ac:dyDescent="0.25">
      <c r="A193" s="1">
        <v>193</v>
      </c>
      <c r="B193" s="5" t="s">
        <v>120</v>
      </c>
    </row>
    <row r="194" spans="1:2" x14ac:dyDescent="0.25">
      <c r="A194" s="1">
        <v>194</v>
      </c>
      <c r="B194" s="6" t="s">
        <v>20</v>
      </c>
    </row>
    <row r="195" spans="1:2" x14ac:dyDescent="0.25">
      <c r="A195" s="1">
        <v>195</v>
      </c>
      <c r="B195" s="5" t="s">
        <v>32</v>
      </c>
    </row>
    <row r="196" spans="1:2" x14ac:dyDescent="0.25">
      <c r="A196" s="1">
        <v>196</v>
      </c>
      <c r="B196" s="6" t="s">
        <v>75</v>
      </c>
    </row>
    <row r="197" spans="1:2" x14ac:dyDescent="0.25">
      <c r="A197" s="1">
        <v>197</v>
      </c>
      <c r="B197" s="5" t="s">
        <v>260</v>
      </c>
    </row>
    <row r="198" spans="1:2" x14ac:dyDescent="0.25">
      <c r="A198" s="1">
        <v>198</v>
      </c>
      <c r="B198" s="6" t="s">
        <v>108</v>
      </c>
    </row>
    <row r="199" spans="1:2" x14ac:dyDescent="0.25">
      <c r="A199" s="1">
        <v>199</v>
      </c>
      <c r="B199" s="5" t="s">
        <v>231</v>
      </c>
    </row>
    <row r="200" spans="1:2" x14ac:dyDescent="0.25">
      <c r="A200" s="1">
        <v>200</v>
      </c>
      <c r="B200" s="6" t="s">
        <v>83</v>
      </c>
    </row>
    <row r="201" spans="1:2" x14ac:dyDescent="0.25">
      <c r="A201" s="1">
        <v>201</v>
      </c>
      <c r="B201" s="5" t="s">
        <v>99</v>
      </c>
    </row>
    <row r="202" spans="1:2" x14ac:dyDescent="0.25">
      <c r="A202" s="1">
        <v>202</v>
      </c>
      <c r="B202" s="6" t="s">
        <v>213</v>
      </c>
    </row>
    <row r="203" spans="1:2" x14ac:dyDescent="0.25">
      <c r="A203" s="1">
        <v>203</v>
      </c>
      <c r="B203" s="5" t="s">
        <v>230</v>
      </c>
    </row>
    <row r="204" spans="1:2" x14ac:dyDescent="0.25">
      <c r="A204" s="1">
        <v>204</v>
      </c>
      <c r="B204" s="6" t="s">
        <v>182</v>
      </c>
    </row>
    <row r="205" spans="1:2" x14ac:dyDescent="0.25">
      <c r="A205" s="1">
        <v>205</v>
      </c>
      <c r="B205" s="5" t="s">
        <v>98</v>
      </c>
    </row>
    <row r="206" spans="1:2" x14ac:dyDescent="0.25">
      <c r="A206" s="1">
        <v>206</v>
      </c>
      <c r="B206" s="6" t="s">
        <v>114</v>
      </c>
    </row>
  </sheetData>
  <sortState xmlns:xlrd2="http://schemas.microsoft.com/office/spreadsheetml/2017/richdata2" ref="B1:B207">
    <sortCondition ref="B1:B2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4CD3C-81C7-4E7C-B0DD-45355B89BD93}">
  <dimension ref="A2:K212"/>
  <sheetViews>
    <sheetView topLeftCell="B4" workbookViewId="0">
      <selection activeCell="J13" sqref="J13"/>
    </sheetView>
  </sheetViews>
  <sheetFormatPr defaultRowHeight="15" x14ac:dyDescent="0.25"/>
  <cols>
    <col min="1" max="1" width="22.42578125" bestFit="1" customWidth="1"/>
    <col min="2" max="2" width="22.140625" bestFit="1" customWidth="1"/>
    <col min="3" max="3" width="21.140625" bestFit="1" customWidth="1"/>
    <col min="4" max="4" width="15.7109375" bestFit="1" customWidth="1"/>
    <col min="5" max="5" width="17.140625" bestFit="1" customWidth="1"/>
    <col min="6" max="6" width="3.7109375" bestFit="1" customWidth="1"/>
    <col min="7" max="7" width="2.7109375" bestFit="1" customWidth="1"/>
    <col min="8" max="8" width="1.7109375" bestFit="1" customWidth="1"/>
    <col min="9" max="9" width="22.42578125" bestFit="1" customWidth="1"/>
    <col min="10" max="10" width="17.42578125" bestFit="1" customWidth="1"/>
    <col min="11" max="11" width="18.5703125" bestFit="1" customWidth="1"/>
    <col min="12" max="12" width="13.7109375" bestFit="1" customWidth="1"/>
    <col min="13" max="13" width="10.42578125" bestFit="1" customWidth="1"/>
    <col min="14" max="14" width="12" bestFit="1" customWidth="1"/>
    <col min="15" max="15" width="10.7109375" bestFit="1" customWidth="1"/>
    <col min="16" max="16" width="13.140625" bestFit="1" customWidth="1"/>
    <col min="17" max="17" width="9" bestFit="1" customWidth="1"/>
    <col min="18" max="18" width="9.7109375" bestFit="1" customWidth="1"/>
    <col min="19" max="19" width="11.5703125" bestFit="1" customWidth="1"/>
    <col min="20" max="20" width="13.42578125" bestFit="1" customWidth="1"/>
    <col min="21" max="21" width="15.42578125" bestFit="1" customWidth="1"/>
    <col min="22" max="22" width="14.5703125" bestFit="1" customWidth="1"/>
    <col min="23" max="23" width="8.42578125" bestFit="1" customWidth="1"/>
    <col min="24" max="24" width="12.7109375" bestFit="1" customWidth="1"/>
    <col min="25" max="25" width="16.140625" bestFit="1" customWidth="1"/>
    <col min="26" max="26" width="13.42578125" bestFit="1" customWidth="1"/>
    <col min="27" max="27" width="12.140625" bestFit="1" customWidth="1"/>
    <col min="28" max="28" width="14.5703125" bestFit="1" customWidth="1"/>
    <col min="29" max="29" width="12.85546875" bestFit="1" customWidth="1"/>
    <col min="30" max="30" width="11.5703125" bestFit="1" customWidth="1"/>
    <col min="31" max="31" width="14" bestFit="1" customWidth="1"/>
    <col min="32" max="32" width="10.140625" bestFit="1" customWidth="1"/>
    <col min="33" max="33" width="9.7109375" bestFit="1" customWidth="1"/>
    <col min="34" max="34" width="8.42578125" bestFit="1" customWidth="1"/>
    <col min="35" max="35" width="11.85546875" bestFit="1" customWidth="1"/>
    <col min="36" max="36" width="14.42578125" bestFit="1" customWidth="1"/>
    <col min="37" max="37" width="17.28515625" bestFit="1" customWidth="1"/>
    <col min="38" max="38" width="10.140625" bestFit="1" customWidth="1"/>
    <col min="39" max="44" width="3.7109375" bestFit="1" customWidth="1"/>
    <col min="45" max="45" width="4.7109375" bestFit="1" customWidth="1"/>
    <col min="46" max="46" width="3.7109375" bestFit="1" customWidth="1"/>
    <col min="47" max="48" width="4.7109375" bestFit="1" customWidth="1"/>
    <col min="49" max="50" width="3.7109375" bestFit="1" customWidth="1"/>
    <col min="51" max="56" width="4.7109375" bestFit="1" customWidth="1"/>
    <col min="57" max="63" width="3.7109375" bestFit="1" customWidth="1"/>
    <col min="64" max="64" width="4.7109375" bestFit="1" customWidth="1"/>
    <col min="65" max="67" width="3.7109375" bestFit="1" customWidth="1"/>
    <col min="68" max="70" width="4.7109375" bestFit="1" customWidth="1"/>
    <col min="71" max="75" width="3.7109375" bestFit="1" customWidth="1"/>
    <col min="76" max="76" width="4.7109375" bestFit="1" customWidth="1"/>
    <col min="77" max="80" width="3.7109375" bestFit="1" customWidth="1"/>
    <col min="81" max="81" width="4.7109375" bestFit="1" customWidth="1"/>
    <col min="82" max="91" width="3.7109375" bestFit="1" customWidth="1"/>
    <col min="92" max="92" width="4.7109375" bestFit="1" customWidth="1"/>
    <col min="93" max="93" width="3.7109375" bestFit="1" customWidth="1"/>
    <col min="94" max="94" width="4.7109375" bestFit="1" customWidth="1"/>
    <col min="95" max="96" width="3.7109375" bestFit="1" customWidth="1"/>
    <col min="97" max="97" width="4.7109375" bestFit="1" customWidth="1"/>
    <col min="98" max="99" width="3.7109375" bestFit="1" customWidth="1"/>
    <col min="100" max="100" width="4.7109375" bestFit="1" customWidth="1"/>
    <col min="101" max="102" width="3.7109375" bestFit="1" customWidth="1"/>
    <col min="103" max="135" width="4.7109375" bestFit="1" customWidth="1"/>
    <col min="136" max="148" width="5.7109375" bestFit="1" customWidth="1"/>
    <col min="149" max="149" width="6.7109375" bestFit="1" customWidth="1"/>
    <col min="150" max="150" width="19.28515625" bestFit="1" customWidth="1"/>
    <col min="151" max="151" width="5.7109375" bestFit="1" customWidth="1"/>
    <col min="152" max="152" width="6.7109375" bestFit="1" customWidth="1"/>
    <col min="153" max="158" width="5.7109375" bestFit="1" customWidth="1"/>
    <col min="159" max="159" width="6.7109375" bestFit="1" customWidth="1"/>
    <col min="160" max="160" width="4.7109375" bestFit="1" customWidth="1"/>
    <col min="161" max="164" width="5.7109375" bestFit="1" customWidth="1"/>
    <col min="165" max="166" width="4.7109375" bestFit="1" customWidth="1"/>
    <col min="167" max="167" width="5.7109375" bestFit="1" customWidth="1"/>
    <col min="168" max="168" width="4.7109375" bestFit="1" customWidth="1"/>
    <col min="169" max="177" width="5.7109375" bestFit="1" customWidth="1"/>
    <col min="178" max="178" width="4.7109375" bestFit="1" customWidth="1"/>
    <col min="179" max="182" width="5.7109375" bestFit="1" customWidth="1"/>
    <col min="183" max="183" width="4.7109375" bestFit="1" customWidth="1"/>
    <col min="184" max="184" width="5.7109375" bestFit="1" customWidth="1"/>
    <col min="185" max="185" width="6.7109375" bestFit="1" customWidth="1"/>
    <col min="186" max="188" width="5.7109375" bestFit="1" customWidth="1"/>
    <col min="189" max="190" width="4.7109375" bestFit="1" customWidth="1"/>
    <col min="191" max="193" width="5.7109375" bestFit="1" customWidth="1"/>
    <col min="194" max="194" width="4.7109375" bestFit="1" customWidth="1"/>
    <col min="195" max="195" width="5.7109375" bestFit="1" customWidth="1"/>
    <col min="196" max="196" width="4.7109375" bestFit="1" customWidth="1"/>
    <col min="197" max="197" width="5.7109375" bestFit="1" customWidth="1"/>
    <col min="198" max="198" width="4.7109375" bestFit="1" customWidth="1"/>
    <col min="199" max="199" width="5.7109375" bestFit="1" customWidth="1"/>
    <col min="200" max="200" width="4.7109375" bestFit="1" customWidth="1"/>
    <col min="201" max="202" width="5.7109375" bestFit="1" customWidth="1"/>
    <col min="203" max="203" width="6.7109375" bestFit="1" customWidth="1"/>
    <col min="204" max="204" width="5.7109375" bestFit="1" customWidth="1"/>
    <col min="205" max="207" width="4.7109375" bestFit="1" customWidth="1"/>
    <col min="208" max="208" width="5.7109375" bestFit="1" customWidth="1"/>
    <col min="209" max="210" width="4.7109375" bestFit="1" customWidth="1"/>
    <col min="211" max="212" width="5.7109375" bestFit="1" customWidth="1"/>
    <col min="213" max="213" width="4.7109375" bestFit="1" customWidth="1"/>
    <col min="214" max="215" width="5.7109375" bestFit="1" customWidth="1"/>
    <col min="216" max="216" width="4.7109375" bestFit="1" customWidth="1"/>
    <col min="217" max="218" width="5.7109375" bestFit="1" customWidth="1"/>
    <col min="219" max="221" width="4.7109375" bestFit="1" customWidth="1"/>
    <col min="222" max="224" width="5.7109375" bestFit="1" customWidth="1"/>
    <col min="225" max="225" width="4.7109375" bestFit="1" customWidth="1"/>
    <col min="226" max="227" width="5.7109375" bestFit="1" customWidth="1"/>
    <col min="228" max="228" width="4.7109375" bestFit="1" customWidth="1"/>
    <col min="229" max="231" width="5.7109375" bestFit="1" customWidth="1"/>
    <col min="232" max="232" width="4.7109375" bestFit="1" customWidth="1"/>
    <col min="233" max="234" width="5.7109375" bestFit="1" customWidth="1"/>
    <col min="235" max="237" width="4.7109375" bestFit="1" customWidth="1"/>
    <col min="238" max="238" width="5.7109375" bestFit="1" customWidth="1"/>
    <col min="239" max="239" width="4.7109375" bestFit="1" customWidth="1"/>
    <col min="240" max="248" width="5.7109375" bestFit="1" customWidth="1"/>
    <col min="249" max="249" width="4.7109375" bestFit="1" customWidth="1"/>
    <col min="250" max="268" width="5.7109375" bestFit="1" customWidth="1"/>
    <col min="269" max="269" width="4.7109375" bestFit="1" customWidth="1"/>
    <col min="270" max="281" width="5.7109375" bestFit="1" customWidth="1"/>
    <col min="282" max="283" width="4.7109375" bestFit="1" customWidth="1"/>
    <col min="284" max="296" width="5.7109375" bestFit="1" customWidth="1"/>
    <col min="297" max="297" width="6.7109375" bestFit="1" customWidth="1"/>
    <col min="298" max="298" width="25" bestFit="1" customWidth="1"/>
    <col min="299" max="299" width="23.85546875" bestFit="1" customWidth="1"/>
    <col min="300" max="300" width="9.85546875" bestFit="1" customWidth="1"/>
    <col min="301" max="302" width="5.7109375" bestFit="1" customWidth="1"/>
    <col min="303" max="303" width="7" bestFit="1" customWidth="1"/>
    <col min="304" max="304" width="5.7109375" bestFit="1" customWidth="1"/>
    <col min="305" max="305" width="6.140625" bestFit="1" customWidth="1"/>
    <col min="306" max="306" width="10" bestFit="1" customWidth="1"/>
    <col min="307" max="307" width="5.7109375" bestFit="1" customWidth="1"/>
    <col min="308" max="308" width="6.42578125" bestFit="1" customWidth="1"/>
    <col min="309" max="309" width="9.5703125" bestFit="1" customWidth="1"/>
    <col min="310" max="310" width="5.7109375" bestFit="1" customWidth="1"/>
    <col min="311" max="311" width="7.7109375" bestFit="1" customWidth="1"/>
    <col min="312" max="312" width="7.140625" bestFit="1" customWidth="1"/>
    <col min="313" max="313" width="6.140625" bestFit="1" customWidth="1"/>
    <col min="314" max="314" width="5.7109375" bestFit="1" customWidth="1"/>
    <col min="315" max="315" width="11.5703125" bestFit="1" customWidth="1"/>
    <col min="316" max="316" width="8.140625" bestFit="1" customWidth="1"/>
    <col min="317" max="317" width="10.85546875" bestFit="1" customWidth="1"/>
    <col min="318" max="318" width="6.140625" bestFit="1" customWidth="1"/>
    <col min="319" max="319" width="10.42578125" bestFit="1" customWidth="1"/>
    <col min="320" max="320" width="6.7109375" bestFit="1" customWidth="1"/>
    <col min="321" max="321" width="7.85546875" bestFit="1" customWidth="1"/>
    <col min="322" max="322" width="8" bestFit="1" customWidth="1"/>
    <col min="323" max="323" width="4.7109375" bestFit="1" customWidth="1"/>
    <col min="324" max="324" width="5.7109375" bestFit="1" customWidth="1"/>
    <col min="325" max="325" width="14" bestFit="1" customWidth="1"/>
    <col min="326" max="326" width="9.85546875" bestFit="1" customWidth="1"/>
    <col min="327" max="327" width="9.5703125" bestFit="1" customWidth="1"/>
    <col min="328" max="328" width="8.5703125" bestFit="1" customWidth="1"/>
    <col min="329" max="329" width="7.7109375" bestFit="1" customWidth="1"/>
    <col min="330" max="330" width="6.5703125" bestFit="1" customWidth="1"/>
    <col min="331" max="331" width="9.7109375" bestFit="1" customWidth="1"/>
    <col min="332" max="332" width="8" bestFit="1" customWidth="1"/>
    <col min="333" max="333" width="7.28515625" bestFit="1" customWidth="1"/>
    <col min="334" max="334" width="8.42578125" bestFit="1" customWidth="1"/>
    <col min="335" max="335" width="11" bestFit="1" customWidth="1"/>
    <col min="336" max="336" width="10" bestFit="1" customWidth="1"/>
    <col min="337" max="337" width="7.85546875" bestFit="1" customWidth="1"/>
    <col min="338" max="338" width="11.42578125" bestFit="1" customWidth="1"/>
    <col min="339" max="339" width="8.5703125" bestFit="1" customWidth="1"/>
    <col min="340" max="340" width="7.42578125" bestFit="1" customWidth="1"/>
    <col min="341" max="341" width="5.7109375" bestFit="1" customWidth="1"/>
    <col min="342" max="342" width="10.7109375" bestFit="1" customWidth="1"/>
    <col min="343" max="343" width="13" bestFit="1" customWidth="1"/>
    <col min="344" max="344" width="11.28515625" bestFit="1" customWidth="1"/>
    <col min="345" max="345" width="8.7109375" bestFit="1" customWidth="1"/>
    <col min="346" max="346" width="5" bestFit="1" customWidth="1"/>
    <col min="347" max="347" width="6.42578125" bestFit="1" customWidth="1"/>
    <col min="348" max="348" width="15" bestFit="1" customWidth="1"/>
    <col min="349" max="349" width="7" bestFit="1" customWidth="1"/>
    <col min="350" max="350" width="5.7109375" bestFit="1" customWidth="1"/>
    <col min="351" max="351" width="7.5703125" bestFit="1" customWidth="1"/>
    <col min="352" max="352" width="8.140625" bestFit="1" customWidth="1"/>
    <col min="353" max="353" width="7.140625" bestFit="1" customWidth="1"/>
    <col min="354" max="354" width="16.140625" bestFit="1" customWidth="1"/>
    <col min="355" max="355" width="8.140625" bestFit="1" customWidth="1"/>
    <col min="356" max="356" width="9.7109375" bestFit="1" customWidth="1"/>
    <col min="357" max="357" width="6.28515625" bestFit="1" customWidth="1"/>
    <col min="358" max="358" width="7.5703125" bestFit="1" customWidth="1"/>
    <col min="359" max="359" width="5.7109375" bestFit="1" customWidth="1"/>
    <col min="360" max="360" width="7.5703125" bestFit="1" customWidth="1"/>
    <col min="361" max="361" width="7.85546875" bestFit="1" customWidth="1"/>
    <col min="362" max="362" width="5.85546875" bestFit="1" customWidth="1"/>
    <col min="363" max="363" width="7.28515625" bestFit="1" customWidth="1"/>
    <col min="364" max="364" width="11" bestFit="1" customWidth="1"/>
    <col min="365" max="365" width="17.5703125" bestFit="1" customWidth="1"/>
    <col min="366" max="366" width="9.28515625" bestFit="1" customWidth="1"/>
    <col min="367" max="367" width="10.7109375" bestFit="1" customWidth="1"/>
    <col min="368" max="368" width="6.140625" bestFit="1" customWidth="1"/>
    <col min="369" max="369" width="10" bestFit="1" customWidth="1"/>
    <col min="370" max="370" width="19.42578125" bestFit="1" customWidth="1"/>
    <col min="371" max="371" width="11" bestFit="1" customWidth="1"/>
    <col min="372" max="372" width="7" bestFit="1" customWidth="1"/>
    <col min="373" max="373" width="5.85546875" bestFit="1" customWidth="1"/>
    <col min="374" max="374" width="9.140625" bestFit="1" customWidth="1"/>
    <col min="375" max="375" width="10.85546875" bestFit="1" customWidth="1"/>
    <col min="376" max="376" width="8.85546875" bestFit="1" customWidth="1"/>
    <col min="377" max="377" width="11.28515625" bestFit="1" customWidth="1"/>
    <col min="378" max="378" width="7.42578125" bestFit="1" customWidth="1"/>
    <col min="379" max="379" width="7.5703125" bestFit="1" customWidth="1"/>
    <col min="380" max="380" width="14.140625" bestFit="1" customWidth="1"/>
    <col min="381" max="381" width="7.140625" bestFit="1" customWidth="1"/>
    <col min="382" max="382" width="10.7109375" bestFit="1" customWidth="1"/>
    <col min="383" max="383" width="11" bestFit="1" customWidth="1"/>
    <col min="384" max="384" width="5.7109375" bestFit="1" customWidth="1"/>
    <col min="385" max="385" width="8" bestFit="1" customWidth="1"/>
    <col min="386" max="386" width="19.42578125" bestFit="1" customWidth="1"/>
    <col min="387" max="387" width="5.85546875" bestFit="1" customWidth="1"/>
    <col min="388" max="388" width="8.42578125" bestFit="1" customWidth="1"/>
    <col min="389" max="389" width="7.28515625" bestFit="1" customWidth="1"/>
    <col min="390" max="390" width="10.28515625" bestFit="1" customWidth="1"/>
    <col min="391" max="391" width="4.7109375" bestFit="1" customWidth="1"/>
    <col min="392" max="392" width="8.42578125" bestFit="1" customWidth="1"/>
    <col min="393" max="393" width="7.85546875" bestFit="1" customWidth="1"/>
    <col min="394" max="394" width="7.7109375" bestFit="1" customWidth="1"/>
    <col min="395" max="395" width="10.28515625" bestFit="1" customWidth="1"/>
    <col min="396" max="396" width="4.7109375" bestFit="1" customWidth="1"/>
    <col min="397" max="397" width="17.5703125" bestFit="1" customWidth="1"/>
    <col min="398" max="398" width="6.42578125" bestFit="1" customWidth="1"/>
    <col min="399" max="399" width="6.28515625" bestFit="1" customWidth="1"/>
    <col min="400" max="400" width="14.28515625" bestFit="1" customWidth="1"/>
    <col min="401" max="401" width="5.7109375" bestFit="1" customWidth="1"/>
    <col min="402" max="402" width="7" bestFit="1" customWidth="1"/>
    <col min="403" max="403" width="5.7109375" bestFit="1" customWidth="1"/>
    <col min="404" max="404" width="7" bestFit="1" customWidth="1"/>
    <col min="405" max="405" width="7.5703125" bestFit="1" customWidth="1"/>
    <col min="406" max="406" width="5.7109375" bestFit="1" customWidth="1"/>
    <col min="407" max="407" width="9.7109375" bestFit="1" customWidth="1"/>
    <col min="408" max="408" width="7.5703125" bestFit="1" customWidth="1"/>
    <col min="409" max="409" width="9.140625" bestFit="1" customWidth="1"/>
    <col min="410" max="410" width="7.5703125" bestFit="1" customWidth="1"/>
    <col min="411" max="411" width="15.28515625" bestFit="1" customWidth="1"/>
    <col min="412" max="412" width="13.7109375" bestFit="1" customWidth="1"/>
    <col min="413" max="413" width="6.42578125" bestFit="1" customWidth="1"/>
    <col min="414" max="414" width="6.7109375" bestFit="1" customWidth="1"/>
    <col min="415" max="415" width="9.28515625" bestFit="1" customWidth="1"/>
    <col min="416" max="416" width="25" bestFit="1" customWidth="1"/>
    <col min="417" max="417" width="23.85546875" bestFit="1" customWidth="1"/>
  </cols>
  <sheetData>
    <row r="2" spans="1:11" x14ac:dyDescent="0.25">
      <c r="A2" s="10" t="s">
        <v>263</v>
      </c>
      <c r="B2" t="s">
        <v>283</v>
      </c>
      <c r="I2" s="10" t="s">
        <v>263</v>
      </c>
      <c r="J2" t="s">
        <v>283</v>
      </c>
    </row>
    <row r="3" spans="1:11" x14ac:dyDescent="0.25">
      <c r="A3" s="10" t="s">
        <v>262</v>
      </c>
      <c r="B3" t="s">
        <v>283</v>
      </c>
      <c r="I3" s="10" t="s">
        <v>262</v>
      </c>
      <c r="J3" t="s">
        <v>283</v>
      </c>
    </row>
    <row r="5" spans="1:11" x14ac:dyDescent="0.25">
      <c r="A5" s="10" t="s">
        <v>282</v>
      </c>
      <c r="B5" t="s">
        <v>285</v>
      </c>
      <c r="C5" t="s">
        <v>284</v>
      </c>
      <c r="I5" s="10" t="s">
        <v>282</v>
      </c>
      <c r="J5" t="s">
        <v>296</v>
      </c>
      <c r="K5" t="s">
        <v>295</v>
      </c>
    </row>
    <row r="6" spans="1:11" x14ac:dyDescent="0.25">
      <c r="A6" s="11" t="s">
        <v>105</v>
      </c>
      <c r="B6">
        <v>175</v>
      </c>
      <c r="C6">
        <v>0.02</v>
      </c>
      <c r="I6" s="11" t="s">
        <v>105</v>
      </c>
      <c r="J6">
        <v>278</v>
      </c>
      <c r="K6">
        <v>17</v>
      </c>
    </row>
    <row r="7" spans="1:11" x14ac:dyDescent="0.25">
      <c r="A7" s="11" t="s">
        <v>110</v>
      </c>
      <c r="B7">
        <v>856</v>
      </c>
      <c r="C7">
        <v>0.25</v>
      </c>
      <c r="I7" s="11" t="s">
        <v>110</v>
      </c>
      <c r="J7">
        <v>220</v>
      </c>
      <c r="K7">
        <v>0</v>
      </c>
    </row>
    <row r="8" spans="1:11" x14ac:dyDescent="0.25">
      <c r="A8" s="11" t="s">
        <v>100</v>
      </c>
      <c r="B8">
        <v>103</v>
      </c>
      <c r="C8">
        <v>7.8E-2</v>
      </c>
      <c r="I8" s="11" t="s">
        <v>100</v>
      </c>
      <c r="J8">
        <v>979</v>
      </c>
      <c r="K8">
        <v>40</v>
      </c>
    </row>
    <row r="9" spans="1:11" x14ac:dyDescent="0.25">
      <c r="A9" s="11" t="s">
        <v>163</v>
      </c>
      <c r="B9">
        <v>1667</v>
      </c>
      <c r="C9">
        <v>0.627</v>
      </c>
      <c r="I9" s="11" t="s">
        <v>163</v>
      </c>
      <c r="J9">
        <v>37</v>
      </c>
      <c r="K9">
        <v>1</v>
      </c>
    </row>
    <row r="10" spans="1:11" x14ac:dyDescent="0.25">
      <c r="A10" s="11" t="s">
        <v>133</v>
      </c>
      <c r="B10">
        <v>31</v>
      </c>
      <c r="C10">
        <v>0.03</v>
      </c>
      <c r="I10" s="11" t="s">
        <v>133</v>
      </c>
      <c r="J10">
        <v>143</v>
      </c>
      <c r="K10">
        <v>4</v>
      </c>
    </row>
    <row r="11" spans="1:11" x14ac:dyDescent="0.25">
      <c r="A11" s="11" t="s">
        <v>222</v>
      </c>
      <c r="B11">
        <v>0</v>
      </c>
      <c r="C11">
        <v>0.63300000000000001</v>
      </c>
      <c r="I11" s="11" t="s">
        <v>222</v>
      </c>
      <c r="J11">
        <v>0</v>
      </c>
      <c r="K11">
        <v>0</v>
      </c>
    </row>
    <row r="12" spans="1:11" x14ac:dyDescent="0.25">
      <c r="A12" s="11" t="s">
        <v>209</v>
      </c>
      <c r="B12">
        <v>435</v>
      </c>
      <c r="C12">
        <v>0.39400000000000002</v>
      </c>
      <c r="I12" s="11" t="s">
        <v>209</v>
      </c>
      <c r="J12">
        <v>0</v>
      </c>
      <c r="K12">
        <v>0</v>
      </c>
    </row>
    <row r="13" spans="1:11" x14ac:dyDescent="0.25">
      <c r="A13" s="11" t="s">
        <v>22</v>
      </c>
      <c r="B13">
        <v>2369</v>
      </c>
      <c r="C13">
        <v>0.58199999999999996</v>
      </c>
      <c r="I13" s="11" t="s">
        <v>22</v>
      </c>
      <c r="J13">
        <v>12412</v>
      </c>
      <c r="K13">
        <v>204</v>
      </c>
    </row>
    <row r="14" spans="1:11" x14ac:dyDescent="0.25">
      <c r="A14" s="11" t="s">
        <v>94</v>
      </c>
      <c r="B14">
        <v>1569</v>
      </c>
      <c r="C14">
        <v>4.4999999999999998E-2</v>
      </c>
      <c r="I14" s="11" t="s">
        <v>94</v>
      </c>
      <c r="J14">
        <v>313</v>
      </c>
      <c r="K14">
        <v>5</v>
      </c>
    </row>
    <row r="15" spans="1:11" x14ac:dyDescent="0.25">
      <c r="A15" s="11" t="s">
        <v>170</v>
      </c>
      <c r="B15">
        <v>1035</v>
      </c>
      <c r="C15">
        <v>0.68700000000000006</v>
      </c>
      <c r="I15" s="11" t="s">
        <v>170</v>
      </c>
      <c r="J15">
        <v>107</v>
      </c>
      <c r="K15">
        <v>0</v>
      </c>
    </row>
    <row r="16" spans="1:11" x14ac:dyDescent="0.25">
      <c r="A16" s="11" t="s">
        <v>139</v>
      </c>
      <c r="B16">
        <v>37</v>
      </c>
      <c r="C16">
        <v>0.36199999999999999</v>
      </c>
      <c r="I16" s="11" t="s">
        <v>139</v>
      </c>
      <c r="J16">
        <v>383</v>
      </c>
      <c r="K16">
        <v>3</v>
      </c>
    </row>
    <row r="17" spans="1:11" x14ac:dyDescent="0.25">
      <c r="A17" s="11" t="s">
        <v>56</v>
      </c>
      <c r="B17">
        <v>1186</v>
      </c>
      <c r="C17">
        <v>0.59599999999999997</v>
      </c>
      <c r="I17" s="11" t="s">
        <v>56</v>
      </c>
      <c r="J17">
        <v>601</v>
      </c>
      <c r="K17">
        <v>1</v>
      </c>
    </row>
    <row r="18" spans="1:11" x14ac:dyDescent="0.25">
      <c r="A18" s="11" t="s">
        <v>77</v>
      </c>
      <c r="B18">
        <v>496</v>
      </c>
      <c r="C18">
        <v>0.316</v>
      </c>
      <c r="I18" s="11" t="s">
        <v>77</v>
      </c>
      <c r="J18">
        <v>1736</v>
      </c>
      <c r="K18">
        <v>12</v>
      </c>
    </row>
    <row r="19" spans="1:11" x14ac:dyDescent="0.25">
      <c r="A19" s="11" t="s">
        <v>162</v>
      </c>
      <c r="B19">
        <v>775</v>
      </c>
      <c r="C19">
        <v>0.16</v>
      </c>
      <c r="I19" s="11" t="s">
        <v>162</v>
      </c>
      <c r="J19">
        <v>121</v>
      </c>
      <c r="K19">
        <v>1</v>
      </c>
    </row>
    <row r="20" spans="1:11" x14ac:dyDescent="0.25">
      <c r="A20" s="11" t="s">
        <v>90</v>
      </c>
      <c r="B20">
        <v>783</v>
      </c>
      <c r="C20">
        <v>0.65900000000000003</v>
      </c>
      <c r="I20" s="11" t="s">
        <v>90</v>
      </c>
      <c r="J20">
        <v>129</v>
      </c>
      <c r="K20">
        <v>0</v>
      </c>
    </row>
    <row r="21" spans="1:11" x14ac:dyDescent="0.25">
      <c r="A21" s="11" t="s">
        <v>39</v>
      </c>
      <c r="B21">
        <v>139</v>
      </c>
      <c r="C21">
        <v>8.7999999999999995E-2</v>
      </c>
      <c r="I21" s="11" t="s">
        <v>39</v>
      </c>
      <c r="J21">
        <v>11164</v>
      </c>
      <c r="K21">
        <v>264</v>
      </c>
    </row>
    <row r="22" spans="1:11" x14ac:dyDescent="0.25">
      <c r="A22" s="11" t="s">
        <v>194</v>
      </c>
      <c r="B22">
        <v>167</v>
      </c>
      <c r="C22">
        <v>0.34899999999999998</v>
      </c>
      <c r="I22" s="11" t="s">
        <v>194</v>
      </c>
      <c r="J22">
        <v>5</v>
      </c>
      <c r="K22">
        <v>0</v>
      </c>
    </row>
    <row r="23" spans="1:11" x14ac:dyDescent="0.25">
      <c r="A23" s="11" t="s">
        <v>66</v>
      </c>
      <c r="B23">
        <v>376</v>
      </c>
      <c r="C23">
        <v>0.14799999999999999</v>
      </c>
      <c r="I23" s="11" t="s">
        <v>66</v>
      </c>
      <c r="J23">
        <v>607</v>
      </c>
      <c r="K23">
        <v>10</v>
      </c>
    </row>
    <row r="24" spans="1:11" x14ac:dyDescent="0.25">
      <c r="A24" s="11" t="s">
        <v>41</v>
      </c>
      <c r="B24">
        <v>2170</v>
      </c>
      <c r="C24">
        <v>0.71</v>
      </c>
      <c r="I24" s="11" t="s">
        <v>41</v>
      </c>
      <c r="J24">
        <v>1454</v>
      </c>
      <c r="K24">
        <v>1</v>
      </c>
    </row>
    <row r="25" spans="1:11" x14ac:dyDescent="0.25">
      <c r="A25" s="11" t="s">
        <v>165</v>
      </c>
      <c r="B25">
        <v>841</v>
      </c>
      <c r="C25">
        <v>0.35099999999999998</v>
      </c>
      <c r="I25" s="11" t="s">
        <v>165</v>
      </c>
      <c r="J25">
        <v>79</v>
      </c>
      <c r="K25">
        <v>1</v>
      </c>
    </row>
    <row r="26" spans="1:11" x14ac:dyDescent="0.25">
      <c r="A26" s="11" t="s">
        <v>179</v>
      </c>
      <c r="B26">
        <v>9</v>
      </c>
      <c r="C26">
        <v>4.0000000000000001E-3</v>
      </c>
      <c r="I26" s="11" t="s">
        <v>179</v>
      </c>
      <c r="J26">
        <v>457</v>
      </c>
      <c r="K26">
        <v>3</v>
      </c>
    </row>
    <row r="27" spans="1:11" x14ac:dyDescent="0.25">
      <c r="A27" s="11" t="s">
        <v>202</v>
      </c>
      <c r="B27">
        <v>532</v>
      </c>
      <c r="C27">
        <v>0.67300000000000004</v>
      </c>
      <c r="I27" s="11" t="s">
        <v>202</v>
      </c>
      <c r="J27">
        <v>31</v>
      </c>
      <c r="K27">
        <v>0</v>
      </c>
    </row>
    <row r="28" spans="1:11" x14ac:dyDescent="0.25">
      <c r="A28" s="11" t="s">
        <v>204</v>
      </c>
      <c r="B28">
        <v>3</v>
      </c>
      <c r="C28">
        <v>0.69299999999999995</v>
      </c>
      <c r="I28" s="11" t="s">
        <v>204</v>
      </c>
      <c r="J28">
        <v>4</v>
      </c>
      <c r="K28">
        <v>0</v>
      </c>
    </row>
    <row r="29" spans="1:11" x14ac:dyDescent="0.25">
      <c r="A29" s="11" t="s">
        <v>64</v>
      </c>
      <c r="B29">
        <v>1519</v>
      </c>
      <c r="C29">
        <v>0.253</v>
      </c>
      <c r="I29" s="11" t="s">
        <v>64</v>
      </c>
      <c r="J29">
        <v>608</v>
      </c>
      <c r="K29">
        <v>21</v>
      </c>
    </row>
    <row r="30" spans="1:11" x14ac:dyDescent="0.25">
      <c r="A30" s="11" t="s">
        <v>97</v>
      </c>
      <c r="B30">
        <v>2975</v>
      </c>
      <c r="C30">
        <v>0.14699999999999999</v>
      </c>
      <c r="I30" s="11" t="s">
        <v>97</v>
      </c>
      <c r="J30">
        <v>159</v>
      </c>
      <c r="K30">
        <v>0</v>
      </c>
    </row>
    <row r="31" spans="1:11" x14ac:dyDescent="0.25">
      <c r="A31" s="11" t="s">
        <v>112</v>
      </c>
      <c r="B31">
        <v>762</v>
      </c>
      <c r="C31">
        <v>0.104</v>
      </c>
      <c r="I31" s="11" t="s">
        <v>112</v>
      </c>
      <c r="J31">
        <v>0</v>
      </c>
      <c r="K31">
        <v>0</v>
      </c>
    </row>
    <row r="32" spans="1:11" x14ac:dyDescent="0.25">
      <c r="A32" s="11" t="s">
        <v>16</v>
      </c>
      <c r="B32">
        <v>2637</v>
      </c>
      <c r="C32">
        <v>0.53200000000000003</v>
      </c>
      <c r="I32" s="11" t="s">
        <v>16</v>
      </c>
      <c r="J32">
        <v>35245</v>
      </c>
      <c r="K32">
        <v>1183</v>
      </c>
    </row>
    <row r="33" spans="1:11" x14ac:dyDescent="0.25">
      <c r="A33" s="11" t="s">
        <v>206</v>
      </c>
      <c r="B33">
        <v>1215</v>
      </c>
      <c r="C33">
        <v>0.54900000000000004</v>
      </c>
      <c r="I33" s="11" t="s">
        <v>206</v>
      </c>
      <c r="J33">
        <v>0</v>
      </c>
      <c r="K33">
        <v>0</v>
      </c>
    </row>
    <row r="34" spans="1:11" x14ac:dyDescent="0.25">
      <c r="A34" s="11" t="s">
        <v>214</v>
      </c>
      <c r="B34">
        <v>7</v>
      </c>
      <c r="C34">
        <v>0.34</v>
      </c>
      <c r="I34" s="11" t="s">
        <v>214</v>
      </c>
      <c r="J34">
        <v>34</v>
      </c>
      <c r="K34">
        <v>0</v>
      </c>
    </row>
    <row r="35" spans="1:11" x14ac:dyDescent="0.25">
      <c r="A35" s="11" t="s">
        <v>70</v>
      </c>
      <c r="B35">
        <v>2654</v>
      </c>
      <c r="C35">
        <v>0.153</v>
      </c>
      <c r="I35" s="11" t="s">
        <v>70</v>
      </c>
      <c r="J35">
        <v>805</v>
      </c>
      <c r="K35">
        <v>10</v>
      </c>
    </row>
    <row r="36" spans="1:11" x14ac:dyDescent="0.25">
      <c r="A36" s="11" t="s">
        <v>167</v>
      </c>
      <c r="B36">
        <v>8</v>
      </c>
      <c r="C36">
        <v>2E-3</v>
      </c>
      <c r="I36" s="11" t="s">
        <v>167</v>
      </c>
      <c r="J36">
        <v>1</v>
      </c>
      <c r="K36">
        <v>0</v>
      </c>
    </row>
    <row r="37" spans="1:11" x14ac:dyDescent="0.25">
      <c r="A37" s="11" t="s">
        <v>181</v>
      </c>
      <c r="B37">
        <v>3</v>
      </c>
      <c r="C37">
        <v>0</v>
      </c>
      <c r="I37" s="11" t="s">
        <v>181</v>
      </c>
      <c r="J37">
        <v>0</v>
      </c>
      <c r="K37">
        <v>0</v>
      </c>
    </row>
    <row r="38" spans="1:11" x14ac:dyDescent="0.25">
      <c r="A38" s="11" t="s">
        <v>142</v>
      </c>
      <c r="B38">
        <v>530</v>
      </c>
      <c r="C38">
        <v>0.32200000000000001</v>
      </c>
      <c r="I38" s="11" t="s">
        <v>142</v>
      </c>
      <c r="J38">
        <v>34</v>
      </c>
      <c r="K38">
        <v>0</v>
      </c>
    </row>
    <row r="39" spans="1:11" x14ac:dyDescent="0.25">
      <c r="A39" s="11" t="s">
        <v>125</v>
      </c>
      <c r="B39">
        <v>94</v>
      </c>
      <c r="C39">
        <v>0.502</v>
      </c>
      <c r="I39" s="11" t="s">
        <v>125</v>
      </c>
      <c r="J39">
        <v>499</v>
      </c>
      <c r="K39">
        <v>17</v>
      </c>
    </row>
    <row r="40" spans="1:11" x14ac:dyDescent="0.25">
      <c r="A40" s="11" t="s">
        <v>123</v>
      </c>
      <c r="B40">
        <v>49</v>
      </c>
      <c r="C40">
        <v>1.0999999999999999E-2</v>
      </c>
      <c r="I40" s="11" t="s">
        <v>123</v>
      </c>
      <c r="J40">
        <v>0</v>
      </c>
      <c r="K40">
        <v>0</v>
      </c>
    </row>
    <row r="41" spans="1:11" x14ac:dyDescent="0.25">
      <c r="A41" s="11" t="s">
        <v>38</v>
      </c>
      <c r="B41">
        <v>700</v>
      </c>
      <c r="C41">
        <v>0.72199999999999998</v>
      </c>
      <c r="I41" s="11" t="s">
        <v>38</v>
      </c>
      <c r="J41">
        <v>1346</v>
      </c>
      <c r="K41">
        <v>5</v>
      </c>
    </row>
    <row r="42" spans="1:11" x14ac:dyDescent="0.25">
      <c r="A42" s="11" t="s">
        <v>211</v>
      </c>
      <c r="B42">
        <v>30</v>
      </c>
      <c r="C42">
        <v>0.76900000000000002</v>
      </c>
      <c r="I42" s="11" t="s">
        <v>211</v>
      </c>
      <c r="J42">
        <v>2</v>
      </c>
      <c r="K42">
        <v>0</v>
      </c>
    </row>
    <row r="43" spans="1:11" x14ac:dyDescent="0.25">
      <c r="A43" s="11" t="s">
        <v>191</v>
      </c>
      <c r="B43">
        <v>10</v>
      </c>
      <c r="C43">
        <v>2E-3</v>
      </c>
      <c r="I43" s="11" t="s">
        <v>191</v>
      </c>
      <c r="J43">
        <v>1</v>
      </c>
      <c r="K43">
        <v>0</v>
      </c>
    </row>
    <row r="44" spans="1:11" x14ac:dyDescent="0.25">
      <c r="A44" s="11" t="s">
        <v>37</v>
      </c>
      <c r="B44">
        <v>1873</v>
      </c>
      <c r="C44">
        <v>0.73499999999999999</v>
      </c>
      <c r="I44" s="11" t="s">
        <v>37</v>
      </c>
      <c r="J44">
        <v>507</v>
      </c>
      <c r="K44">
        <v>31</v>
      </c>
    </row>
    <row r="45" spans="1:11" x14ac:dyDescent="0.25">
      <c r="A45" s="11" t="s">
        <v>121</v>
      </c>
      <c r="B45">
        <v>3</v>
      </c>
      <c r="C45">
        <v>0</v>
      </c>
      <c r="I45" s="11" t="s">
        <v>121</v>
      </c>
      <c r="J45">
        <v>143</v>
      </c>
      <c r="K45">
        <v>0</v>
      </c>
    </row>
    <row r="46" spans="1:11" x14ac:dyDescent="0.25">
      <c r="A46" s="11" t="s">
        <v>23</v>
      </c>
      <c r="B46">
        <v>2385</v>
      </c>
      <c r="C46">
        <v>0.39100000000000001</v>
      </c>
      <c r="I46" s="11" t="s">
        <v>23</v>
      </c>
      <c r="J46">
        <v>3948</v>
      </c>
      <c r="K46">
        <v>167</v>
      </c>
    </row>
    <row r="47" spans="1:11" x14ac:dyDescent="0.25">
      <c r="A47" s="11" t="s">
        <v>195</v>
      </c>
      <c r="B47">
        <v>165</v>
      </c>
      <c r="C47">
        <v>0.13900000000000001</v>
      </c>
      <c r="I47" s="11" t="s">
        <v>195</v>
      </c>
      <c r="J47">
        <v>0</v>
      </c>
      <c r="K47">
        <v>0</v>
      </c>
    </row>
    <row r="48" spans="1:11" x14ac:dyDescent="0.25">
      <c r="A48" s="11" t="s">
        <v>169</v>
      </c>
      <c r="B48">
        <v>32</v>
      </c>
      <c r="C48">
        <v>2.4E-2</v>
      </c>
      <c r="I48" s="11" t="s">
        <v>169</v>
      </c>
      <c r="J48">
        <v>0</v>
      </c>
      <c r="K48">
        <v>0</v>
      </c>
    </row>
    <row r="49" spans="1:11" x14ac:dyDescent="0.25">
      <c r="A49" s="11" t="s">
        <v>71</v>
      </c>
      <c r="B49">
        <v>1005</v>
      </c>
      <c r="C49">
        <v>0.54600000000000004</v>
      </c>
      <c r="I49" s="11" t="s">
        <v>71</v>
      </c>
      <c r="J49">
        <v>1882</v>
      </c>
      <c r="K49">
        <v>7</v>
      </c>
    </row>
    <row r="50" spans="1:11" x14ac:dyDescent="0.25">
      <c r="A50" s="11" t="s">
        <v>76</v>
      </c>
      <c r="B50">
        <v>2030</v>
      </c>
      <c r="C50">
        <v>0.40600000000000003</v>
      </c>
      <c r="I50" s="11" t="s">
        <v>76</v>
      </c>
      <c r="J50">
        <v>246</v>
      </c>
      <c r="K50">
        <v>2</v>
      </c>
    </row>
    <row r="51" spans="1:11" x14ac:dyDescent="0.25">
      <c r="A51" s="11" t="s">
        <v>69</v>
      </c>
      <c r="B51">
        <v>319</v>
      </c>
      <c r="C51">
        <v>0.41299999999999998</v>
      </c>
      <c r="I51" s="11" t="s">
        <v>69</v>
      </c>
      <c r="J51">
        <v>8936</v>
      </c>
      <c r="K51">
        <v>93</v>
      </c>
    </row>
    <row r="52" spans="1:11" x14ac:dyDescent="0.25">
      <c r="A52" s="11" t="s">
        <v>166</v>
      </c>
      <c r="B52">
        <v>801</v>
      </c>
      <c r="C52">
        <v>0.56999999999999995</v>
      </c>
      <c r="I52" s="11" t="s">
        <v>166</v>
      </c>
      <c r="J52">
        <v>73</v>
      </c>
      <c r="K52">
        <v>0</v>
      </c>
    </row>
    <row r="53" spans="1:11" x14ac:dyDescent="0.25">
      <c r="A53" s="11" t="s">
        <v>118</v>
      </c>
      <c r="B53">
        <v>367</v>
      </c>
      <c r="C53">
        <v>0.621</v>
      </c>
      <c r="I53" s="11" t="s">
        <v>118</v>
      </c>
      <c r="J53">
        <v>573</v>
      </c>
      <c r="K53">
        <v>3</v>
      </c>
    </row>
    <row r="54" spans="1:11" x14ac:dyDescent="0.25">
      <c r="A54" s="11" t="s">
        <v>35</v>
      </c>
      <c r="B54">
        <v>2830</v>
      </c>
      <c r="C54">
        <v>0.53900000000000003</v>
      </c>
      <c r="I54" s="11" t="s">
        <v>35</v>
      </c>
      <c r="J54">
        <v>167</v>
      </c>
      <c r="K54">
        <v>1</v>
      </c>
    </row>
    <row r="55" spans="1:11" x14ac:dyDescent="0.25">
      <c r="A55" s="11" t="s">
        <v>81</v>
      </c>
      <c r="B55">
        <v>439</v>
      </c>
      <c r="C55">
        <v>0.74199999999999999</v>
      </c>
      <c r="I55" s="11" t="s">
        <v>81</v>
      </c>
      <c r="J55">
        <v>1004</v>
      </c>
      <c r="K55">
        <v>2</v>
      </c>
    </row>
    <row r="56" spans="1:11" x14ac:dyDescent="0.25">
      <c r="A56" s="11" t="s">
        <v>172</v>
      </c>
      <c r="B56">
        <v>155</v>
      </c>
      <c r="C56">
        <v>3.2000000000000001E-2</v>
      </c>
      <c r="I56" s="11" t="s">
        <v>172</v>
      </c>
      <c r="J56">
        <v>0</v>
      </c>
      <c r="K56">
        <v>0</v>
      </c>
    </row>
    <row r="57" spans="1:11" x14ac:dyDescent="0.25">
      <c r="A57" s="11" t="s">
        <v>215</v>
      </c>
      <c r="B57">
        <v>0</v>
      </c>
      <c r="C57">
        <v>0.28999999999999998</v>
      </c>
      <c r="I57" s="11" t="s">
        <v>215</v>
      </c>
      <c r="J57">
        <v>24</v>
      </c>
      <c r="K57">
        <v>0</v>
      </c>
    </row>
    <row r="58" spans="1:11" x14ac:dyDescent="0.25">
      <c r="A58" s="11" t="s">
        <v>78</v>
      </c>
      <c r="B58">
        <v>362</v>
      </c>
      <c r="C58">
        <v>0.51900000000000002</v>
      </c>
      <c r="I58" s="11" t="s">
        <v>78</v>
      </c>
      <c r="J58">
        <v>211</v>
      </c>
      <c r="K58">
        <v>1</v>
      </c>
    </row>
    <row r="59" spans="1:11" x14ac:dyDescent="0.25">
      <c r="A59" s="11" t="s">
        <v>62</v>
      </c>
      <c r="B59">
        <v>1772</v>
      </c>
      <c r="C59">
        <v>0.56299999999999994</v>
      </c>
      <c r="I59" s="11" t="s">
        <v>62</v>
      </c>
      <c r="J59">
        <v>0</v>
      </c>
      <c r="K59">
        <v>0</v>
      </c>
    </row>
    <row r="60" spans="1:11" x14ac:dyDescent="0.25">
      <c r="A60" s="11" t="s">
        <v>88</v>
      </c>
      <c r="B60">
        <v>159</v>
      </c>
      <c r="C60">
        <v>3.7999999999999999E-2</v>
      </c>
      <c r="I60" s="11" t="s">
        <v>88</v>
      </c>
      <c r="J60">
        <v>86</v>
      </c>
      <c r="K60">
        <v>6</v>
      </c>
    </row>
    <row r="61" spans="1:11" x14ac:dyDescent="0.25">
      <c r="A61" s="11" t="s">
        <v>122</v>
      </c>
      <c r="B61">
        <v>420</v>
      </c>
      <c r="C61">
        <v>0.47699999999999998</v>
      </c>
      <c r="I61" s="11" t="s">
        <v>122</v>
      </c>
      <c r="J61">
        <v>299</v>
      </c>
      <c r="K61">
        <v>12</v>
      </c>
    </row>
    <row r="62" spans="1:11" x14ac:dyDescent="0.25">
      <c r="A62" s="11" t="s">
        <v>177</v>
      </c>
      <c r="B62">
        <v>85</v>
      </c>
      <c r="C62">
        <v>0.13</v>
      </c>
      <c r="I62" s="11" t="s">
        <v>177</v>
      </c>
      <c r="J62">
        <v>0</v>
      </c>
      <c r="K62">
        <v>0</v>
      </c>
    </row>
    <row r="63" spans="1:11" x14ac:dyDescent="0.25">
      <c r="A63" s="11" t="s">
        <v>183</v>
      </c>
      <c r="B63">
        <v>10</v>
      </c>
      <c r="C63">
        <v>0</v>
      </c>
      <c r="I63" s="11" t="s">
        <v>183</v>
      </c>
      <c r="J63">
        <v>0</v>
      </c>
      <c r="K63">
        <v>1</v>
      </c>
    </row>
    <row r="64" spans="1:11" x14ac:dyDescent="0.25">
      <c r="A64" s="11" t="s">
        <v>109</v>
      </c>
      <c r="B64">
        <v>962</v>
      </c>
      <c r="C64">
        <v>0.50900000000000001</v>
      </c>
      <c r="I64" s="11" t="s">
        <v>109</v>
      </c>
      <c r="J64">
        <v>290</v>
      </c>
      <c r="K64">
        <v>0</v>
      </c>
    </row>
    <row r="65" spans="1:11" x14ac:dyDescent="0.25">
      <c r="A65" s="11" t="s">
        <v>144</v>
      </c>
      <c r="B65">
        <v>758</v>
      </c>
      <c r="C65">
        <v>5.6000000000000001E-2</v>
      </c>
      <c r="I65" s="11" t="s">
        <v>144</v>
      </c>
      <c r="J65">
        <v>1060</v>
      </c>
      <c r="K65">
        <v>15</v>
      </c>
    </row>
    <row r="66" spans="1:11" x14ac:dyDescent="0.25">
      <c r="A66" s="11" t="s">
        <v>89</v>
      </c>
      <c r="B66">
        <v>38</v>
      </c>
      <c r="C66">
        <v>0.02</v>
      </c>
      <c r="I66" s="11" t="s">
        <v>89</v>
      </c>
      <c r="J66">
        <v>882</v>
      </c>
      <c r="K66">
        <v>10</v>
      </c>
    </row>
    <row r="67" spans="1:11" x14ac:dyDescent="0.25">
      <c r="A67" s="11" t="s">
        <v>224</v>
      </c>
      <c r="B67">
        <v>0</v>
      </c>
      <c r="C67">
        <v>0.75600000000000001</v>
      </c>
      <c r="I67" s="11" t="s">
        <v>224</v>
      </c>
      <c r="J67">
        <v>0</v>
      </c>
      <c r="K67">
        <v>0</v>
      </c>
    </row>
    <row r="68" spans="1:11" x14ac:dyDescent="0.25">
      <c r="A68" s="11" t="s">
        <v>140</v>
      </c>
      <c r="B68">
        <v>362</v>
      </c>
      <c r="C68">
        <v>0.57099999999999995</v>
      </c>
      <c r="I68" s="11" t="s">
        <v>140</v>
      </c>
      <c r="J68">
        <v>264</v>
      </c>
      <c r="K68">
        <v>10</v>
      </c>
    </row>
    <row r="69" spans="1:11" x14ac:dyDescent="0.25">
      <c r="A69" s="11" t="s">
        <v>116</v>
      </c>
      <c r="B69">
        <v>177</v>
      </c>
      <c r="C69">
        <v>0.68200000000000005</v>
      </c>
      <c r="I69" s="11" t="s">
        <v>116</v>
      </c>
      <c r="J69">
        <v>781</v>
      </c>
      <c r="K69">
        <v>0</v>
      </c>
    </row>
    <row r="70" spans="1:11" x14ac:dyDescent="0.25">
      <c r="A70" s="11" t="s">
        <v>19</v>
      </c>
      <c r="B70">
        <v>1717</v>
      </c>
      <c r="C70">
        <v>0.66500000000000004</v>
      </c>
      <c r="I70" s="11" t="s">
        <v>19</v>
      </c>
      <c r="J70">
        <v>28576</v>
      </c>
      <c r="K70">
        <v>68</v>
      </c>
    </row>
    <row r="71" spans="1:11" x14ac:dyDescent="0.25">
      <c r="A71" s="11" t="s">
        <v>143</v>
      </c>
      <c r="B71">
        <v>635</v>
      </c>
      <c r="C71">
        <v>0</v>
      </c>
      <c r="I71" s="11" t="s">
        <v>143</v>
      </c>
      <c r="J71">
        <v>177</v>
      </c>
      <c r="K71">
        <v>0</v>
      </c>
    </row>
    <row r="72" spans="1:11" x14ac:dyDescent="0.25">
      <c r="A72" s="11" t="s">
        <v>154</v>
      </c>
      <c r="B72">
        <v>623</v>
      </c>
      <c r="C72">
        <v>0.34499999999999997</v>
      </c>
      <c r="I72" s="11" t="s">
        <v>154</v>
      </c>
      <c r="J72">
        <v>1075</v>
      </c>
      <c r="K72">
        <v>10</v>
      </c>
    </row>
    <row r="73" spans="1:11" x14ac:dyDescent="0.25">
      <c r="A73" s="11" t="s">
        <v>149</v>
      </c>
      <c r="B73">
        <v>72</v>
      </c>
      <c r="C73">
        <v>0.03</v>
      </c>
      <c r="I73" s="11" t="s">
        <v>149</v>
      </c>
      <c r="J73">
        <v>0</v>
      </c>
      <c r="K73">
        <v>0</v>
      </c>
    </row>
    <row r="74" spans="1:11" x14ac:dyDescent="0.25">
      <c r="A74" s="11" t="s">
        <v>180</v>
      </c>
      <c r="B74">
        <v>97</v>
      </c>
      <c r="C74">
        <v>1.2999999999999999E-2</v>
      </c>
      <c r="I74" s="11" t="s">
        <v>180</v>
      </c>
      <c r="J74">
        <v>0</v>
      </c>
      <c r="K74">
        <v>0</v>
      </c>
    </row>
    <row r="75" spans="1:11" x14ac:dyDescent="0.25">
      <c r="A75" s="11" t="s">
        <v>68</v>
      </c>
      <c r="B75">
        <v>1553</v>
      </c>
      <c r="C75">
        <v>0.12</v>
      </c>
      <c r="I75" s="11" t="s">
        <v>68</v>
      </c>
      <c r="J75">
        <v>5697</v>
      </c>
      <c r="K75">
        <v>54</v>
      </c>
    </row>
    <row r="76" spans="1:11" x14ac:dyDescent="0.25">
      <c r="A76" s="11" t="s">
        <v>27</v>
      </c>
      <c r="B76">
        <v>1098</v>
      </c>
      <c r="C76">
        <v>0.622</v>
      </c>
      <c r="I76" s="11" t="s">
        <v>27</v>
      </c>
      <c r="J76">
        <v>3284</v>
      </c>
      <c r="K76">
        <v>21</v>
      </c>
    </row>
    <row r="77" spans="1:11" x14ac:dyDescent="0.25">
      <c r="A77" s="11" t="s">
        <v>117</v>
      </c>
      <c r="B77">
        <v>28</v>
      </c>
      <c r="C77">
        <v>2.8000000000000001E-2</v>
      </c>
      <c r="I77" s="11" t="s">
        <v>117</v>
      </c>
      <c r="J77">
        <v>451</v>
      </c>
      <c r="K77">
        <v>6</v>
      </c>
    </row>
    <row r="78" spans="1:11" x14ac:dyDescent="0.25">
      <c r="A78" s="11" t="s">
        <v>61</v>
      </c>
      <c r="B78">
        <v>1262</v>
      </c>
      <c r="C78">
        <v>0.55700000000000005</v>
      </c>
      <c r="I78" s="11" t="s">
        <v>61</v>
      </c>
      <c r="J78">
        <v>4181</v>
      </c>
      <c r="K78">
        <v>19</v>
      </c>
    </row>
    <row r="79" spans="1:11" x14ac:dyDescent="0.25">
      <c r="A79" s="11" t="s">
        <v>219</v>
      </c>
      <c r="B79">
        <v>0</v>
      </c>
      <c r="C79">
        <v>0.65600000000000003</v>
      </c>
      <c r="I79" s="11" t="s">
        <v>219</v>
      </c>
      <c r="J79">
        <v>5</v>
      </c>
      <c r="K79">
        <v>0</v>
      </c>
    </row>
    <row r="80" spans="1:11" x14ac:dyDescent="0.25">
      <c r="A80" s="11" t="s">
        <v>217</v>
      </c>
      <c r="B80">
        <v>9</v>
      </c>
      <c r="C80">
        <v>0.192</v>
      </c>
      <c r="I80" s="11" t="s">
        <v>217</v>
      </c>
      <c r="J80">
        <v>2</v>
      </c>
      <c r="K80">
        <v>0</v>
      </c>
    </row>
    <row r="81" spans="1:11" x14ac:dyDescent="0.25">
      <c r="A81" s="11" t="s">
        <v>150</v>
      </c>
      <c r="B81">
        <v>617</v>
      </c>
      <c r="C81">
        <v>0</v>
      </c>
      <c r="I81" s="11" t="s">
        <v>150</v>
      </c>
      <c r="J81">
        <v>0</v>
      </c>
      <c r="K81">
        <v>0</v>
      </c>
    </row>
    <row r="82" spans="1:11" x14ac:dyDescent="0.25">
      <c r="A82" s="11" t="s">
        <v>74</v>
      </c>
      <c r="B82">
        <v>593</v>
      </c>
      <c r="C82">
        <v>0.13300000000000001</v>
      </c>
      <c r="I82" s="11" t="s">
        <v>74</v>
      </c>
      <c r="J82">
        <v>3254</v>
      </c>
      <c r="K82">
        <v>37</v>
      </c>
    </row>
    <row r="83" spans="1:11" x14ac:dyDescent="0.25">
      <c r="A83" s="11" t="s">
        <v>146</v>
      </c>
      <c r="B83">
        <v>19</v>
      </c>
      <c r="C83">
        <v>4.3999999999999997E-2</v>
      </c>
      <c r="I83" s="11" t="s">
        <v>146</v>
      </c>
      <c r="J83">
        <v>143</v>
      </c>
      <c r="K83">
        <v>3</v>
      </c>
    </row>
    <row r="84" spans="1:11" x14ac:dyDescent="0.25">
      <c r="A84" s="11" t="s">
        <v>192</v>
      </c>
      <c r="B84">
        <v>40</v>
      </c>
      <c r="C84">
        <v>1.4E-2</v>
      </c>
      <c r="I84" s="11" t="s">
        <v>192</v>
      </c>
      <c r="J84">
        <v>76</v>
      </c>
      <c r="K84">
        <v>1</v>
      </c>
    </row>
    <row r="85" spans="1:11" x14ac:dyDescent="0.25">
      <c r="A85" s="11" t="s">
        <v>153</v>
      </c>
      <c r="B85">
        <v>709</v>
      </c>
      <c r="C85">
        <v>0.34499999999999997</v>
      </c>
      <c r="I85" s="11" t="s">
        <v>153</v>
      </c>
      <c r="J85">
        <v>78</v>
      </c>
      <c r="K85">
        <v>0</v>
      </c>
    </row>
    <row r="86" spans="1:11" x14ac:dyDescent="0.25">
      <c r="A86" s="11" t="s">
        <v>155</v>
      </c>
      <c r="B86">
        <v>49</v>
      </c>
      <c r="C86">
        <v>1E-3</v>
      </c>
      <c r="I86" s="11" t="s">
        <v>155</v>
      </c>
      <c r="J86">
        <v>0</v>
      </c>
      <c r="K86">
        <v>0</v>
      </c>
    </row>
    <row r="87" spans="1:11" x14ac:dyDescent="0.25">
      <c r="A87" s="11" t="s">
        <v>85</v>
      </c>
      <c r="B87">
        <v>814</v>
      </c>
      <c r="C87">
        <v>0.183</v>
      </c>
      <c r="I87" s="11" t="s">
        <v>85</v>
      </c>
      <c r="J87">
        <v>1178</v>
      </c>
      <c r="K87">
        <v>19</v>
      </c>
    </row>
    <row r="88" spans="1:11" x14ac:dyDescent="0.25">
      <c r="A88" s="11" t="s">
        <v>171</v>
      </c>
      <c r="B88">
        <v>28</v>
      </c>
      <c r="C88">
        <v>0.47599999999999998</v>
      </c>
      <c r="I88" s="11" t="s">
        <v>171</v>
      </c>
      <c r="J88">
        <v>4</v>
      </c>
      <c r="K88">
        <v>0</v>
      </c>
    </row>
    <row r="89" spans="1:11" x14ac:dyDescent="0.25">
      <c r="A89" s="11" t="s">
        <v>48</v>
      </c>
      <c r="B89">
        <v>3118</v>
      </c>
      <c r="C89">
        <v>0.58599999999999997</v>
      </c>
      <c r="I89" s="11" t="s">
        <v>48</v>
      </c>
      <c r="J89">
        <v>35</v>
      </c>
      <c r="K89">
        <v>0</v>
      </c>
    </row>
    <row r="90" spans="1:11" x14ac:dyDescent="0.25">
      <c r="A90" s="11" t="s">
        <v>178</v>
      </c>
      <c r="B90">
        <v>87</v>
      </c>
      <c r="C90">
        <v>0.80600000000000005</v>
      </c>
      <c r="I90" s="11" t="s">
        <v>178</v>
      </c>
      <c r="J90">
        <v>56</v>
      </c>
      <c r="K90">
        <v>0</v>
      </c>
    </row>
    <row r="91" spans="1:11" x14ac:dyDescent="0.25">
      <c r="A91" s="11" t="s">
        <v>15</v>
      </c>
      <c r="B91">
        <v>308</v>
      </c>
      <c r="C91">
        <v>0.29199999999999998</v>
      </c>
      <c r="I91" s="11" t="s">
        <v>15</v>
      </c>
      <c r="J91">
        <v>36316</v>
      </c>
      <c r="K91">
        <v>468</v>
      </c>
    </row>
    <row r="92" spans="1:11" x14ac:dyDescent="0.25">
      <c r="A92" s="11" t="s">
        <v>28</v>
      </c>
      <c r="B92">
        <v>400</v>
      </c>
      <c r="C92">
        <v>0.189</v>
      </c>
      <c r="I92" s="11" t="s">
        <v>28</v>
      </c>
      <c r="J92">
        <v>32081</v>
      </c>
      <c r="K92">
        <v>2048</v>
      </c>
    </row>
    <row r="93" spans="1:11" x14ac:dyDescent="0.25">
      <c r="A93" s="11" t="s">
        <v>26</v>
      </c>
      <c r="B93">
        <v>1117</v>
      </c>
      <c r="C93">
        <v>0.114</v>
      </c>
      <c r="I93" s="11" t="s">
        <v>26</v>
      </c>
      <c r="J93">
        <v>39139</v>
      </c>
      <c r="K93">
        <v>508</v>
      </c>
    </row>
    <row r="94" spans="1:11" x14ac:dyDescent="0.25">
      <c r="A94" s="11" t="s">
        <v>34</v>
      </c>
      <c r="B94">
        <v>469</v>
      </c>
      <c r="C94">
        <v>0</v>
      </c>
      <c r="I94" s="11" t="s">
        <v>34</v>
      </c>
      <c r="J94">
        <v>9970</v>
      </c>
      <c r="K94">
        <v>66</v>
      </c>
    </row>
    <row r="95" spans="1:11" x14ac:dyDescent="0.25">
      <c r="A95" s="11" t="s">
        <v>84</v>
      </c>
      <c r="B95">
        <v>1009</v>
      </c>
      <c r="C95">
        <v>0.69799999999999995</v>
      </c>
      <c r="I95" s="11" t="s">
        <v>84</v>
      </c>
      <c r="J95">
        <v>1509</v>
      </c>
      <c r="K95">
        <v>0</v>
      </c>
    </row>
    <row r="96" spans="1:11" x14ac:dyDescent="0.25">
      <c r="A96" s="11" t="s">
        <v>189</v>
      </c>
      <c r="B96">
        <v>386</v>
      </c>
      <c r="C96">
        <v>0.76500000000000001</v>
      </c>
      <c r="I96" s="11" t="s">
        <v>189</v>
      </c>
      <c r="J96">
        <v>71</v>
      </c>
      <c r="K96">
        <v>0</v>
      </c>
    </row>
    <row r="97" spans="1:11" x14ac:dyDescent="0.25">
      <c r="A97" s="11" t="s">
        <v>47</v>
      </c>
      <c r="B97">
        <v>705</v>
      </c>
      <c r="C97">
        <v>0.67300000000000004</v>
      </c>
      <c r="I97" s="11" t="s">
        <v>47</v>
      </c>
      <c r="J97">
        <v>7071</v>
      </c>
      <c r="K97">
        <v>12</v>
      </c>
    </row>
    <row r="98" spans="1:11" x14ac:dyDescent="0.25">
      <c r="A98" s="11" t="s">
        <v>25</v>
      </c>
      <c r="B98">
        <v>2125</v>
      </c>
      <c r="C98">
        <v>0.66200000000000003</v>
      </c>
      <c r="I98" s="11" t="s">
        <v>25</v>
      </c>
      <c r="J98">
        <v>5589</v>
      </c>
      <c r="K98">
        <v>31</v>
      </c>
    </row>
    <row r="99" spans="1:11" x14ac:dyDescent="0.25">
      <c r="A99" s="11" t="s">
        <v>132</v>
      </c>
      <c r="B99">
        <v>417</v>
      </c>
      <c r="C99">
        <v>8.1000000000000003E-2</v>
      </c>
      <c r="I99" s="11" t="s">
        <v>132</v>
      </c>
      <c r="J99">
        <v>316</v>
      </c>
      <c r="K99">
        <v>10</v>
      </c>
    </row>
    <row r="100" spans="1:11" x14ac:dyDescent="0.25">
      <c r="A100" s="11" t="s">
        <v>45</v>
      </c>
      <c r="B100">
        <v>121</v>
      </c>
      <c r="C100">
        <v>0.47899999999999998</v>
      </c>
      <c r="I100" s="11" t="s">
        <v>45</v>
      </c>
      <c r="J100">
        <v>12355</v>
      </c>
      <c r="K100">
        <v>17</v>
      </c>
    </row>
    <row r="101" spans="1:11" x14ac:dyDescent="0.25">
      <c r="A101" s="11" t="s">
        <v>49</v>
      </c>
      <c r="B101">
        <v>984</v>
      </c>
      <c r="C101">
        <v>0.313</v>
      </c>
      <c r="I101" s="11" t="s">
        <v>49</v>
      </c>
      <c r="J101">
        <v>926</v>
      </c>
      <c r="K101">
        <v>13</v>
      </c>
    </row>
    <row r="102" spans="1:11" x14ac:dyDescent="0.25">
      <c r="A102" s="11" t="s">
        <v>57</v>
      </c>
      <c r="B102">
        <v>367</v>
      </c>
      <c r="C102">
        <v>0.309</v>
      </c>
      <c r="I102" s="11" t="s">
        <v>57</v>
      </c>
      <c r="J102">
        <v>7235</v>
      </c>
      <c r="K102">
        <v>97</v>
      </c>
    </row>
    <row r="103" spans="1:11" x14ac:dyDescent="0.25">
      <c r="A103" s="11" t="s">
        <v>96</v>
      </c>
      <c r="B103">
        <v>76</v>
      </c>
      <c r="C103">
        <v>0.02</v>
      </c>
      <c r="I103" s="11" t="s">
        <v>96</v>
      </c>
      <c r="J103">
        <v>1183</v>
      </c>
      <c r="K103">
        <v>32</v>
      </c>
    </row>
    <row r="104" spans="1:11" x14ac:dyDescent="0.25">
      <c r="A104" s="11" t="s">
        <v>72</v>
      </c>
      <c r="B104">
        <v>547</v>
      </c>
      <c r="C104">
        <v>0</v>
      </c>
      <c r="I104" s="11" t="s">
        <v>72</v>
      </c>
      <c r="J104">
        <v>595</v>
      </c>
      <c r="K104">
        <v>3</v>
      </c>
    </row>
    <row r="105" spans="1:11" x14ac:dyDescent="0.25">
      <c r="A105" s="11" t="s">
        <v>103</v>
      </c>
      <c r="B105">
        <v>363</v>
      </c>
      <c r="C105">
        <v>8.5999999999999993E-2</v>
      </c>
      <c r="I105" s="11" t="s">
        <v>103</v>
      </c>
      <c r="J105">
        <v>471</v>
      </c>
      <c r="K105">
        <v>6</v>
      </c>
    </row>
    <row r="106" spans="1:11" x14ac:dyDescent="0.25">
      <c r="A106" s="11" t="s">
        <v>107</v>
      </c>
      <c r="B106">
        <v>1375</v>
      </c>
      <c r="C106">
        <v>0.42199999999999999</v>
      </c>
      <c r="I106" s="11" t="s">
        <v>107</v>
      </c>
      <c r="J106">
        <v>125</v>
      </c>
      <c r="K106">
        <v>2</v>
      </c>
    </row>
    <row r="107" spans="1:11" x14ac:dyDescent="0.25">
      <c r="A107" s="11" t="s">
        <v>59</v>
      </c>
      <c r="B107">
        <v>1171</v>
      </c>
      <c r="C107">
        <v>0.17499999999999999</v>
      </c>
      <c r="I107" s="11" t="s">
        <v>59</v>
      </c>
      <c r="J107">
        <v>1558</v>
      </c>
      <c r="K107">
        <v>4</v>
      </c>
    </row>
    <row r="108" spans="1:11" x14ac:dyDescent="0.25">
      <c r="A108" s="11" t="s">
        <v>168</v>
      </c>
      <c r="B108">
        <v>181</v>
      </c>
      <c r="C108">
        <v>1.7000000000000001E-2</v>
      </c>
      <c r="I108" s="11" t="s">
        <v>168</v>
      </c>
      <c r="J108">
        <v>2</v>
      </c>
      <c r="K108">
        <v>1</v>
      </c>
    </row>
    <row r="109" spans="1:11" x14ac:dyDescent="0.25">
      <c r="A109" s="11" t="s">
        <v>187</v>
      </c>
      <c r="B109">
        <v>29</v>
      </c>
      <c r="C109">
        <v>0</v>
      </c>
      <c r="I109" s="11" t="s">
        <v>187</v>
      </c>
      <c r="J109">
        <v>0</v>
      </c>
      <c r="K109">
        <v>0</v>
      </c>
    </row>
    <row r="110" spans="1:11" x14ac:dyDescent="0.25">
      <c r="A110" s="11" t="s">
        <v>91</v>
      </c>
      <c r="B110">
        <v>542</v>
      </c>
      <c r="C110">
        <v>0.104</v>
      </c>
      <c r="I110" s="11" t="s">
        <v>91</v>
      </c>
      <c r="J110">
        <v>2134</v>
      </c>
      <c r="K110">
        <v>31</v>
      </c>
    </row>
    <row r="111" spans="1:11" x14ac:dyDescent="0.25">
      <c r="A111" s="11" t="s">
        <v>196</v>
      </c>
      <c r="B111">
        <v>1542</v>
      </c>
      <c r="C111">
        <v>0.54600000000000004</v>
      </c>
      <c r="I111" s="11" t="s">
        <v>196</v>
      </c>
      <c r="J111">
        <v>5</v>
      </c>
      <c r="K111">
        <v>0</v>
      </c>
    </row>
    <row r="112" spans="1:11" x14ac:dyDescent="0.25">
      <c r="A112" s="11" t="s">
        <v>87</v>
      </c>
      <c r="B112">
        <v>1654</v>
      </c>
      <c r="C112">
        <v>0.55600000000000005</v>
      </c>
      <c r="I112" s="11" t="s">
        <v>87</v>
      </c>
      <c r="J112">
        <v>567</v>
      </c>
      <c r="K112">
        <v>2</v>
      </c>
    </row>
    <row r="113" spans="1:11" x14ac:dyDescent="0.25">
      <c r="A113" s="11" t="s">
        <v>128</v>
      </c>
      <c r="B113">
        <v>1295</v>
      </c>
      <c r="C113">
        <v>0.63500000000000001</v>
      </c>
      <c r="I113" s="11" t="s">
        <v>128</v>
      </c>
      <c r="J113">
        <v>42</v>
      </c>
      <c r="K113">
        <v>0</v>
      </c>
    </row>
    <row r="114" spans="1:11" x14ac:dyDescent="0.25">
      <c r="A114" s="11" t="s">
        <v>226</v>
      </c>
      <c r="B114">
        <v>0</v>
      </c>
      <c r="C114">
        <v>0.45200000000000001</v>
      </c>
      <c r="I114" s="11" t="s">
        <v>226</v>
      </c>
      <c r="J114">
        <v>0</v>
      </c>
      <c r="K114">
        <v>0</v>
      </c>
    </row>
    <row r="115" spans="1:11" x14ac:dyDescent="0.25">
      <c r="A115" s="11" t="s">
        <v>134</v>
      </c>
      <c r="B115">
        <v>33</v>
      </c>
      <c r="C115">
        <v>0</v>
      </c>
      <c r="I115" s="11" t="s">
        <v>134</v>
      </c>
      <c r="J115">
        <v>6</v>
      </c>
      <c r="K115">
        <v>0</v>
      </c>
    </row>
    <row r="116" spans="1:11" x14ac:dyDescent="0.25">
      <c r="A116" s="11" t="s">
        <v>131</v>
      </c>
      <c r="B116">
        <v>95</v>
      </c>
      <c r="C116">
        <v>2.4E-2</v>
      </c>
      <c r="I116" s="11" t="s">
        <v>131</v>
      </c>
      <c r="J116">
        <v>439</v>
      </c>
      <c r="K116">
        <v>24</v>
      </c>
    </row>
    <row r="117" spans="1:11" x14ac:dyDescent="0.25">
      <c r="A117" s="11" t="s">
        <v>40</v>
      </c>
      <c r="B117">
        <v>340</v>
      </c>
      <c r="C117">
        <v>0.498</v>
      </c>
      <c r="I117" s="11" t="s">
        <v>40</v>
      </c>
      <c r="J117">
        <v>19991</v>
      </c>
      <c r="K117">
        <v>201</v>
      </c>
    </row>
    <row r="118" spans="1:11" x14ac:dyDescent="0.25">
      <c r="A118" s="11" t="s">
        <v>126</v>
      </c>
      <c r="B118">
        <v>403</v>
      </c>
      <c r="C118">
        <v>0.61099999999999999</v>
      </c>
      <c r="I118" s="11" t="s">
        <v>126</v>
      </c>
      <c r="J118">
        <v>114</v>
      </c>
      <c r="K118">
        <v>0</v>
      </c>
    </row>
    <row r="119" spans="1:11" x14ac:dyDescent="0.25">
      <c r="A119" s="11" t="s">
        <v>164</v>
      </c>
      <c r="B119">
        <v>26</v>
      </c>
      <c r="C119">
        <v>8.9999999999999993E-3</v>
      </c>
      <c r="I119" s="11" t="s">
        <v>164</v>
      </c>
      <c r="J119">
        <v>5</v>
      </c>
      <c r="K119">
        <v>0</v>
      </c>
    </row>
    <row r="120" spans="1:11" x14ac:dyDescent="0.25">
      <c r="A120" s="11" t="s">
        <v>141</v>
      </c>
      <c r="B120">
        <v>966</v>
      </c>
      <c r="C120">
        <v>0.91900000000000004</v>
      </c>
      <c r="I120" s="11" t="s">
        <v>141</v>
      </c>
      <c r="J120">
        <v>51</v>
      </c>
      <c r="K120">
        <v>0</v>
      </c>
    </row>
    <row r="121" spans="1:11" x14ac:dyDescent="0.25">
      <c r="A121" s="11" t="s">
        <v>232</v>
      </c>
      <c r="B121">
        <v>0</v>
      </c>
      <c r="C121">
        <v>0</v>
      </c>
      <c r="I121" s="11" t="s">
        <v>232</v>
      </c>
      <c r="J121">
        <v>0</v>
      </c>
      <c r="K121">
        <v>0</v>
      </c>
    </row>
    <row r="122" spans="1:11" x14ac:dyDescent="0.25">
      <c r="A122" s="11" t="s">
        <v>152</v>
      </c>
      <c r="B122">
        <v>443</v>
      </c>
      <c r="C122">
        <v>0</v>
      </c>
      <c r="I122" s="11" t="s">
        <v>152</v>
      </c>
      <c r="J122">
        <v>4226</v>
      </c>
      <c r="K122">
        <v>37</v>
      </c>
    </row>
    <row r="123" spans="1:11" x14ac:dyDescent="0.25">
      <c r="A123" s="11" t="s">
        <v>145</v>
      </c>
      <c r="B123">
        <v>129</v>
      </c>
      <c r="C123">
        <v>4.5999999999999999E-2</v>
      </c>
      <c r="I123" s="11" t="s">
        <v>145</v>
      </c>
      <c r="J123">
        <v>286</v>
      </c>
      <c r="K123">
        <v>7</v>
      </c>
    </row>
    <row r="124" spans="1:11" x14ac:dyDescent="0.25">
      <c r="A124" s="11" t="s">
        <v>193</v>
      </c>
      <c r="B124">
        <v>16</v>
      </c>
      <c r="C124">
        <v>0.56699999999999995</v>
      </c>
      <c r="I124" s="11" t="s">
        <v>193</v>
      </c>
      <c r="J124">
        <v>99</v>
      </c>
      <c r="K124">
        <v>0</v>
      </c>
    </row>
    <row r="125" spans="1:11" x14ac:dyDescent="0.25">
      <c r="A125" s="11" t="s">
        <v>156</v>
      </c>
      <c r="B125">
        <v>625</v>
      </c>
      <c r="C125">
        <v>0</v>
      </c>
      <c r="I125" s="11" t="s">
        <v>156</v>
      </c>
      <c r="J125">
        <v>0</v>
      </c>
      <c r="K125">
        <v>0</v>
      </c>
    </row>
    <row r="126" spans="1:11" x14ac:dyDescent="0.25">
      <c r="A126" s="11" t="s">
        <v>29</v>
      </c>
      <c r="B126">
        <v>1878</v>
      </c>
      <c r="C126">
        <v>0.39900000000000002</v>
      </c>
      <c r="I126" s="11" t="s">
        <v>29</v>
      </c>
      <c r="J126">
        <v>6513</v>
      </c>
      <c r="K126">
        <v>383</v>
      </c>
    </row>
    <row r="127" spans="1:11" x14ac:dyDescent="0.25">
      <c r="A127" s="11" t="s">
        <v>235</v>
      </c>
      <c r="B127">
        <v>0</v>
      </c>
      <c r="C127">
        <v>0</v>
      </c>
      <c r="I127" s="11" t="s">
        <v>235</v>
      </c>
      <c r="J127">
        <v>0</v>
      </c>
      <c r="K127">
        <v>0</v>
      </c>
    </row>
    <row r="128" spans="1:11" x14ac:dyDescent="0.25">
      <c r="A128" s="11" t="s">
        <v>92</v>
      </c>
      <c r="B128">
        <v>1564</v>
      </c>
      <c r="C128">
        <v>0.14000000000000001</v>
      </c>
      <c r="I128" s="11" t="s">
        <v>92</v>
      </c>
      <c r="J128">
        <v>193</v>
      </c>
      <c r="K128">
        <v>5</v>
      </c>
    </row>
    <row r="129" spans="1:11" x14ac:dyDescent="0.25">
      <c r="A129" s="11" t="s">
        <v>197</v>
      </c>
      <c r="B129">
        <v>834</v>
      </c>
      <c r="C129">
        <v>0.623</v>
      </c>
      <c r="I129" s="11" t="s">
        <v>197</v>
      </c>
      <c r="J129">
        <v>29</v>
      </c>
      <c r="K129">
        <v>0</v>
      </c>
    </row>
    <row r="130" spans="1:11" x14ac:dyDescent="0.25">
      <c r="A130" s="11" t="s">
        <v>102</v>
      </c>
      <c r="B130">
        <v>258</v>
      </c>
      <c r="C130">
        <v>0.67400000000000004</v>
      </c>
      <c r="I130" s="11" t="s">
        <v>102</v>
      </c>
      <c r="J130">
        <v>957</v>
      </c>
      <c r="K130">
        <v>3</v>
      </c>
    </row>
    <row r="131" spans="1:11" x14ac:dyDescent="0.25">
      <c r="A131" s="11" t="s">
        <v>119</v>
      </c>
      <c r="B131">
        <v>2606</v>
      </c>
      <c r="C131">
        <v>0.30299999999999999</v>
      </c>
      <c r="I131" s="11" t="s">
        <v>119</v>
      </c>
      <c r="J131">
        <v>332</v>
      </c>
      <c r="K131">
        <v>1</v>
      </c>
    </row>
    <row r="132" spans="1:11" x14ac:dyDescent="0.25">
      <c r="A132" s="11" t="s">
        <v>227</v>
      </c>
      <c r="B132">
        <v>200</v>
      </c>
      <c r="C132">
        <v>0.29199999999999998</v>
      </c>
      <c r="I132" s="11" t="s">
        <v>227</v>
      </c>
      <c r="J132">
        <v>0</v>
      </c>
      <c r="K132">
        <v>0</v>
      </c>
    </row>
    <row r="133" spans="1:11" x14ac:dyDescent="0.25">
      <c r="A133" s="11" t="s">
        <v>55</v>
      </c>
      <c r="B133">
        <v>281</v>
      </c>
      <c r="C133">
        <v>0.41799999999999998</v>
      </c>
      <c r="I133" s="11" t="s">
        <v>55</v>
      </c>
      <c r="J133">
        <v>9778</v>
      </c>
      <c r="K133">
        <v>105</v>
      </c>
    </row>
    <row r="134" spans="1:11" x14ac:dyDescent="0.25">
      <c r="A134" s="11" t="s">
        <v>111</v>
      </c>
      <c r="B134">
        <v>51</v>
      </c>
      <c r="C134">
        <v>2.9000000000000001E-2</v>
      </c>
      <c r="I134" s="11" t="s">
        <v>111</v>
      </c>
      <c r="J134">
        <v>1166</v>
      </c>
      <c r="K134">
        <v>13</v>
      </c>
    </row>
    <row r="135" spans="1:11" x14ac:dyDescent="0.25">
      <c r="A135" s="11" t="s">
        <v>80</v>
      </c>
      <c r="B135">
        <v>223</v>
      </c>
      <c r="C135">
        <v>0</v>
      </c>
      <c r="I135" s="11" t="s">
        <v>80</v>
      </c>
      <c r="J135">
        <v>4434</v>
      </c>
      <c r="K135">
        <v>220</v>
      </c>
    </row>
    <row r="136" spans="1:11" x14ac:dyDescent="0.25">
      <c r="A136" s="11" t="s">
        <v>113</v>
      </c>
      <c r="B136">
        <v>1236</v>
      </c>
      <c r="C136">
        <v>6.9000000000000006E-2</v>
      </c>
      <c r="I136" s="11" t="s">
        <v>113</v>
      </c>
      <c r="J136">
        <v>304</v>
      </c>
      <c r="K136">
        <v>8</v>
      </c>
    </row>
    <row r="137" spans="1:11" x14ac:dyDescent="0.25">
      <c r="A137" s="11" t="s">
        <v>53</v>
      </c>
      <c r="B137">
        <v>342</v>
      </c>
      <c r="C137">
        <v>0.156</v>
      </c>
      <c r="I137" s="11" t="s">
        <v>53</v>
      </c>
      <c r="J137">
        <v>3194</v>
      </c>
      <c r="K137">
        <v>35</v>
      </c>
    </row>
    <row r="138" spans="1:11" x14ac:dyDescent="0.25">
      <c r="A138" s="11" t="s">
        <v>33</v>
      </c>
      <c r="B138">
        <v>1041</v>
      </c>
      <c r="C138">
        <v>0.69899999999999995</v>
      </c>
      <c r="I138" s="11" t="s">
        <v>33</v>
      </c>
      <c r="J138">
        <v>2161</v>
      </c>
      <c r="K138">
        <v>7</v>
      </c>
    </row>
    <row r="139" spans="1:11" x14ac:dyDescent="0.25">
      <c r="A139" s="11" t="s">
        <v>220</v>
      </c>
      <c r="B139">
        <v>0</v>
      </c>
      <c r="C139">
        <v>0.248</v>
      </c>
      <c r="I139" s="11" t="s">
        <v>220</v>
      </c>
      <c r="J139">
        <v>0</v>
      </c>
      <c r="K139">
        <v>0</v>
      </c>
    </row>
    <row r="140" spans="1:11" x14ac:dyDescent="0.25">
      <c r="A140" s="11" t="s">
        <v>199</v>
      </c>
      <c r="B140">
        <v>5</v>
      </c>
      <c r="C140">
        <v>0.3</v>
      </c>
      <c r="I140" s="11" t="s">
        <v>199</v>
      </c>
      <c r="J140">
        <v>12</v>
      </c>
      <c r="K140">
        <v>0</v>
      </c>
    </row>
    <row r="141" spans="1:11" x14ac:dyDescent="0.25">
      <c r="A141" s="11" t="s">
        <v>176</v>
      </c>
      <c r="B141">
        <v>29</v>
      </c>
      <c r="C141">
        <v>8.7999999999999995E-2</v>
      </c>
      <c r="I141" s="11" t="s">
        <v>176</v>
      </c>
      <c r="J141">
        <v>398</v>
      </c>
      <c r="K141">
        <v>1</v>
      </c>
    </row>
    <row r="142" spans="1:11" x14ac:dyDescent="0.25">
      <c r="A142" s="11" t="s">
        <v>186</v>
      </c>
      <c r="B142">
        <v>8</v>
      </c>
      <c r="C142">
        <v>1.6E-2</v>
      </c>
      <c r="I142" s="11" t="s">
        <v>186</v>
      </c>
      <c r="J142">
        <v>10</v>
      </c>
      <c r="K142">
        <v>0</v>
      </c>
    </row>
    <row r="143" spans="1:11" x14ac:dyDescent="0.25">
      <c r="A143" s="11" t="s">
        <v>101</v>
      </c>
      <c r="B143">
        <v>10</v>
      </c>
      <c r="C143">
        <v>1.2E-2</v>
      </c>
      <c r="I143" s="11" t="s">
        <v>101</v>
      </c>
      <c r="J143">
        <v>610</v>
      </c>
      <c r="K143">
        <v>2</v>
      </c>
    </row>
    <row r="144" spans="1:11" x14ac:dyDescent="0.25">
      <c r="A144" s="11" t="s">
        <v>104</v>
      </c>
      <c r="B144">
        <v>2646</v>
      </c>
      <c r="C144">
        <v>0.26100000000000001</v>
      </c>
      <c r="I144" s="11" t="s">
        <v>104</v>
      </c>
      <c r="J144">
        <v>517</v>
      </c>
      <c r="K144">
        <v>4</v>
      </c>
    </row>
    <row r="145" spans="1:11" x14ac:dyDescent="0.25">
      <c r="A145" s="11" t="s">
        <v>106</v>
      </c>
      <c r="B145">
        <v>147</v>
      </c>
      <c r="C145">
        <v>0.68600000000000005</v>
      </c>
      <c r="I145" s="11" t="s">
        <v>106</v>
      </c>
      <c r="J145">
        <v>666</v>
      </c>
      <c r="K145">
        <v>1</v>
      </c>
    </row>
    <row r="146" spans="1:11" x14ac:dyDescent="0.25">
      <c r="A146" s="11" t="s">
        <v>86</v>
      </c>
      <c r="B146">
        <v>754</v>
      </c>
      <c r="C146">
        <v>0.39300000000000002</v>
      </c>
      <c r="I146" s="11" t="s">
        <v>86</v>
      </c>
      <c r="J146">
        <v>268</v>
      </c>
      <c r="K146">
        <v>11</v>
      </c>
    </row>
    <row r="147" spans="1:11" x14ac:dyDescent="0.25">
      <c r="A147" s="11" t="s">
        <v>44</v>
      </c>
      <c r="B147">
        <v>106</v>
      </c>
      <c r="C147">
        <v>0.14399999999999999</v>
      </c>
      <c r="I147" s="11" t="s">
        <v>44</v>
      </c>
      <c r="J147">
        <v>3884</v>
      </c>
      <c r="K147">
        <v>86</v>
      </c>
    </row>
    <row r="148" spans="1:11" x14ac:dyDescent="0.25">
      <c r="A148" s="11" t="s">
        <v>82</v>
      </c>
      <c r="B148">
        <v>691</v>
      </c>
      <c r="C148">
        <v>0.12</v>
      </c>
      <c r="I148" s="11" t="s">
        <v>82</v>
      </c>
      <c r="J148">
        <v>182</v>
      </c>
      <c r="K148">
        <v>2</v>
      </c>
    </row>
    <row r="149" spans="1:11" x14ac:dyDescent="0.25">
      <c r="A149" s="11" t="s">
        <v>67</v>
      </c>
      <c r="B149">
        <v>1576</v>
      </c>
      <c r="C149">
        <v>0.54600000000000004</v>
      </c>
      <c r="I149" s="11" t="s">
        <v>67</v>
      </c>
      <c r="J149">
        <v>900</v>
      </c>
      <c r="K149">
        <v>6</v>
      </c>
    </row>
    <row r="150" spans="1:11" x14ac:dyDescent="0.25">
      <c r="A150" s="11" t="s">
        <v>158</v>
      </c>
      <c r="B150">
        <v>21</v>
      </c>
      <c r="C150">
        <v>8.9999999999999993E-3</v>
      </c>
      <c r="I150" s="11" t="s">
        <v>158</v>
      </c>
      <c r="J150">
        <v>0</v>
      </c>
      <c r="K150">
        <v>0</v>
      </c>
    </row>
    <row r="151" spans="1:11" x14ac:dyDescent="0.25">
      <c r="A151" s="11" t="s">
        <v>65</v>
      </c>
      <c r="B151">
        <v>2122</v>
      </c>
      <c r="C151">
        <v>0.25800000000000001</v>
      </c>
      <c r="I151" s="11" t="s">
        <v>65</v>
      </c>
      <c r="J151">
        <v>291</v>
      </c>
      <c r="K151">
        <v>26</v>
      </c>
    </row>
    <row r="152" spans="1:11" x14ac:dyDescent="0.25">
      <c r="A152" s="11" t="s">
        <v>36</v>
      </c>
      <c r="B152">
        <v>263</v>
      </c>
      <c r="C152">
        <v>0.122</v>
      </c>
      <c r="I152" s="11" t="s">
        <v>36</v>
      </c>
      <c r="J152">
        <v>8423</v>
      </c>
      <c r="K152">
        <v>92</v>
      </c>
    </row>
    <row r="153" spans="1:11" x14ac:dyDescent="0.25">
      <c r="A153" s="11" t="s">
        <v>30</v>
      </c>
      <c r="B153">
        <v>1992</v>
      </c>
      <c r="C153">
        <v>0.49399999999999999</v>
      </c>
      <c r="I153" s="11" t="s">
        <v>30</v>
      </c>
      <c r="J153">
        <v>198</v>
      </c>
      <c r="K153">
        <v>0</v>
      </c>
    </row>
    <row r="154" spans="1:11" x14ac:dyDescent="0.25">
      <c r="A154" s="11" t="s">
        <v>46</v>
      </c>
      <c r="B154">
        <v>1722</v>
      </c>
      <c r="C154">
        <v>0.72</v>
      </c>
      <c r="I154" s="11" t="s">
        <v>46</v>
      </c>
      <c r="J154">
        <v>2232</v>
      </c>
      <c r="K154">
        <v>17</v>
      </c>
    </row>
    <row r="155" spans="1:11" x14ac:dyDescent="0.25">
      <c r="A155" s="11" t="s">
        <v>95</v>
      </c>
      <c r="B155">
        <v>214</v>
      </c>
      <c r="C155">
        <v>0.755</v>
      </c>
      <c r="I155" s="11" t="s">
        <v>95</v>
      </c>
      <c r="J155">
        <v>220</v>
      </c>
      <c r="K155">
        <v>0</v>
      </c>
    </row>
    <row r="156" spans="1:11" x14ac:dyDescent="0.25">
      <c r="A156" s="11" t="s">
        <v>135</v>
      </c>
      <c r="B156">
        <v>330</v>
      </c>
      <c r="C156">
        <v>0</v>
      </c>
      <c r="I156" s="11" t="s">
        <v>135</v>
      </c>
      <c r="J156">
        <v>3590</v>
      </c>
      <c r="K156">
        <v>10</v>
      </c>
    </row>
    <row r="157" spans="1:11" x14ac:dyDescent="0.25">
      <c r="A157" s="11" t="s">
        <v>43</v>
      </c>
      <c r="B157">
        <v>1797</v>
      </c>
      <c r="C157">
        <v>0.26400000000000001</v>
      </c>
      <c r="I157" s="11" t="s">
        <v>43</v>
      </c>
      <c r="J157">
        <v>312</v>
      </c>
      <c r="K157">
        <v>4</v>
      </c>
    </row>
    <row r="158" spans="1:11" x14ac:dyDescent="0.25">
      <c r="A158" s="11" t="s">
        <v>18</v>
      </c>
      <c r="B158">
        <v>1140</v>
      </c>
      <c r="C158">
        <v>0.26700000000000002</v>
      </c>
      <c r="I158" s="11" t="s">
        <v>18</v>
      </c>
      <c r="J158">
        <v>21378</v>
      </c>
      <c r="K158">
        <v>792</v>
      </c>
    </row>
    <row r="159" spans="1:11" x14ac:dyDescent="0.25">
      <c r="A159" s="11" t="s">
        <v>127</v>
      </c>
      <c r="B159">
        <v>68</v>
      </c>
      <c r="C159">
        <v>3.5000000000000003E-2</v>
      </c>
      <c r="I159" s="11" t="s">
        <v>127</v>
      </c>
      <c r="J159">
        <v>600</v>
      </c>
      <c r="K159">
        <v>13</v>
      </c>
    </row>
    <row r="160" spans="1:11" x14ac:dyDescent="0.25">
      <c r="A160" s="11" t="s">
        <v>234</v>
      </c>
      <c r="B160">
        <v>0</v>
      </c>
      <c r="C160">
        <v>0</v>
      </c>
      <c r="I160" s="11" t="s">
        <v>234</v>
      </c>
      <c r="J160">
        <v>0</v>
      </c>
      <c r="K160">
        <v>0</v>
      </c>
    </row>
    <row r="161" spans="1:11" x14ac:dyDescent="0.25">
      <c r="A161" s="11" t="s">
        <v>212</v>
      </c>
      <c r="B161">
        <v>56</v>
      </c>
      <c r="C161">
        <v>0.45100000000000001</v>
      </c>
      <c r="I161" s="11" t="s">
        <v>212</v>
      </c>
      <c r="J161">
        <v>5</v>
      </c>
      <c r="K161">
        <v>0</v>
      </c>
    </row>
    <row r="162" spans="1:11" x14ac:dyDescent="0.25">
      <c r="A162" s="11" t="s">
        <v>185</v>
      </c>
      <c r="B162">
        <v>498</v>
      </c>
      <c r="C162">
        <v>0.17899999999999999</v>
      </c>
      <c r="I162" s="11" t="s">
        <v>185</v>
      </c>
      <c r="J162">
        <v>36</v>
      </c>
      <c r="K162">
        <v>0</v>
      </c>
    </row>
    <row r="163" spans="1:11" x14ac:dyDescent="0.25">
      <c r="A163" s="11" t="s">
        <v>200</v>
      </c>
      <c r="B163">
        <v>990</v>
      </c>
      <c r="C163">
        <v>0</v>
      </c>
      <c r="I163" s="11" t="s">
        <v>200</v>
      </c>
      <c r="J163">
        <v>0</v>
      </c>
      <c r="K163">
        <v>0</v>
      </c>
    </row>
    <row r="164" spans="1:11" x14ac:dyDescent="0.25">
      <c r="A164" s="11" t="s">
        <v>233</v>
      </c>
      <c r="B164">
        <v>0</v>
      </c>
      <c r="C164">
        <v>0.36299999999999999</v>
      </c>
      <c r="I164" s="11" t="s">
        <v>233</v>
      </c>
      <c r="J164">
        <v>0</v>
      </c>
      <c r="K164">
        <v>0</v>
      </c>
    </row>
    <row r="165" spans="1:11" x14ac:dyDescent="0.25">
      <c r="A165" s="11" t="s">
        <v>190</v>
      </c>
      <c r="B165">
        <v>2646</v>
      </c>
      <c r="C165">
        <v>0.69199999999999995</v>
      </c>
      <c r="I165" s="11" t="s">
        <v>190</v>
      </c>
      <c r="J165">
        <v>0</v>
      </c>
      <c r="K165">
        <v>0</v>
      </c>
    </row>
    <row r="166" spans="1:11" x14ac:dyDescent="0.25">
      <c r="A166" s="11" t="s">
        <v>207</v>
      </c>
      <c r="B166">
        <v>165</v>
      </c>
      <c r="C166">
        <v>0.14699999999999999</v>
      </c>
      <c r="I166" s="11" t="s">
        <v>207</v>
      </c>
      <c r="J166">
        <v>1</v>
      </c>
      <c r="K166">
        <v>0</v>
      </c>
    </row>
    <row r="167" spans="1:11" x14ac:dyDescent="0.25">
      <c r="A167" s="11" t="s">
        <v>60</v>
      </c>
      <c r="B167">
        <v>236</v>
      </c>
      <c r="C167">
        <v>0.58399999999999996</v>
      </c>
      <c r="I167" s="11" t="s">
        <v>60</v>
      </c>
      <c r="J167">
        <v>864</v>
      </c>
      <c r="K167">
        <v>12</v>
      </c>
    </row>
    <row r="168" spans="1:11" x14ac:dyDescent="0.25">
      <c r="A168" s="11" t="s">
        <v>129</v>
      </c>
      <c r="B168">
        <v>89</v>
      </c>
      <c r="C168">
        <v>6.2E-2</v>
      </c>
      <c r="I168" s="11" t="s">
        <v>129</v>
      </c>
      <c r="J168">
        <v>336</v>
      </c>
      <c r="K168">
        <v>31</v>
      </c>
    </row>
    <row r="169" spans="1:11" x14ac:dyDescent="0.25">
      <c r="A169" s="11" t="s">
        <v>50</v>
      </c>
      <c r="B169">
        <v>822</v>
      </c>
      <c r="C169">
        <v>0.42099999999999999</v>
      </c>
      <c r="I169" s="11" t="s">
        <v>50</v>
      </c>
      <c r="J169">
        <v>792</v>
      </c>
      <c r="K169">
        <v>3</v>
      </c>
    </row>
    <row r="170" spans="1:11" x14ac:dyDescent="0.25">
      <c r="A170" s="11" t="s">
        <v>157</v>
      </c>
      <c r="B170">
        <v>990</v>
      </c>
      <c r="C170">
        <v>0.74099999999999999</v>
      </c>
      <c r="I170" s="11" t="s">
        <v>157</v>
      </c>
      <c r="J170">
        <v>132</v>
      </c>
      <c r="K170">
        <v>4</v>
      </c>
    </row>
    <row r="171" spans="1:11" x14ac:dyDescent="0.25">
      <c r="A171" s="11" t="s">
        <v>184</v>
      </c>
      <c r="B171">
        <v>15</v>
      </c>
      <c r="C171">
        <v>0</v>
      </c>
      <c r="I171" s="11" t="s">
        <v>184</v>
      </c>
      <c r="J171">
        <v>3</v>
      </c>
      <c r="K171">
        <v>0</v>
      </c>
    </row>
    <row r="172" spans="1:11" x14ac:dyDescent="0.25">
      <c r="A172" s="11" t="s">
        <v>130</v>
      </c>
      <c r="B172">
        <v>7</v>
      </c>
      <c r="C172">
        <v>0.748</v>
      </c>
      <c r="I172" s="11" t="s">
        <v>130</v>
      </c>
      <c r="J172">
        <v>54</v>
      </c>
      <c r="K172">
        <v>0</v>
      </c>
    </row>
    <row r="173" spans="1:11" x14ac:dyDescent="0.25">
      <c r="A173" s="11" t="s">
        <v>198</v>
      </c>
      <c r="B173">
        <v>852</v>
      </c>
      <c r="C173">
        <v>0.57199999999999995</v>
      </c>
      <c r="I173" s="11" t="s">
        <v>198</v>
      </c>
      <c r="J173">
        <v>51</v>
      </c>
      <c r="K173">
        <v>3</v>
      </c>
    </row>
    <row r="174" spans="1:11" x14ac:dyDescent="0.25">
      <c r="A174" s="11" t="s">
        <v>73</v>
      </c>
      <c r="B174">
        <v>2296</v>
      </c>
      <c r="C174">
        <v>0.42099999999999999</v>
      </c>
      <c r="I174" s="11" t="s">
        <v>73</v>
      </c>
      <c r="J174">
        <v>101</v>
      </c>
      <c r="K174">
        <v>2</v>
      </c>
    </row>
    <row r="175" spans="1:11" x14ac:dyDescent="0.25">
      <c r="A175" s="11" t="s">
        <v>93</v>
      </c>
      <c r="B175">
        <v>2132</v>
      </c>
      <c r="C175">
        <v>0.45400000000000001</v>
      </c>
      <c r="I175" s="11" t="s">
        <v>93</v>
      </c>
      <c r="J175">
        <v>215</v>
      </c>
      <c r="K175">
        <v>0</v>
      </c>
    </row>
    <row r="176" spans="1:11" x14ac:dyDescent="0.25">
      <c r="A176" s="11" t="s">
        <v>229</v>
      </c>
      <c r="B176">
        <v>0</v>
      </c>
      <c r="C176">
        <v>6.3E-2</v>
      </c>
      <c r="I176" s="11" t="s">
        <v>229</v>
      </c>
      <c r="J176">
        <v>0</v>
      </c>
      <c r="K176">
        <v>0</v>
      </c>
    </row>
    <row r="177" spans="1:11" x14ac:dyDescent="0.25">
      <c r="A177" s="11" t="s">
        <v>160</v>
      </c>
      <c r="B177">
        <v>53</v>
      </c>
      <c r="C177">
        <v>1.2E-2</v>
      </c>
      <c r="I177" s="11" t="s">
        <v>160</v>
      </c>
      <c r="J177">
        <v>110</v>
      </c>
      <c r="K177">
        <v>5</v>
      </c>
    </row>
    <row r="178" spans="1:11" x14ac:dyDescent="0.25">
      <c r="A178" s="11" t="s">
        <v>31</v>
      </c>
      <c r="B178">
        <v>1250</v>
      </c>
      <c r="C178">
        <v>0.11600000000000001</v>
      </c>
      <c r="I178" s="11" t="s">
        <v>31</v>
      </c>
      <c r="J178">
        <v>6540</v>
      </c>
      <c r="K178">
        <v>189</v>
      </c>
    </row>
    <row r="179" spans="1:11" x14ac:dyDescent="0.25">
      <c r="A179" s="11" t="s">
        <v>175</v>
      </c>
      <c r="B179">
        <v>11</v>
      </c>
      <c r="C179">
        <v>5.0000000000000001E-3</v>
      </c>
      <c r="I179" s="11" t="s">
        <v>175</v>
      </c>
      <c r="J179">
        <v>18</v>
      </c>
      <c r="K179">
        <v>0</v>
      </c>
    </row>
    <row r="180" spans="1:11" x14ac:dyDescent="0.25">
      <c r="A180" s="11" t="s">
        <v>24</v>
      </c>
      <c r="B180">
        <v>1758</v>
      </c>
      <c r="C180">
        <v>0.71799999999999997</v>
      </c>
      <c r="I180" s="11" t="s">
        <v>24</v>
      </c>
      <c r="J180">
        <v>15680</v>
      </c>
      <c r="K180">
        <v>102</v>
      </c>
    </row>
    <row r="181" spans="1:11" x14ac:dyDescent="0.25">
      <c r="A181" s="11" t="s">
        <v>79</v>
      </c>
      <c r="B181">
        <v>248</v>
      </c>
      <c r="C181">
        <v>0.51300000000000001</v>
      </c>
      <c r="I181" s="11" t="s">
        <v>79</v>
      </c>
      <c r="J181">
        <v>2904</v>
      </c>
      <c r="K181">
        <v>118</v>
      </c>
    </row>
    <row r="182" spans="1:11" x14ac:dyDescent="0.25">
      <c r="A182" s="11" t="s">
        <v>208</v>
      </c>
      <c r="B182">
        <v>108</v>
      </c>
      <c r="C182">
        <v>0</v>
      </c>
      <c r="I182" s="11" t="s">
        <v>208</v>
      </c>
      <c r="J182">
        <v>2</v>
      </c>
      <c r="K182">
        <v>0</v>
      </c>
    </row>
    <row r="183" spans="1:11" x14ac:dyDescent="0.25">
      <c r="A183" s="11" t="s">
        <v>137</v>
      </c>
      <c r="B183">
        <v>62</v>
      </c>
      <c r="C183">
        <v>1.4999999999999999E-2</v>
      </c>
      <c r="I183" s="11" t="s">
        <v>137</v>
      </c>
      <c r="J183">
        <v>0</v>
      </c>
      <c r="K183">
        <v>0</v>
      </c>
    </row>
    <row r="184" spans="1:11" x14ac:dyDescent="0.25">
      <c r="A184" s="11" t="s">
        <v>148</v>
      </c>
      <c r="B184">
        <v>1129</v>
      </c>
      <c r="C184">
        <v>0.32600000000000001</v>
      </c>
      <c r="I184" s="11" t="s">
        <v>148</v>
      </c>
      <c r="J184">
        <v>57</v>
      </c>
      <c r="K184">
        <v>2</v>
      </c>
    </row>
    <row r="185" spans="1:11" x14ac:dyDescent="0.25">
      <c r="A185" s="11" t="s">
        <v>42</v>
      </c>
      <c r="B185">
        <v>1438</v>
      </c>
      <c r="C185">
        <v>0.65</v>
      </c>
      <c r="I185" s="11" t="s">
        <v>42</v>
      </c>
      <c r="J185">
        <v>1204</v>
      </c>
      <c r="K185">
        <v>0</v>
      </c>
    </row>
    <row r="186" spans="1:11" x14ac:dyDescent="0.25">
      <c r="A186" s="11" t="s">
        <v>51</v>
      </c>
      <c r="B186">
        <v>1251</v>
      </c>
      <c r="C186">
        <v>0.54800000000000004</v>
      </c>
      <c r="I186" s="11" t="s">
        <v>51</v>
      </c>
      <c r="J186">
        <v>1914</v>
      </c>
      <c r="K186">
        <v>1</v>
      </c>
    </row>
    <row r="187" spans="1:11" x14ac:dyDescent="0.25">
      <c r="A187" s="11" t="s">
        <v>147</v>
      </c>
      <c r="B187">
        <v>107</v>
      </c>
      <c r="C187">
        <v>0</v>
      </c>
      <c r="I187" s="11" t="s">
        <v>147</v>
      </c>
      <c r="J187">
        <v>20</v>
      </c>
      <c r="K187">
        <v>2</v>
      </c>
    </row>
    <row r="188" spans="1:11" x14ac:dyDescent="0.25">
      <c r="A188" s="11" t="s">
        <v>161</v>
      </c>
      <c r="B188">
        <v>13</v>
      </c>
      <c r="C188">
        <v>0.106</v>
      </c>
      <c r="I188" s="11" t="s">
        <v>161</v>
      </c>
      <c r="J188">
        <v>72</v>
      </c>
      <c r="K188">
        <v>1</v>
      </c>
    </row>
    <row r="189" spans="1:11" x14ac:dyDescent="0.25">
      <c r="A189" s="11" t="s">
        <v>210</v>
      </c>
      <c r="B189">
        <v>0.8</v>
      </c>
      <c r="C189">
        <v>2E-3</v>
      </c>
      <c r="I189" s="11" t="s">
        <v>210</v>
      </c>
      <c r="J189">
        <v>350</v>
      </c>
      <c r="K189">
        <v>29</v>
      </c>
    </row>
    <row r="190" spans="1:11" x14ac:dyDescent="0.25">
      <c r="A190" s="11" t="s">
        <v>52</v>
      </c>
      <c r="B190">
        <v>94</v>
      </c>
      <c r="C190">
        <v>0.23400000000000001</v>
      </c>
      <c r="I190" s="11" t="s">
        <v>52</v>
      </c>
      <c r="J190">
        <v>19843</v>
      </c>
      <c r="K190">
        <v>235</v>
      </c>
    </row>
    <row r="191" spans="1:11" x14ac:dyDescent="0.25">
      <c r="A191" s="11" t="s">
        <v>174</v>
      </c>
      <c r="B191">
        <v>22</v>
      </c>
      <c r="C191">
        <v>0.22700000000000001</v>
      </c>
      <c r="I191" s="11" t="s">
        <v>174</v>
      </c>
      <c r="J191">
        <v>138</v>
      </c>
      <c r="K191">
        <v>1</v>
      </c>
    </row>
    <row r="192" spans="1:11" x14ac:dyDescent="0.25">
      <c r="A192" s="11" t="s">
        <v>159</v>
      </c>
      <c r="B192">
        <v>19</v>
      </c>
      <c r="C192">
        <v>3.9E-2</v>
      </c>
      <c r="I192" s="11" t="s">
        <v>159</v>
      </c>
      <c r="J192">
        <v>158</v>
      </c>
      <c r="K192">
        <v>0</v>
      </c>
    </row>
    <row r="193" spans="1:11" x14ac:dyDescent="0.25">
      <c r="A193" s="11" t="s">
        <v>136</v>
      </c>
      <c r="B193">
        <v>815</v>
      </c>
      <c r="C193">
        <v>0.30399999999999999</v>
      </c>
      <c r="I193" s="11" t="s">
        <v>136</v>
      </c>
      <c r="J193">
        <v>213</v>
      </c>
      <c r="K193">
        <v>5</v>
      </c>
    </row>
    <row r="194" spans="1:11" x14ac:dyDescent="0.25">
      <c r="A194" s="11" t="s">
        <v>58</v>
      </c>
      <c r="B194">
        <v>1764</v>
      </c>
      <c r="C194">
        <v>0.182</v>
      </c>
      <c r="I194" s="11" t="s">
        <v>58</v>
      </c>
      <c r="J194">
        <v>0</v>
      </c>
      <c r="K194">
        <v>0</v>
      </c>
    </row>
    <row r="195" spans="1:11" x14ac:dyDescent="0.25">
      <c r="A195" s="11" t="s">
        <v>21</v>
      </c>
      <c r="B195">
        <v>614</v>
      </c>
      <c r="C195">
        <v>0.502</v>
      </c>
      <c r="I195" s="11" t="s">
        <v>21</v>
      </c>
      <c r="J195">
        <v>26597</v>
      </c>
      <c r="K195">
        <v>124</v>
      </c>
    </row>
    <row r="196" spans="1:11" x14ac:dyDescent="0.25">
      <c r="A196" s="11" t="s">
        <v>205</v>
      </c>
      <c r="B196">
        <v>458</v>
      </c>
      <c r="C196">
        <v>0</v>
      </c>
      <c r="I196" s="11" t="s">
        <v>205</v>
      </c>
      <c r="J196">
        <v>8</v>
      </c>
      <c r="K196">
        <v>0</v>
      </c>
    </row>
    <row r="197" spans="1:11" x14ac:dyDescent="0.25">
      <c r="A197" s="11" t="s">
        <v>54</v>
      </c>
      <c r="B197">
        <v>198</v>
      </c>
      <c r="C197">
        <v>0.81</v>
      </c>
      <c r="I197" s="11" t="s">
        <v>54</v>
      </c>
      <c r="J197">
        <v>1334</v>
      </c>
      <c r="K197">
        <v>4</v>
      </c>
    </row>
    <row r="198" spans="1:11" x14ac:dyDescent="0.25">
      <c r="A198" s="11" t="s">
        <v>120</v>
      </c>
      <c r="B198">
        <v>59</v>
      </c>
      <c r="C198">
        <v>2.5000000000000001E-2</v>
      </c>
      <c r="I198" s="11" t="s">
        <v>120</v>
      </c>
      <c r="J198">
        <v>80</v>
      </c>
      <c r="K198">
        <v>4</v>
      </c>
    </row>
    <row r="199" spans="1:11" x14ac:dyDescent="0.25">
      <c r="A199" s="11" t="s">
        <v>20</v>
      </c>
      <c r="B199">
        <v>1911</v>
      </c>
      <c r="C199">
        <v>0.69399999999999995</v>
      </c>
      <c r="I199" s="11" t="s">
        <v>20</v>
      </c>
      <c r="J199">
        <v>23392</v>
      </c>
      <c r="K199">
        <v>146</v>
      </c>
    </row>
    <row r="200" spans="1:11" x14ac:dyDescent="0.25">
      <c r="A200" s="11" t="s">
        <v>32</v>
      </c>
      <c r="B200">
        <v>1223</v>
      </c>
      <c r="C200">
        <v>9.9000000000000005E-2</v>
      </c>
      <c r="I200" s="11" t="s">
        <v>32</v>
      </c>
      <c r="J200">
        <v>781</v>
      </c>
      <c r="K200">
        <v>24</v>
      </c>
    </row>
    <row r="201" spans="1:11" x14ac:dyDescent="0.25">
      <c r="A201" s="11" t="s">
        <v>75</v>
      </c>
      <c r="B201">
        <v>1718</v>
      </c>
      <c r="C201">
        <v>0.748</v>
      </c>
      <c r="I201" s="11" t="s">
        <v>75</v>
      </c>
      <c r="J201">
        <v>114</v>
      </c>
      <c r="K201">
        <v>1</v>
      </c>
    </row>
    <row r="202" spans="1:11" x14ac:dyDescent="0.25">
      <c r="A202" s="11" t="s">
        <v>260</v>
      </c>
      <c r="B202">
        <v>1905</v>
      </c>
      <c r="C202">
        <v>0.58499999999999996</v>
      </c>
      <c r="I202" s="11" t="s">
        <v>260</v>
      </c>
      <c r="J202">
        <v>123849</v>
      </c>
      <c r="K202">
        <v>715</v>
      </c>
    </row>
    <row r="203" spans="1:11" x14ac:dyDescent="0.25">
      <c r="A203" s="11" t="s">
        <v>108</v>
      </c>
      <c r="B203">
        <v>28</v>
      </c>
      <c r="C203">
        <v>0.21</v>
      </c>
      <c r="I203" s="11" t="s">
        <v>108</v>
      </c>
      <c r="J203">
        <v>891</v>
      </c>
      <c r="K203">
        <v>7</v>
      </c>
    </row>
    <row r="204" spans="1:11" x14ac:dyDescent="0.25">
      <c r="A204" s="11" t="s">
        <v>231</v>
      </c>
      <c r="B204">
        <v>3</v>
      </c>
      <c r="C204">
        <v>7.8E-2</v>
      </c>
      <c r="I204" s="11" t="s">
        <v>231</v>
      </c>
      <c r="J204">
        <v>0</v>
      </c>
      <c r="K204">
        <v>0</v>
      </c>
    </row>
    <row r="205" spans="1:11" x14ac:dyDescent="0.25">
      <c r="A205" s="11" t="s">
        <v>83</v>
      </c>
      <c r="B205">
        <v>132</v>
      </c>
      <c r="C205">
        <v>0</v>
      </c>
      <c r="I205" s="11" t="s">
        <v>83</v>
      </c>
      <c r="J205">
        <v>896</v>
      </c>
      <c r="K205">
        <v>14</v>
      </c>
    </row>
    <row r="206" spans="1:11" x14ac:dyDescent="0.25">
      <c r="A206" s="11" t="s">
        <v>99</v>
      </c>
      <c r="B206">
        <v>42</v>
      </c>
      <c r="C206">
        <v>9.1999999999999998E-2</v>
      </c>
      <c r="I206" s="11" t="s">
        <v>99</v>
      </c>
      <c r="J206">
        <v>8390</v>
      </c>
      <c r="K206">
        <v>388</v>
      </c>
    </row>
    <row r="207" spans="1:11" x14ac:dyDescent="0.25">
      <c r="A207" s="11" t="s">
        <v>213</v>
      </c>
      <c r="B207">
        <v>635</v>
      </c>
      <c r="C207">
        <v>0.42499999999999999</v>
      </c>
      <c r="I207" s="11" t="s">
        <v>213</v>
      </c>
      <c r="J207">
        <v>0</v>
      </c>
      <c r="K207">
        <v>0</v>
      </c>
    </row>
    <row r="208" spans="1:11" x14ac:dyDescent="0.25">
      <c r="A208" s="11" t="s">
        <v>230</v>
      </c>
      <c r="B208">
        <v>2</v>
      </c>
      <c r="C208">
        <v>0</v>
      </c>
      <c r="I208" s="11" t="s">
        <v>230</v>
      </c>
      <c r="J208">
        <v>0</v>
      </c>
      <c r="K208">
        <v>0</v>
      </c>
    </row>
    <row r="209" spans="1:11" x14ac:dyDescent="0.25">
      <c r="A209" s="11" t="s">
        <v>182</v>
      </c>
      <c r="B209">
        <v>46</v>
      </c>
      <c r="C209">
        <v>0.01</v>
      </c>
      <c r="I209" s="11" t="s">
        <v>182</v>
      </c>
      <c r="J209">
        <v>11</v>
      </c>
      <c r="K209">
        <v>2</v>
      </c>
    </row>
    <row r="210" spans="1:11" x14ac:dyDescent="0.25">
      <c r="A210" s="11" t="s">
        <v>98</v>
      </c>
      <c r="B210">
        <v>185</v>
      </c>
      <c r="C210">
        <v>1.6E-2</v>
      </c>
      <c r="I210" s="11" t="s">
        <v>98</v>
      </c>
      <c r="J210">
        <v>629</v>
      </c>
      <c r="K210">
        <v>8</v>
      </c>
    </row>
    <row r="211" spans="1:11" x14ac:dyDescent="0.25">
      <c r="A211" s="11" t="s">
        <v>114</v>
      </c>
      <c r="B211">
        <v>262</v>
      </c>
      <c r="C211">
        <v>0.128</v>
      </c>
      <c r="I211" s="11" t="s">
        <v>114</v>
      </c>
      <c r="J211">
        <v>405</v>
      </c>
      <c r="K211">
        <v>31</v>
      </c>
    </row>
    <row r="212" spans="1:11" x14ac:dyDescent="0.25">
      <c r="A212" s="11" t="s">
        <v>281</v>
      </c>
      <c r="B212">
        <v>137395.79999999999</v>
      </c>
      <c r="C212">
        <v>62.566999999999986</v>
      </c>
      <c r="I212" s="11" t="s">
        <v>281</v>
      </c>
      <c r="J212">
        <v>637061</v>
      </c>
      <c r="K212">
        <v>10082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a f 6 e 1 c - 8 1 a 4 - 4 4 4 d - a f e 0 - 4 b 0 a 3 2 9 c 0 1 8 7 "   x m l n s = " h t t p : / / s c h e m a s . m i c r o s o f t . c o m / D a t a M a s h u p " > A A A A A E 4 J A A B Q S w M E F A A C A A g A G m 2 K 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a b Y 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m 2 K W c q 0 J 7 J J B g A A Z S M A A B M A H A B G b 3 J t d W x h c y 9 T Z W N 0 a W 9 u M S 5 t I K I Y A C i g F A A A A A A A A A A A A A A A A A A A A A A A A A A A A L 1 a 2 2 7 b O B B 9 D 5 B / I B g U c L B a O f I l v a E P X i c F u u l t a 7 d 9 c I K A l p l Y i C w a F B U n M P I v + y 3 7 Z U t K t k W K p C S 7 T g s U l T k k z 8 x w Z s i Z a Y x 9 F p A I D L J / v b e H B 4 c H 8 R R R P A F H 0 C e U R A h Q P C e U Q f A O h J g d H g D + Z 0 A S 6 m M + 8 h O P 3 a / o F j f E R 5 9 E D E c s b s A p Y / P 4 T b O 5 W C z c B a H h h M w w w z R 2 g + i G N L N 9 7 w O a x E 1 4 f O x k e 5 4 h h l p 8 y 2 z v Z e t p J E a u V t Q j 2 J + i 6 J b z N X y c Y 8 H M E I 1 D 7 A 4 p i u I b Q m d 9 E i a z S B D j R r q V s 1 z C I + i A D x E 7 7 b i C 8 O S A J e y T J G L 0 0 Q F f 2 B R T T m e c A h h + Y C l 5 S B g K Q R / F O N b X f s Y L G y l b d 4 Y R m 1 o W 2 m j Z y m / Y J / e Y 6 1 3 j S K y 1 U 3 v 8 4 O 7 x h i u V O M A 0 I E n s g D 4 N W O C j 0 I j + 3 7 / p 6 i b w P o E 5 m e t z M s 4 l e o o S J b M x p p I I Q x w z k 3 x i u A m O G u H N s Q 3 h K 5 k n I R I m q N K e j j f H / w 3 P u A o m I D v n O L e A j L A a b h T s x B E 2 o O w y D 5 H P q T 9 Q m G B 5 k 3 Q 8 H W 3 o Y E 6 U h K F z 4 q y m U W W + Y 9 S i F d Q r Q V W Y q w I t H I s V s F U T 0 K s j 5 u a c r X D t m n C t a j j d c q y o n Z q o 7 U r U 3 M m t Y N 2 a Y J 2 a G l 2 F B i v e a U 2 8 b i 3 h q t B e 1 k Q 7 X a H B E 1 i K l w c v K + S r m p A v K w X U Q 5 4 C G q G Z O Y Y I Q h 5 D i t y J u 0 S 7 O N Y j U A 5 T n z A V w e e f h P O B J Y T P 3 J b x 5 G 8 S R A 2 d D + l e g j w e Z p 9 8 + T W h 1 z 2 K U V y Y A P U Z f A + x + U U Q T d y P + I Z 9 S f h 9 m 7 N 1 / j B H 0 S S F 1 F Z u e M w m p d 8 Z Z w 1 N H h v 2 k s t 0 m 4 V v K J 4 B Q c Q f A l C 6 c O X 5 r j x X I 0 r L c / 4 H / A X C 2 f h G F h K / Y r B R L l t + c B Y M f p x 0 w s 2 o F / s 4 m g T R r e n O G Z J 5 E f o u m D d U t h y v o 6 / s h f w Y I s R w Y f 1 m X A w 3 D E i O 5 7 x 2 v J O T k 6 o 9 v e p N C 0 w 4 X b 6 5 u r U k h 6 f p 1 4 Y r O Y V B j d q 1 X q p n 2 d 1 e W 4 O B w m Z V J J D A z Y b U M k i q 8 i E k r C + D S U s t + + k o n H A 5 W t p x K 0 H C K 4 t W Z m i L 8 e f e t / q y u a n s J b J X m 9 X Z N q i z I M E u + l x 7 h F f m f P x W 9 4 x M d a z W n O 9 r s u M z L P F 0 e B B E x r 3 l d E n X n z F h O n / w c e j + J P R u T M h d 4 3 3 A O c v z p v 6 b y + 8 x z 5 M u P / X 6 l 5 y H O 0 b m l 2 E Q M 0 B u g J / x 6 D 6 E 8 Q M 8 d k B q / 4 D R B K 9 F 1 3 m 4 T m X P s 6 r R B 4 Z n 7 4 w x X F w d 7 2 A 6 H 1 7 9 Q v J l Y 0 J V s 5 q o b E x S H Z Y N M K f U v B Y K e U D F G W + b I S i R H 3 6 P A v F r w L j z x e K s e j N + X / p I k A Y 9 / X k 0 5 H I 4 0 p X + 6 7 k C H L j g g n B t i 0 + S s C m 4 y 3 7 t C r 1 F 1 q A C r n 5 d 1 I S X n a v I g V q O G M V T s g A o D K 8 A G P k k D N E 8 x v z 7 n g c 8 0 P / y 4 8 P Z n 9 5 r c I 9 8 n 9 s M m H C v o c E 4 S e s b 4 0 c Q E j + N O q P T T v d q p 2 I G j t x F w E M P n g T I J f S 2 K X 4 1 1 8 D X K 2 C 1 o N H N X a / 7 i w W N r r D h j y s p N F d Z E 1 o a 5 U f K F z f M y Q h d a d Q X o / G V z b t 2 T r k 3 X B o 2 + 4 s w R m Y F l 8 2 I H 1 H M P p u y b 2 + L J 5 k J x 2 n t l A M U n 2 T L j b r g C + 7 j 9 x v F Q q O i p Q G o n R H 0 D c l D W T j T c g b O j f + b I l p F G P P 3 G M Z W u P w y u p 2 Q m R i 4 2 B 1 3 m x i 2 A u 5 R N A b n s 4 C u 5 e 6 d 1 8 C v H 8 R m j 6 X 1 V E O y q F Z h C 5 n g f q O i 2 N y X 0 s z 9 7 r 3 J T 9 / z h 0 s h P 7 V b f q a a 8 l z j y Z D o 7 v m 2 s G f I i t / s W 2 d y V L H F n T 0 i u g J t z 1 K 4 g m f T T W A N 4 c 9 y h k 6 r f b z L 1 W u 5 C J 5 B 6 b a 6 d 6 3 o r V 7 B F a n x 3 p l / M q v W q 6 F b N f 7 v W b O p 6 T n g K + Y h J G L 8 a V e h X v t F p Y r 1 O x W s u 8 9 O R U z v u c w W Z o 0 g 8 M y R a X W U W g S 0 m F 6 r h u n p D 6 r C 5 h W W U 7 c + o / I l c E y N O Z h X r M 1 P Q l N l 7 n c V W D x b g c V U R K t T Y K l R B 7 S / 3 t T S G f y D / 7 U + 0 q w d C P l U 2 l s G q u w U i 5 3 Z O g H c 3 h 1 T + a l u r R T 7 x i V H 2 z J k S Y W m m G d j u K y x V k S p 1 + 1 a 9 6 q V d n q x g a 6 2 z A 1 N c k 3 7 x V Y 4 l H 3 L 2 O b W G 9 u F T n Z F B 1 I + s c 6 W F t R J L U g X y / A f B + q Y 2 H b d B p V x x + u 8 K u s I m A q 7 5 s b C U i 3 Z b R F 8 2 m X B h 5 t n 2 8 h Z d X W 3 b Q 7 r 5 e m y u k W n j D W h v U L 2 V 1 z 9 9 n 9 Q S w E C L Q A U A A I A C A A a b Y p Z e M x E Y q M A A A D 1 A A A A E g A A A A A A A A A A A A A A A A A A A A A A Q 2 9 u Z m l n L 1 B h Y 2 t h Z 2 U u e G 1 s U E s B A i 0 A F A A C A A g A G m 2 K W Q / K 6 a u k A A A A 6 Q A A A B M A A A A A A A A A A A A A A A A A 7 w A A A F t D b 2 5 0 Z W 5 0 X 1 R 5 c G V z X S 5 4 b W x Q S w E C L Q A U A A I A C A A a b Y p Z y r Q n s k k G A A B l I w A A E w A A A A A A A A A A A A A A A A D g A Q A A R m 9 y b X V s Y X M v U 2 V j d G l v b j E u b V B L B Q Y A A A A A A w A D A M I A A A B 2 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X w A A A A A A A K V 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J v b m E l M j B y Z X 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l J l Y 2 9 2 Z X J 5 V G F y Z 2 V 0 U 2 h l Z X Q i I F Z h b H V l P S J z U 2 h l Z X Q 1 I i A v P j x F b n R y e S B U e X B l P S J S Z W N v d m V y e V R h c m d l d E N v b H V t b i I g V m F s d W U 9 I m w x I i A v P j x F b n R y e S B U e X B l P S J S Z W N v d m V y e V R h c m d l d F J v d y I g V m F s d W U 9 I m w x I i A v P j x F b n R y e S B U e X B l P S J G a W x s T G F z d F V w Z G F 0 Z W Q i I F Z h b H V l P S J k M j A y M S 0 w O C 0 x M F Q w O T o x N T o 1 M S 4 y N j Q 1 M z U z W i I g L z 4 8 R W 5 0 c n k g V H l w Z T 0 i U X V l c n l J R C I g V m F s d W U 9 I n M y M m Y 0 M m U z Z S 0 3 Y T U z L T Q z O G U t O D J k M i 0 z N z R l Y 2 E w M G F i N T A i I C 8 + P E V u d H J 5 I F R 5 c G U 9 I k Z p b G x F c n J v c k N v Z G U i I F Z h b H V l P S J z V W 5 r b m 9 3 b i 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N v c m 9 u Y S B y Z X B v c n Q v U m V t b 3 Z l Z C B B b H R l c m 5 h d G U g U m 9 3 c z I u e 0 N v d W 5 0 c n k s M H 0 m c X V v d D s s J n F 1 b 3 Q 7 U 2 V j d G l v b j E v Y 2 9 y b 2 5 h I H J l c G 9 y d C 9 S Z W 1 v d m V k I E F s d G V y b m F 0 Z S B S b 3 d z M i 5 7 V G 9 0 Y W w g Q 2 F z Z X M s M X 0 m c X V v d D s s J n F 1 b 3 Q 7 U 2 V j d G l v b j E v Y 2 9 y b 2 5 h I H J l c G 9 y d C 9 S Z W 1 v d m V k I E F s d G V y b m F 0 Z S B S b 3 d z M i 5 7 T m V 3 I E N h c 2 V z L D J 9 J n F 1 b 3 Q 7 L C Z x d W 9 0 O 1 N l Y 3 R p b 2 4 x L 2 N v c m 9 u Y S B y Z X B v c n Q v U m V t b 3 Z l Z C B B b H R l c m 5 h d G U g U m 9 3 c z I u e 1 R v d G F s I E R l Y X R o c y w z f S Z x d W 9 0 O y w m c X V v d D t T Z W N 0 a W 9 u M S 9 j b 3 J v b m E g c m V w b 3 J 0 L 1 J l b W 9 2 Z W Q g Q W x 0 Z X J u Y X R l I F J v d 3 M y L n t O Z X c g R G V h d G h z L D R 9 J n F 1 b 3 Q 7 L C Z x d W 9 0 O 1 N l Y 3 R p b 2 4 x L 2 N v c m 9 u Y S B y Z X B v c n Q v U m V t b 3 Z l Z C B B b H R l c m 5 h d G U g U m 9 3 c z I u e 1 R v d G F s I F J l Y 2 9 2 Z X J l Z C w 1 f S Z x d W 9 0 O y w m c X V v d D t T Z W N 0 a W 9 u M S 9 j b 3 J v b m E g c m V w b 3 J 0 L 1 J l b W 9 2 Z W Q g Q W x 0 Z X J u Y X R l I F J v d 3 M y L n t O Z X c g U m V j b 3 Z l c m V k L D Z 9 J n F 1 b 3 Q 7 L C Z x d W 9 0 O 1 N l Y 3 R p b 2 4 x L 2 N v c m 9 u Y S B y Z X B v c n Q v U m V t b 3 Z l Z C B B b H R l c m 5 h d G U g U m 9 3 c z I u e 0 F j d G l 2 Z S B D Y X N l c y w 3 f S Z x d W 9 0 O y w m c X V v d D t T Z W N 0 a W 9 u M S 9 j b 3 J v b m E g c m V w b 3 J 0 L 1 J l b W 9 2 Z W Q g Q W x 0 Z X J u Y X R l I F J v d 3 M y L n t T Z X J p b 3 V z L C B D c m l 0 a W N h b C w 4 f S Z x d W 9 0 O y w m c X V v d D t T Z W N 0 a W 9 u M S 9 j b 3 J v b m E g c m V w b 3 J 0 L 1 J l b W 9 2 Z W Q g Q W x 0 Z X J u Y X R l I F J v d 3 M y L n t U b 3 T C o E N h c 2 V z L y A x T S B w b 3 A s O X 0 m c X V v d D s s J n F 1 b 3 Q 7 U 2 V j d G l v b j E v Y 2 9 y b 2 5 h I H J l c G 9 y d C 9 S Z W 1 v d m V k I E F s d G V y b m F 0 Z S B S b 3 d z M i 5 7 R G V h d G h z L y A x T S B w b 3 A s M T B 9 J n F 1 b 3 Q 7 L C Z x d W 9 0 O 1 N l Y 3 R p b 2 4 x L 2 N v c m 9 u Y S B y Z X B v c n Q v U m V t b 3 Z l Z C B B b H R l c m 5 h d G U g U m 9 3 c z I u e 1 R v d G F s I F R l c 3 R z L D E x f S Z x d W 9 0 O y w m c X V v d D t T Z W N 0 a W 9 u M S 9 j b 3 J v b m E g c m V w b 3 J 0 L 1 J l b W 9 2 Z W Q g Q W x 0 Z X J u Y X R l I F J v d 3 M y L n t U Z X N 0 c y 8 g X G 4 x T S B w b 3 A s M T J 9 J n F 1 b 3 Q 7 L C Z x d W 9 0 O 1 N l Y 3 R p b 2 4 x L 2 N v c m 9 u Y S B y Z X B v c n Q v U m V t b 3 Z l Z C B B b H R l c m 5 h d G U g U m 9 3 c z I u e 1 B v c H V s Y X R p b 2 4 s M T N 9 J n F 1 b 3 Q 7 L C Z x d W 9 0 O 1 N l Y 3 R p b 2 4 x L 2 N v c m 9 u Y S B y Z X B v c n Q v U m V t b 3 Z l Z C B B b H R l c m 5 h d G U g U m 9 3 c z I u e 0 N v d W 5 0 c m l l c 1 9 v c l 9 B c m V h c y 5 S Z W d p b 2 4 s M T R 9 J n F 1 b 3 Q 7 L C Z x d W 9 0 O 1 N l Y 3 R p b 2 4 x L 2 N v c m 9 u Y S B y Z X B v c n Q v U m V t b 3 Z l Z C B B b H R l c m 5 h d G U g U m 9 3 c z I u e 0 N v d W 5 0 c m l l c 1 9 v c l 9 B c m V h c y 5 D b 2 5 0 a W 5 l b n Q s M T V 9 J n F 1 b 3 Q 7 X S w m c X V v d D t D b 2 x 1 b W 5 D b 3 V u d C Z x d W 9 0 O z o x N i w m c X V v d D t L Z X l D b 2 x 1 b W 5 O Y W 1 l c y Z x d W 9 0 O z p b X S w m c X V v d D t D b 2 x 1 b W 5 J Z G V u d G l 0 a W V z J n F 1 b 3 Q 7 O l s m c X V v d D t T Z W N 0 a W 9 u M S 9 j b 3 J v b m E g c m V w b 3 J 0 L 1 J l b W 9 2 Z W Q g Q W x 0 Z X J u Y X R l I F J v d 3 M y L n t D b 3 V u d H J 5 L D B 9 J n F 1 b 3 Q 7 L C Z x d W 9 0 O 1 N l Y 3 R p b 2 4 x L 2 N v c m 9 u Y S B y Z X B v c n Q v U m V t b 3 Z l Z C B B b H R l c m 5 h d G U g U m 9 3 c z I u e 1 R v d G F s I E N h c 2 V z L D F 9 J n F 1 b 3 Q 7 L C Z x d W 9 0 O 1 N l Y 3 R p b 2 4 x L 2 N v c m 9 u Y S B y Z X B v c n Q v U m V t b 3 Z l Z C B B b H R l c m 5 h d G U g U m 9 3 c z I u e 0 5 l d y B D Y X N l c y w y f S Z x d W 9 0 O y w m c X V v d D t T Z W N 0 a W 9 u M S 9 j b 3 J v b m E g c m V w b 3 J 0 L 1 J l b W 9 2 Z W Q g Q W x 0 Z X J u Y X R l I F J v d 3 M y L n t U b 3 R h b C B E Z W F 0 a H M s M 3 0 m c X V v d D s s J n F 1 b 3 Q 7 U 2 V j d G l v b j E v Y 2 9 y b 2 5 h I H J l c G 9 y d C 9 S Z W 1 v d m V k I E F s d G V y b m F 0 Z S B S b 3 d z M i 5 7 T m V 3 I E R l Y X R o c y w 0 f S Z x d W 9 0 O y w m c X V v d D t T Z W N 0 a W 9 u M S 9 j b 3 J v b m E g c m V w b 3 J 0 L 1 J l b W 9 2 Z W Q g Q W x 0 Z X J u Y X R l I F J v d 3 M y L n t U b 3 R h b C B S Z W N v d m V y Z W Q s N X 0 m c X V v d D s s J n F 1 b 3 Q 7 U 2 V j d G l v b j E v Y 2 9 y b 2 5 h I H J l c G 9 y d C 9 S Z W 1 v d m V k I E F s d G V y b m F 0 Z S B S b 3 d z M i 5 7 T m V 3 I F J l Y 2 9 2 Z X J l Z C w 2 f S Z x d W 9 0 O y w m c X V v d D t T Z W N 0 a W 9 u M S 9 j b 3 J v b m E g c m V w b 3 J 0 L 1 J l b W 9 2 Z W Q g Q W x 0 Z X J u Y X R l I F J v d 3 M y L n t B Y 3 R p d m U g Q 2 F z Z X M s N 3 0 m c X V v d D s s J n F 1 b 3 Q 7 U 2 V j d G l v b j E v Y 2 9 y b 2 5 h I H J l c G 9 y d C 9 S Z W 1 v d m V k I E F s d G V y b m F 0 Z S B S b 3 d z M i 5 7 U 2 V y a W 9 1 c y w g Q 3 J p d G l j Y W w s O H 0 m c X V v d D s s J n F 1 b 3 Q 7 U 2 V j d G l v b j E v Y 2 9 y b 2 5 h I H J l c G 9 y d C 9 S Z W 1 v d m V k I E F s d G V y b m F 0 Z S B S b 3 d z M i 5 7 V G 9 0 w q B D Y X N l c y 8 g M U 0 g c G 9 w L D l 9 J n F 1 b 3 Q 7 L C Z x d W 9 0 O 1 N l Y 3 R p b 2 4 x L 2 N v c m 9 u Y S B y Z X B v c n Q v U m V t b 3 Z l Z C B B b H R l c m 5 h d G U g U m 9 3 c z I u e 0 R l Y X R o c y 8 g M U 0 g c G 9 w L D E w f S Z x d W 9 0 O y w m c X V v d D t T Z W N 0 a W 9 u M S 9 j b 3 J v b m E g c m V w b 3 J 0 L 1 J l b W 9 2 Z W Q g Q W x 0 Z X J u Y X R l I F J v d 3 M y L n t U b 3 R h b C B U Z X N 0 c y w x M X 0 m c X V v d D s s J n F 1 b 3 Q 7 U 2 V j d G l v b j E v Y 2 9 y b 2 5 h I H J l c G 9 y d C 9 S Z W 1 v d m V k I E F s d G V y b m F 0 Z S B S b 3 d z M i 5 7 V G V z d H M v I F x u M U 0 g c G 9 w L D E y f S Z x d W 9 0 O y w m c X V v d D t T Z W N 0 a W 9 u M S 9 j b 3 J v b m E g c m V w b 3 J 0 L 1 J l b W 9 2 Z W Q g Q W x 0 Z X J u Y X R l I F J v d 3 M y L n t Q b 3 B 1 b G F 0 a W 9 u L D E z f S Z x d W 9 0 O y w m c X V v d D t T Z W N 0 a W 9 u M S 9 j b 3 J v b m E g c m V w b 3 J 0 L 1 J l b W 9 2 Z W Q g Q W x 0 Z X J u Y X R l I F J v d 3 M y L n t D b 3 V u d H J p Z X N f b 3 J f Q X J l Y X M u U m V n a W 9 u L D E 0 f S Z x d W 9 0 O y w m c X V v d D t T Z W N 0 a W 9 u M S 9 j b 3 J v b m E g c m V w b 3 J 0 L 1 J l b W 9 2 Z W Q g Q W x 0 Z X J u Y X R l I F J v d 3 M y L n t D b 3 V u d H J p Z X N f b 3 J f Q X J l Y X M u Q 2 9 u d G l u Z W 5 0 L D E 1 f S Z x d W 9 0 O 1 0 s J n F 1 b 3 Q 7 U m V s Y X R p b 2 5 z a G l w S W 5 m b y Z x d W 9 0 O z p b X X 0 i I C 8 + P E V u d H J 5 I F R 5 c G U 9 I k F k Z G V k V G 9 E Y X R h T W 9 k Z W w i I F Z h b H V l P S J s M C I g L z 4 8 L 1 N 0 Y W J s Z U V u d H J p Z X M + P C 9 J d G V t P j x J d G V t P j x J d G V t T G 9 j Y X R p b 2 4 + P E l 0 Z W 1 U e X B l P k Z v c m 1 1 b G E 8 L 0 l 0 Z W 1 U e X B l P j x J d G V t U G F 0 a D 5 T Z W N 0 a W 9 u M S 9 j b 3 J v b m E l M j B y Z X B v c n Q v U 2 9 1 c m N l P C 9 J d G V t U G F 0 a D 4 8 L 0 l 0 Z W 1 M b 2 N h d G l v b j 4 8 U 3 R h Y m x l R W 5 0 c m l l c y A v P j w v S X R l b T 4 8 S X R l b T 4 8 S X R l b U x v Y 2 F 0 a W 9 u P j x J d G V t V H l w Z T 5 G b 3 J t d W x h P C 9 J d G V t V H l w Z T 4 8 S X R l b V B h d G g + U 2 V j d G l v b j E v Y 2 9 y b 2 5 h J T I w c m V w b 3 J 0 L 0 R h d G E y P C 9 J d G V t U G F 0 a D 4 8 L 0 l 0 Z W 1 M b 2 N h d G l v b j 4 8 U 3 R h Y m x l R W 5 0 c m l l c y A v P j w v S X R l b T 4 8 S X R l b T 4 8 S X R l b U x v Y 2 F 0 a W 9 u P j x J d G V t V H l w Z T 5 G b 3 J t d W x h P C 9 J d G V t V H l w Z T 4 8 S X R l b V B h d G g + U 2 V j d G l v b j E v Y 2 9 y b 2 5 h J T I w c m V w b 3 J 0 L 0 N o Y W 5 n Z W Q l M j B U e X B l P C 9 J d G V t U G F 0 a D 4 8 L 0 l 0 Z W 1 M b 2 N h d G l v b j 4 8 U 3 R h Y m x l R W 5 0 c m l l c y A v P j w v S X R l b T 4 8 S X R l b T 4 8 S X R l b U x v Y 2 F 0 a W 9 u P j x J d G V t V H l w Z T 5 G b 3 J t d W x h P C 9 J d G V t V H l w Z T 4 8 S X R l b V B h d G g + U 2 V j d G l v b j E v Y 2 9 y b 2 5 h J T I w c m V w b 3 J 0 L 1 J l b W 9 2 Z W Q l M j B D b 2 x 1 b W 5 z P C 9 J d G V t U G F 0 a D 4 8 L 0 l 0 Z W 1 M b 2 N h d G l v b j 4 8 U 3 R h Y m x l R W 5 0 c m l l c y A v P j w v S X R l b T 4 8 S X R l b T 4 8 S X R l b U x v Y 2 F 0 a W 9 u P j x J d G V t V H l w Z T 5 G b 3 J t d W x h P C 9 J d G V t V H l w Z T 4 8 S X R l b V B h d G g + U 2 V j d G l v b j E v Y 2 9 y b 2 5 h J T I w c m V w b 3 J 0 L 1 J l c G x h Y 2 V k J T I w V m F s d W U 8 L 0 l 0 Z W 1 Q Y X R o P j w v S X R l b U x v Y 2 F 0 a W 9 u P j x T d G F i b G V F b n R y a W V z I C 8 + P C 9 J d G V t P j x J d G V t P j x J d G V t T G 9 j Y X R p b 2 4 + P E l 0 Z W 1 U e X B l P k Z v c m 1 1 b G E 8 L 0 l 0 Z W 1 U e X B l P j x J d G V t U G F 0 a D 5 T Z W N 0 a W 9 u M S 9 j b 3 J v b m E l M j B y Z X B v c n Q v U m V w b G F j Z W Q l M j B W Y W x 1 Z T E 8 L 0 l 0 Z W 1 Q Y X R o P j w v S X R l b U x v Y 2 F 0 a W 9 u P j x T d G F i b G V F b n R y a W V z I C 8 + P C 9 J d G V t P j x J d G V t P j x J d G V t T G 9 j Y X R p b 2 4 + P E l 0 Z W 1 U e X B l P k Z v c m 1 1 b G E 8 L 0 l 0 Z W 1 U e X B l P j x J d G V t U G F 0 a D 5 T Z W N 0 a W 9 u M S 9 j b 3 J v b m E l M j B y Z X B v c n Q v U m V w b G F j Z W Q l M j B W Y W x 1 Z T I 8 L 0 l 0 Z W 1 Q Y X R o P j w v S X R l b U x v Y 2 F 0 a W 9 u P j x T d G F i b G V F b n R y a W V z I C 8 + P C 9 J d G V t P j x J d G V t P j x J d G V t T G 9 j Y X R p b 2 4 + P E l 0 Z W 1 U e X B l P k Z v c m 1 1 b G E 8 L 0 l 0 Z W 1 U e X B l P j x J d G V t U G F 0 a D 5 T Z W N 0 a W 9 u M S 9 j b 3 J v b m E l M j B y Z X B v c n Q v U m V w b G F j Z W Q l M j B W Y W x 1 Z T M 8 L 0 l 0 Z W 1 Q Y X R o P j w v S X R l b U x v Y 2 F 0 a W 9 u P j x T d G F i b G V F b n R y a W V z I C 8 + P C 9 J d G V t P j x J d G V t P j x J d G V t T G 9 j Y X R p b 2 4 + P E l 0 Z W 1 U e X B l P k Z v c m 1 1 b G E 8 L 0 l 0 Z W 1 U e X B l P j x J d G V t U G F 0 a D 5 T Z W N 0 a W 9 u M S 9 j b 3 J v b m E l M j B y Z X B v c n Q v U m V w b G F j Z W Q l M j B W Y W x 1 Z T Q 8 L 0 l 0 Z W 1 Q Y X R o P j w v S X R l b U x v Y 2 F 0 a W 9 u P j x T d G F i b G V F b n R y a W V z I C 8 + P C 9 J d G V t P j x J d G V t P j x J d G V t T G 9 j Y X R p b 2 4 + P E l 0 Z W 1 U e X B l P k Z v c m 1 1 b G E 8 L 0 l 0 Z W 1 U e X B l P j x J d G V t U G F 0 a D 5 T Z W N 0 a W 9 u M S 9 j b 3 J v b m E l M j B y Z X B v c n Q v U m V w b G F j Z W Q l M j B W Y W x 1 Z T U 8 L 0 l 0 Z W 1 Q Y X R o P j w v S X R l b U x v Y 2 F 0 a W 9 u P j x T d G F i b G V F b n R y a W V z I C 8 + P C 9 J d G V t P j x J d G V t P j x J d G V t T G 9 j Y X R p b 2 4 + P E l 0 Z W 1 U e X B l P k Z v c m 1 1 b G E 8 L 0 l 0 Z W 1 U e X B l P j x J d G V t U G F 0 a D 5 T Z W N 0 a W 9 u M S 9 j b 3 J v b m E l M j B y Z X B v c n Q v U m V w b G F j Z W Q l M j B W Y W x 1 Z T Y 8 L 0 l 0 Z W 1 Q Y X R o P j w v S X R l b U x v Y 2 F 0 a W 9 u P j x T d G F i b G V F b n R y a W V z I C 8 + P C 9 J d G V t P j x J d G V t P j x J d G V t T G 9 j Y X R p b 2 4 + P E l 0 Z W 1 U e X B l P k Z v c m 1 1 b G E 8 L 0 l 0 Z W 1 U e X B l P j x J d G V t U G F 0 a D 5 T Z W N 0 a W 9 u M S 9 j b 3 J v b m E l M j B y Z X B v c n Q v U m V w b G F j Z W Q l M j B W Y W x 1 Z T c 8 L 0 l 0 Z W 1 Q Y X R o P j w v S X R l b U x v Y 2 F 0 a W 9 u P j x T d G F i b G V F b n R y a W V z I C 8 + P C 9 J d G V t P j x J d G V t P j x J d G V t T G 9 j Y X R p b 2 4 + P E l 0 Z W 1 U e X B l P k Z v c m 1 1 b G E 8 L 0 l 0 Z W 1 U e X B l P j x J d G V t U G F 0 a D 5 T Z W N 0 a W 9 u M S 9 j b 3 J v b m E l M j B y Z X B v c n Q v U m V w b G F j Z W Q l M j B W Y W x 1 Z T g 8 L 0 l 0 Z W 1 Q Y X R o P j w v S X R l b U x v Y 2 F 0 a W 9 u P j x T d G F i b G V F b n R y a W V z I C 8 + P C 9 J d G V t P j x J d G V t P j x J d G V t T G 9 j Y X R p b 2 4 + P E l 0 Z W 1 U e X B l P k Z v c m 1 1 b G E 8 L 0 l 0 Z W 1 U e X B l P j x J d G V t U G F 0 a D 5 T Z W N 0 a W 9 u M S 9 j b 3 J v b m E l M j B y Z X B v c n Q v U m V u Y W 1 l Z C U y M E N v b H V t b n M 8 L 0 l 0 Z W 1 Q Y X R o P j w v S X R l b U x v Y 2 F 0 a W 9 u P j x T d G F i b G V F b n R y a W V z I C 8 + P C 9 J d G V t P j x J d G V t P j x J d G V t T G 9 j Y X R p b 2 4 + P E l 0 Z W 1 U e X B l P k Z v c m 1 1 b G E 8 L 0 l 0 Z W 1 U e X B l P j x J d G V t U G F 0 a D 5 T Z W N 0 a W 9 u M S 9 D b 3 V u d H J p Z X N f b 3 J f Q X J l Y 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2 h l Z X Q i I F Z h b H V l P S J z U 2 h l Z X Q y I i A v P j x F b n R y e S B U e X B l P S J S Z W N v d m V y e V R h c m d l d E N v b H V t b i I g V m F s d W U 9 I m w x I i A v P j x F b n R y e S B U e X B l P S J S Z W N v d m V y e V R h c m d l d F J v d y I g V m F s d W U 9 I m w x I i A v P j x F b n R y e S B U e X B l P S J B Z G R l Z F R v R G F 0 Y U 1 v Z G V s I i B W Y W x 1 Z T 0 i b D A i I C 8 + P E V u d H J 5 I F R 5 c G U 9 I k Z p b G x F c n J v c k N v Z G U i I F Z h b H V l P S J z V W 5 r b m 9 3 b i I g L z 4 8 R W 5 0 c n k g V H l w Z T 0 i R m l s b E x h c 3 R V c G R h d G V k I i B W Y W x 1 Z T 0 i Z D I w M j E t M D g t M T B U M D g 6 M z Q 6 N T g u M T Y 1 M D Q z M l o i I C 8 + P E V u d H J 5 I F R 5 c G U 9 I k Z p b G x T d G F 0 d X M i I F Z h b H V l P S J z Q 2 9 t c G x l d G U i I C 8 + P E V u d H J 5 I F R 5 c G U 9 I l F 1 Z X J 5 S U Q i I F Z h b H V l P S J z O T R k N z N l M j E t O G E 5 M S 0 0 N D V h L W F m N G E t N T U w Y m I 2 M m R l Z T h m I i A v P j x F b n R y e S B U e X B l P S J S Z W x h d G l v b n N o a X B J b m Z v Q 2 9 u d G F p b m V y I i B W Y W x 1 Z T 0 i c 3 s m c X V v d D t j b 2 x 1 b W 5 D b 3 V u d C Z x d W 9 0 O z o z L C Z x d W 9 0 O 2 t l e U N v b H V t b k 5 h b W V z J n F 1 b 3 Q 7 O l t d L C Z x d W 9 0 O 3 F 1 Z X J 5 U m V s Y X R p b 2 5 z a G l w c y Z x d W 9 0 O z p b X S w m c X V v d D t j b 2 x 1 b W 5 J Z G V u d G l 0 a W V z J n F 1 b 3 Q 7 O l s m c X V v d D t T Z W N 0 a W 9 u M S 9 D b 3 V u d H J p Z X N f b 3 J f Q X J l Y X M v Q 2 h h b m d l Z C B U e X B l L n t D b 3 V u d H J 5 L D B 9 J n F 1 b 3 Q 7 L C Z x d W 9 0 O 1 N l Y 3 R p b 2 4 x L 0 N v d W 5 0 c m l l c 1 9 v c l 9 B c m V h c y 9 D a G F u Z 2 V k I F R 5 c G U u e 1 J l Z 2 l v b i w x f S Z x d W 9 0 O y w m c X V v d D t T Z W N 0 a W 9 u M S 9 D b 3 V u d H J p Z X N f b 3 J f Q X J l Y X M v Q 2 h h b m d l Z C B U e X B l L n t D b 2 5 0 a W 5 l b n Q s M n 0 m c X V v d D t d L C Z x d W 9 0 O 0 N v b H V t b k N v d W 5 0 J n F 1 b 3 Q 7 O j M s J n F 1 b 3 Q 7 S 2 V 5 Q 2 9 s d W 1 u T m F t Z X M m c X V v d D s 6 W 1 0 s J n F 1 b 3 Q 7 Q 2 9 s d W 1 u S W R l b n R p d G l l c y Z x d W 9 0 O z p b J n F 1 b 3 Q 7 U 2 V j d G l v b j E v Q 2 9 1 b n R y a W V z X 2 9 y X 0 F y Z W F z L 0 N o Y W 5 n Z W Q g V H l w Z S 5 7 Q 2 9 1 b n R y e S w w f S Z x d W 9 0 O y w m c X V v d D t T Z W N 0 a W 9 u M S 9 D b 3 V u d H J p Z X N f b 3 J f Q X J l Y X M v Q 2 h h b m d l Z C B U e X B l L n t S Z W d p b 2 4 s M X 0 m c X V v d D s s J n F 1 b 3 Q 7 U 2 V j d G l v b j E v Q 2 9 1 b n R y a W V z X 2 9 y X 0 F y Z W F z L 0 N o Y W 5 n Z W Q g V H l w Z S 5 7 Q 2 9 u d G l u Z W 5 0 L D J 9 J n F 1 b 3 Q 7 X S w m c X V v d D t S Z W x h d G l v b n N o a X B J b m Z v J n F 1 b 3 Q 7 O l t d f S I g L z 4 8 L 1 N 0 Y W J s Z U V u d H J p Z X M + P C 9 J d G V t P j x J d G V t P j x J d G V t T G 9 j Y X R p b 2 4 + P E l 0 Z W 1 U e X B l P k Z v c m 1 1 b G E 8 L 0 l 0 Z W 1 U e X B l P j x J d G V t U G F 0 a D 5 T Z W N 0 a W 9 u M S 9 D b 3 V u d H J p Z X N f b 3 J f Q X J l Y X M v U 2 9 1 c m N l P C 9 J d G V t U G F 0 a D 4 8 L 0 l 0 Z W 1 M b 2 N h d G l v b j 4 8 U 3 R h Y m x l R W 5 0 c m l l c y A v P j w v S X R l b T 4 8 S X R l b T 4 8 S X R l b U x v Y 2 F 0 a W 9 u P j x J d G V t V H l w Z T 5 G b 3 J t d W x h P C 9 J d G V t V H l w Z T 4 8 S X R l b V B h d G g + U 2 V j d G l v b j E v Q 2 9 1 b n R y a W V z X 2 9 y X 0 F y Z W F z L 0 N v d W 5 0 c m l l c 1 9 v c l 9 B c m V h c 1 9 U Y W J s Z T w v S X R l b V B h d G g + P C 9 J d G V t T G 9 j Y X R p b 2 4 + P F N 0 Y W J s Z U V u d H J p Z X M g L z 4 8 L 0 l 0 Z W 0 + P E l 0 Z W 0 + P E l 0 Z W 1 M b 2 N h d G l v b j 4 8 S X R l b V R 5 c G U + R m 9 y b X V s Y T w v S X R l b V R 5 c G U + P E l 0 Z W 1 Q Y X R o P l N l Y 3 R p b 2 4 x L 0 N v d W 5 0 c m l l c 1 9 v c l 9 B c m V h c y 9 D a G F u Z 2 V k J T I w V H l w Z T w v S X R l b V B h d G g + P C 9 J d G V t T G 9 j Y X R p b 2 4 + P F N 0 Y W J s Z U V u d H J p Z X M g L z 4 8 L 0 l 0 Z W 0 + P E l 0 Z W 0 + P E l 0 Z W 1 M b 2 N h d G l v b j 4 8 S X R l b V R 5 c G U + R m 9 y b X V s Y T w v S X R l b V R 5 c G U + P E l 0 Z W 1 Q Y X R o P l N l Y 3 R p b 2 4 x L 2 N v c m 9 u Y S U y M H J l c G 9 y d C 9 N Z X J n Z W Q l M j B R d W V y a W V z P C 9 J d G V t U G F 0 a D 4 8 L 0 l 0 Z W 1 M b 2 N h d G l v b j 4 8 U 3 R h Y m x l R W 5 0 c m l l c y A v P j w v S X R l b T 4 8 S X R l b T 4 8 S X R l b U x v Y 2 F 0 a W 9 u P j x J d G V t V H l w Z T 5 G b 3 J t d W x h P C 9 J d G V t V H l w Z T 4 8 S X R l b V B h d G g + U 2 V j d G l v b j E v Y 2 9 y b 2 5 h J T I w c m V w b 3 J 0 L 0 V 4 c G F u Z G V k J T I w Q 2 9 1 b n R y a W V z X 2 9 y X 0 F y Z W F z P C 9 J d G V t U G F 0 a D 4 8 L 0 l 0 Z W 1 M b 2 N h d G l v b j 4 8 U 3 R h Y m x l R W 5 0 c m l l c y A v P j w v S X R l b T 4 8 S X R l b T 4 8 S X R l b U x v Y 2 F 0 a W 9 u P j x J d G V t V H l w Z T 5 G b 3 J t d W x h P C 9 J d G V t V H l w Z T 4 8 S X R l b V B h d G g + U 2 V j d G l v b j E v Y 2 9 y b 2 5 h J T I w c m V w b 3 J 0 L 1 N v c n R l Z C U y M F J v d 3 M 8 L 0 l 0 Z W 1 Q Y X R o P j w v S X R l b U x v Y 2 F 0 a W 9 u P j x T d G F i b G V F b n R y a W V z I C 8 + P C 9 J d G V t P j x J d G V t P j x J d G V t T G 9 j Y X R p b 2 4 + P E l 0 Z W 1 U e X B l P k Z v c m 1 1 b G E 8 L 0 l 0 Z W 1 U e X B l P j x J d G V t U G F 0 a D 5 T Z W N 0 a W 9 u M S 9 j b 3 J v b m E l M j B y Z X B v c n Q v U m V t b 3 Z l Z C U y M F R v c C U y M F J v d 3 M 8 L 0 l 0 Z W 1 Q Y X R o P j w v S X R l b U x v Y 2 F 0 a W 9 u P j x T d G F i b G V F b n R y a W V z I C 8 + P C 9 J d G V t P j x J d G V t P j x J d G V t T G 9 j Y X R p b 2 4 + P E l 0 Z W 1 U e X B l P k Z v c m 1 1 b G E 8 L 0 l 0 Z W 1 U e X B l P j x J d G V t U G F 0 a D 5 T Z W N 0 a W 9 u M S 9 j b 3 J v b m E l M j B y Z X B v c n Q v U m V t b 3 Z l Z C U y M E F s d G V y b m F 0 Z S U y M F J v d 3 M 8 L 0 l 0 Z W 1 Q Y X R o P j w v S X R l b U x v Y 2 F 0 a W 9 u P j x T d G F i b G V F b n R y a W V z I C 8 + P C 9 J d G V t P j x J d G V t P j x J d G V t T G 9 j Y X R p b 2 4 + P E l 0 Z W 1 U e X B l P k Z v c m 1 1 b G E 8 L 0 l 0 Z W 1 U e X B l P j x J d G V t U G F 0 a D 5 T Z W N 0 a W 9 u M S 9 j b 3 J v b m E l M j B y Z X B v c n Q v U m V t b 3 Z l Z C U y M E F s d G V y b m F 0 Z S U y M F J v d 3 M x P C 9 J d G V t U G F 0 a D 4 8 L 0 l 0 Z W 1 M b 2 N h d G l v b j 4 8 U 3 R h Y m x l R W 5 0 c m l l c y A v P j w v S X R l b T 4 8 S X R l b T 4 8 S X R l b U x v Y 2 F 0 a W 9 u P j x J d G V t V H l w Z T 5 G b 3 J t d W x h P C 9 J d G V t V H l w Z T 4 8 S X R l b V B h d G g + U 2 V j d G l v b j E v Y 2 9 y b 2 5 h J T I w c m V w b 3 J 0 L 1 N v c n R l Z C U y M F J v d 3 M x P C 9 J d G V t U G F 0 a D 4 8 L 0 l 0 Z W 1 M b 2 N h d G l v b j 4 8 U 3 R h Y m x l R W 5 0 c m l l c y A v P j w v S X R l b T 4 8 S X R l b T 4 8 S X R l b U x v Y 2 F 0 a W 9 u P j x J d G V t V H l w Z T 5 G b 3 J t d W x h P C 9 J d G V t V H l w Z T 4 8 S X R l b V B h d G g + U 2 V j d G l v b j E v Y 2 9 y b 2 5 h J T I w c m V w b 3 J 0 L 1 J l c G x h Y 2 V k J T I w V m F s d W U 5 P C 9 J d G V t U G F 0 a D 4 8 L 0 l 0 Z W 1 M b 2 N h d G l v b j 4 8 U 3 R h Y m x l R W 5 0 c m l l c y A v P j w v S X R l b T 4 8 S X R l b T 4 8 S X R l b U x v Y 2 F 0 a W 9 u P j x J d G V t V H l w Z T 5 G b 3 J t d W x h P C 9 J d G V t V H l w Z T 4 8 S X R l b V B h d G g + U 2 V j d G l v b j E v Y 2 9 y b 2 5 h J T I w c m V w b 3 J 0 L 1 N v c n R l Z C U y M F J v d 3 M y P C 9 J d G V t U G F 0 a D 4 8 L 0 l 0 Z W 1 M b 2 N h d G l v b j 4 8 U 3 R h Y m x l R W 5 0 c m l l c y A v P j w v S X R l b T 4 8 S X R l b T 4 8 S X R l b U x v Y 2 F 0 a W 9 u P j x J d G V t V H l w Z T 5 G b 3 J t d W x h P C 9 J d G V t V H l w Z T 4 8 S X R l b V B h d G g + U 2 V j d G l v b j E v Y 2 9 y b 2 5 h J T I w c m V w b 3 J 0 L 1 J l b W 9 2 Z W Q l M j B B b H R l c m 5 h d G U l M j B S b 3 d z M j w v S X R l b V B h d G g + P C 9 J d G V t T G 9 j Y X R p b 2 4 + P F N 0 Y W J s Z U V u d H J p Z X M g L z 4 8 L 0 l 0 Z W 0 + P E l 0 Z W 0 + P E l 0 Z W 1 M b 2 N h d G l v b j 4 8 S X R l b V R 5 c G U + R m 9 y b X V s Y T w v S X R l b V R 5 c G U + P E l 0 Z W 1 Q Y X R o P l N l Y 3 R p b 2 4 x L y U 1 Q n N o b 3 c l M j B h b G w l N U Q l M j A l M j A l N U J j b 2 x s Y X B z Z S U 1 R C U y M C U y M H Z 0 Z S U y M C U y M E N P V k l E L T E 5 J T I w d m F j Y 2 l u Z S U y M G R p c 3 R y a W J 1 d G l v b i U y M G J 5 J T I w b G 9 j Y X R p b 2 4 l N U I 2 N D U l N 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t z a G 9 3 I G F s b F 0 g I F t j b 2 x s Y X B z Z V 0 g I H Z 0 Z S A g Q 0 9 W S U Q t M T k g d m F j Y 2 l u Z S B k a X N 0 c m l i d X R p b 2 4 g Y n k g b G 9 j Y X R p b 2 5 b N j Q 1 X S 9 S Z X B s Y W N l Z C B W Y W x 1 Z T I u e 2 N v d W 5 0 c n k s M H 0 m c X V v d D s s J n F 1 b 3 Q 7 U 2 V j d G l v b j E v W 3 N o b 3 c g Y W x s X S A g W 2 N v b G x h c H N l X S A g d n R l I C B D T 1 Z J R C 0 x O S B 2 Y W N j a W 5 l I G R p c 3 R y a W J 1 d G l v b i B i e S B s b 2 N h d G l v b l s 2 N D V d L 1 J l b W 9 2 Z W Q g Q m 9 0 d G 9 t I F J v d 3 M u e 1 Z h Y 2 N p b m F 0 Z W R b Y V 0 s M X 0 m c X V v d D s s J n F 1 b 3 Q 7 U 2 V j d G l v b j E v W 3 N o b 3 c g Y W x s X S A g W 2 N v b G x h c H N l X S A g d n R l I C B D T 1 Z J R C 0 x O S B 2 Y W N j a W 5 l I G R p c 3 R y a W J 1 d G l v b i B i e S B s b 2 N h d G l v b l s 2 N D V d L 1 J l b W 9 2 Z W Q g Q m 9 0 d G 9 t I F J v d 3 M u e y V b Y l 0 s M n 0 m c X V v d D t d L C Z x d W 9 0 O 0 N v b H V t b k N v d W 5 0 J n F 1 b 3 Q 7 O j M s J n F 1 b 3 Q 7 S 2 V 5 Q 2 9 s d W 1 u T m F t Z X M m c X V v d D s 6 W 1 0 s J n F 1 b 3 Q 7 Q 2 9 s d W 1 u S W R l b n R p d G l l c y Z x d W 9 0 O z p b J n F 1 b 3 Q 7 U 2 V j d G l v b j E v W 3 N o b 3 c g Y W x s X S A g W 2 N v b G x h c H N l X S A g d n R l I C B D T 1 Z J R C 0 x O S B 2 Y W N j a W 5 l I G R p c 3 R y a W J 1 d G l v b i B i e S B s b 2 N h d G l v b l s 2 N D V d L 1 J l c G x h Y 2 V k I F Z h b H V l M i 5 7 Y 2 9 1 b n R y e S w w f S Z x d W 9 0 O y w m c X V v d D t T Z W N 0 a W 9 u M S 9 b c 2 h v d y B h b G x d I C B b Y 2 9 s b G F w c 2 V d I C B 2 d G U g I E N P V k l E L T E 5 I H Z h Y 2 N p b m U g Z G l z d H J p Y n V 0 a W 9 u I G J 5 I G x v Y 2 F 0 a W 9 u W z Y 0 N V 0 v U m V t b 3 Z l Z C B C b 3 R 0 b 2 0 g U m 9 3 c y 5 7 V m F j Y 2 l u Y X R l Z F t h X S w x f S Z x d W 9 0 O y w m c X V v d D t T Z W N 0 a W 9 u M S 9 b c 2 h v d y B h b G x d I C B b Y 2 9 s b G F w c 2 V d I C B 2 d G U g I E N P V k l E L T E 5 I H Z h Y 2 N p b m U g Z G l z d H J p Y n V 0 a W 9 u I G J 5 I G x v Y 2 F 0 a W 9 u W z Y 0 N V 0 v U m V t b 3 Z l Z C B C b 3 R 0 b 2 0 g U m 9 3 c y 5 7 J V t i X S w y f S Z x d W 9 0 O 1 0 s J n F 1 b 3 Q 7 U m V s Y X R p b 2 5 z a G l w S W 5 m b y Z x d W 9 0 O z p b X X 0 i I C 8 + P E V u d H J 5 I F R 5 c G U 9 I k Z p b G x T d G F 0 d X M i I F Z h b H V l P S J z Q 2 9 t c G x l d G U i I C 8 + P E V u d H J 5 I F R 5 c G U 9 I k Z p b G x D b 2 x 1 b W 5 O Y W 1 l c y I g V m F s d W U 9 I n N b J n F 1 b 3 Q 7 Y 2 9 1 b n R y e S Z x d W 9 0 O y w m c X V v d D t W Y W N j a W 5 h d G V k J n F 1 b 3 Q 7 L C Z x d W 9 0 O y V v Z i B 2 Y W N j a W 5 h d G V k J n F 1 b 3 Q 7 X S I g L z 4 8 R W 5 0 c n k g V H l w Z T 0 i R m l s b E N v b H V t b l R 5 c G V z I i B W Y W x 1 Z T 0 i c 0 J n W U c i I C 8 + P E V u d H J 5 I F R 5 c G U 9 I k Z p b G x M Y X N 0 V X B k Y X R l Z C I g V m F s d W U 9 I m Q y M D I x L T A 4 L T E w V D A 4 O j M 2 O j Q x L j E z N j k 5 M z h a I i A v P j x F b n R y e S B U e X B l P S J G a W x s R X J y b 3 J D b 3 V u d C I g V m F s d W U 9 I m w w I i A v P j x F b n R y e S B U e X B l P S J G a W x s R X J y b 3 J D b 2 R l I i B W Y W x 1 Z T 0 i c 1 V u a 2 5 v d 2 4 i I C 8 + P E V u d H J 5 I F R 5 c G U 9 I k Z p b G x D b 3 V u d C I g V m F s d W U 9 I m w y M D c i I C 8 + P E V u d H J 5 I F R 5 c G U 9 I l F 1 Z X J 5 S U Q i I F Z h b H V l P S J z O D c z Z D g 5 Z G I t Y z Y 3 M C 0 0 N z I z L T h i Z D k t M D Q 1 M j B k Z j U 3 O W I 3 I i A v P j x F b n R y e S B U e X B l P S J B Z G R l Z F R v R G F 0 Y U 1 v Z G V s I i B W Y W x 1 Z T 0 i b D A i I C 8 + P C 9 T d G F i b G V F b n R y a W V z P j w v S X R l b T 4 8 S X R l b T 4 8 S X R l b U x v Y 2 F 0 a W 9 u P j x J d G V t V H l w Z T 5 G b 3 J t d W x h P C 9 J d G V t V H l w Z T 4 8 S X R l b V B h d G g + U 2 V j d G l v b j E v J T V C c 2 h v d y U y M G F s b C U 1 R C U y M C U y M C U 1 Q m N v b G x h c H N l J T V E J T I w J T I w d n R l J T I w J T I w Q 0 9 W S U Q t M T k l M j B 2 Y W N j a W 5 l J T I w Z G l z d H J p Y n V 0 a W 9 u J T I w Y n k l M j B s b 2 N h d G l v b i U 1 Q j Y 0 N S U 1 R C 9 T b 3 V y Y 2 U 8 L 0 l 0 Z W 1 Q Y X R o P j w v S X R l b U x v Y 2 F 0 a W 9 u P j x T d G F i b G V F b n R y a W V z I C 8 + P C 9 J d G V t P j x J d G V t P j x J d G V t T G 9 j Y X R p b 2 4 + P E l 0 Z W 1 U e X B l P k Z v c m 1 1 b G E 8 L 0 l 0 Z W 1 U e X B l P j x J d G V t U G F 0 a D 5 T Z W N 0 a W 9 u M S 8 l N U J z a G 9 3 J T I w Y W x s J T V E J T I w J T I w J T V C Y 2 9 s b G F w c 2 U l N U Q l M j A l M j B 2 d G U l M j A l M j B D T 1 Z J R C 0 x O S U y M H Z h Y 2 N p b m U l M j B k a X N 0 c m l i d X R p b 2 4 l M j B i e S U y M G x v Y 2 F 0 a W 9 u J T V C N j Q 1 J T V E L 0 R h d G E 1 P C 9 J d G V t U G F 0 a D 4 8 L 0 l 0 Z W 1 M b 2 N h d G l v b j 4 8 U 3 R h Y m x l R W 5 0 c m l l c y A v P j w v S X R l b T 4 8 S X R l b T 4 8 S X R l b U x v Y 2 F 0 a W 9 u P j x J d G V t V H l w Z T 5 G b 3 J t d W x h P C 9 J d G V t V H l w Z T 4 8 S X R l b V B h d G g + U 2 V j d G l v b j E v J T V C c 2 h v d y U y M G F s b C U 1 R C U y M C U y M C U 1 Q m N v b G x h c H N l J T V E J T I w J T I w d n R l J T I w J T I w Q 0 9 W S U Q t M T k l M j B 2 Y W N j a W 5 l J T I w Z G l z d H J p Y n V 0 a W 9 u J T I w Y n k l M j B s b 2 N h d G l v b i U 1 Q j Y 0 N S U 1 R C 9 D a G F u Z 2 V k J T I w V H l w Z T w v S X R l b V B h d G g + P C 9 J d G V t T G 9 j Y X R p b 2 4 + P F N 0 Y W J s Z U V u d H J p Z X M g L z 4 8 L 0 l 0 Z W 0 + P E l 0 Z W 0 + P E l 0 Z W 1 M b 2 N h d G l v b j 4 8 S X R l b V R 5 c G U + R m 9 y b X V s Y T w v S X R l b V R 5 c G U + P E l 0 Z W 1 Q Y X R o P l N l Y 3 R p b 2 4 x L y U 1 Q n N o b 3 c l M j B h b G w l N U Q l M j A l M j A l N U J j b 2 x s Y X B z Z S U 1 R C U y M C U y M H Z 0 Z S U y M C U y M E N P V k l E L T E 5 J T I w d m F j Y 2 l u Z S U y M G R p c 3 R y a W J 1 d G l v b i U y M G J 5 J T I w b G 9 j Y X R p b 2 4 l N U I 2 N D U l N U Q v U m V t b 3 Z l Z C U y M E N v b H V t b n M 8 L 0 l 0 Z W 1 Q Y X R o P j w v S X R l b U x v Y 2 F 0 a W 9 u P j x T d G F i b G V F b n R y a W V z I C 8 + P C 9 J d G V t P j x J d G V t P j x J d G V t T G 9 j Y X R p b 2 4 + P E l 0 Z W 1 U e X B l P k Z v c m 1 1 b G E 8 L 0 l 0 Z W 1 U e X B l P j x J d G V t U G F 0 a D 5 T Z W N 0 a W 9 u M S 8 l N U J z a G 9 3 J T I w Y W x s J T V E J T I w J T I w J T V C Y 2 9 s b G F w c 2 U l N U Q l M j A l M j B 2 d G U l M j A l M j B D T 1 Z J R C 0 x O S U y M H Z h Y 2 N p b m U l M j B k a X N 0 c m l i d X R p b 2 4 l M j B i e S U y M G x v Y 2 F 0 a W 9 u J T V C N j Q 1 J T V E L 1 J l b W 9 2 Z W Q l M j B C b 3 R 0 b 2 0 l M j B S b 3 d z P C 9 J d G V t U G F 0 a D 4 8 L 0 l 0 Z W 1 M b 2 N h d G l v b j 4 8 U 3 R h Y m x l R W 5 0 c m l l c y A v P j w v S X R l b T 4 8 S X R l b T 4 8 S X R l b U x v Y 2 F 0 a W 9 u P j x J d G V t V H l w Z T 5 G b 3 J t d W x h P C 9 J d G V t V H l w Z T 4 8 S X R l b V B h d G g + U 2 V j d G l v b j E v J T V C c 2 h v d y U y M G F s b C U 1 R C U y M C U y M C U 1 Q m N v b G x h c H N l J T V E J T I w J T I w d n R l J T I w J T I w Q 0 9 W S U Q t M T k l M j B 2 Y W N j a W 5 l J T I w Z G l z d H J p Y n V 0 a W 9 u J T I w Y n k l M j B s b 2 N h d G l v b i U 1 Q j Y 0 N S U 1 R C 9 S Z W 1 v d m V k J T I w V G 9 w J T I w U m 9 3 c z w v S X R l b V B h d G g + P C 9 J d G V t T G 9 j Y X R p b 2 4 + P F N 0 Y W J s Z U V u d H J p Z X M g L z 4 8 L 0 l 0 Z W 0 + P E l 0 Z W 0 + P E l 0 Z W 1 M b 2 N h d G l v b j 4 8 S X R l b V R 5 c G U + R m 9 y b X V s Y T w v S X R l b V R 5 c G U + P E l 0 Z W 1 Q Y X R o P l N l Y 3 R p b 2 4 x L y U 1 Q n N o b 3 c l M j B h b G w l N U Q l M j A l M j A l N U J j b 2 x s Y X B z Z S U 1 R C U y M C U y M H Z 0 Z S U y M C U y M E N P V k l E L T E 5 J T I w d m F j Y 2 l u Z S U y M G R p c 3 R y a W J 1 d G l v b i U y M G J 5 J T I w b G 9 j Y X R p b 2 4 l N U I 2 N D U l N U Q v U m V u Y W 1 l Z C U y M E N v b H V t b n M 8 L 0 l 0 Z W 1 Q Y X R o P j w v S X R l b U x v Y 2 F 0 a W 9 u P j x T d G F i b G V F b n R y a W V z I C 8 + P C 9 J d G V t P j x J d G V t P j x J d G V t T G 9 j Y X R p b 2 4 + P E l 0 Z W 1 U e X B l P k Z v c m 1 1 b G E 8 L 0 l 0 Z W 1 U e X B l P j x J d G V t U G F 0 a D 5 T Z W N 0 a W 9 u M S 9 j b 3 J v b m E l M j B y Z X B v c n Q v U m V u Y W 1 l Z C U y M E N v b H V t b n M x P C 9 J d G V t U G F 0 a D 4 8 L 0 l 0 Z W 1 M b 2 N h d G l v b j 4 8 U 3 R h Y m x l R W 5 0 c m l l c y A v P j w v S X R l b T 4 8 S X R l b T 4 8 S X R l b U x v Y 2 F 0 a W 9 u P j x J d G V t V H l w Z T 5 G b 3 J t d W x h P C 9 J d G V t V H l w Z T 4 8 S X R l b V B h d G g + U 2 V j d G l v b j E v Y 2 9 y b 2 5 h J T I w c m V w b 3 J 0 L 1 N v c n R l Z C U y M F J v d 3 M z P C 9 J d G V t U G F 0 a D 4 8 L 0 l 0 Z W 1 M b 2 N h d G l v b j 4 8 U 3 R h Y m x l R W 5 0 c m l l c y A v P j w v S X R l b T 4 8 S X R l b T 4 8 S X R l b U x v Y 2 F 0 a W 9 u P j x J d G V t V H l w Z T 5 G b 3 J t d W x h P C 9 J d G V t V H l w Z T 4 8 S X R l b V B h d G g + U 2 V j d G l v b j E v Y 2 9 y b 2 5 h J T I w c m V w b 3 J 0 L 1 J l b W 9 2 Z W Q l M j B U b 3 A l M j B S b 3 d z M T w v S X R l b V B h d G g + P C 9 J d G V t T G 9 j Y X R p b 2 4 + P F N 0 Y W J s Z U V u d H J p Z X M g L z 4 8 L 0 l 0 Z W 0 + P E l 0 Z W 0 + P E l 0 Z W 1 M b 2 N h d G l v b j 4 8 S X R l b V R 5 c G U + R m 9 y b X V s Y T w v S X R l b V R 5 c G U + P E l 0 Z W 1 Q Y X R o P l N l Y 3 R p b 2 4 x L 2 N v c m 9 u Y S U y M H J l c G 9 y d C 9 T b 3 J 0 Z W Q l M j B S b 3 d z N D w v S X R l b V B h d G g + P C 9 J d G V t T G 9 j Y X R p b 2 4 + P F N 0 Y W J s Z U V u d H J p Z X M g L z 4 8 L 0 l 0 Z W 0 + P E l 0 Z W 0 + P E l 0 Z W 1 M b 2 N h d G l v b j 4 8 S X R l b V R 5 c G U + R m 9 y b X V s Y T w v S X R l b V R 5 c G U + P E l 0 Z W 1 Q Y X R o P l N l Y 3 R p b 2 4 x L 0 N v d W 5 0 c m l l c 1 9 v c l 9 B c m V h c y 9 T b 3 J 0 Z W Q l M j B S b 3 d z P C 9 J d G V t U G F 0 a D 4 8 L 0 l 0 Z W 1 M b 2 N h d G l v b j 4 8 U 3 R h Y m x l R W 5 0 c m l l c y A v P j w v S X R l b T 4 8 S X R l b T 4 8 S X R l b U x v Y 2 F 0 a W 9 u P j x J d G V t V H l w Z T 5 G b 3 J t d W x h P C 9 J d G V t V H l w Z T 4 8 S X R l b V B h d G g + U 2 V j d G l v b j E v Q 2 9 1 b n R y a W V z X 2 9 y X 0 F y Z W F z L 1 J l c G x h Y 2 V k J T I w V m F s d W U 8 L 0 l 0 Z W 1 Q Y X R o P j w v S X R l b U x v Y 2 F 0 a W 9 u P j x T d G F i b G V F b n R y a W V z I C 8 + P C 9 J d G V t P j x J d G V t P j x J d G V t T G 9 j Y X R p b 2 4 + P E l 0 Z W 1 U e X B l P k Z v c m 1 1 b G E 8 L 0 l 0 Z W 1 U e X B l P j x J d G V t U G F 0 a D 5 T Z W N 0 a W 9 u M S 8 l N U J z a G 9 3 J T I w Y W x s J T V E J T I w J T I w J T V C Y 2 9 s b G F w c 2 U l N U Q l M j A l M j B 2 d G U l M j A l M j B D T 1 Z J R C 0 x O S U y M H Z h Y 2 N p b m U l M j B k a X N 0 c m l i d X R p b 2 4 l M j B i e S U y M G x v Y 2 F 0 a W 9 u J T V C N j Q 1 J T V E L 1 N v c n R l Z C U y M F J v d 3 M 8 L 0 l 0 Z W 1 Q Y X R o P j w v S X R l b U x v Y 2 F 0 a W 9 u P j x T d G F i b G V F b n R y a W V z I C 8 + P C 9 J d G V t P j x J d G V t P j x J d G V t T G 9 j Y X R p b 2 4 + P E l 0 Z W 1 U e X B l P k Z v c m 1 1 b G E 8 L 0 l 0 Z W 1 U e X B l P j x J d G V t U G F 0 a D 5 T Z W N 0 a W 9 u M S 8 l N U J z a G 9 3 J T I w Y W x s J T V E J T I w J T I w J T V C Y 2 9 s b G F w c 2 U l N U Q l M j A l M j B 2 d G U l M j A l M j B D T 1 Z J R C 0 x O S U y M H Z h Y 2 N p b m U l M j B k a X N 0 c m l i d X R p b 2 4 l M j B i e S U y M G x v Y 2 F 0 a W 9 u J T V C N j Q 1 J T V E L 1 J l c G x h Y 2 V k J T I w V m F s d W U 8 L 0 l 0 Z W 1 Q Y X R o P j w v S X R l b U x v Y 2 F 0 a W 9 u P j x T d G F i b G V F b n R y a W V z I C 8 + P C 9 J d G V t P j x J d G V t P j x J d G V t T G 9 j Y X R p b 2 4 + P E l 0 Z W 1 U e X B l P k Z v c m 1 1 b G E 8 L 0 l 0 Z W 1 U e X B l P j x J d G V t U G F 0 a D 5 T Z W N 0 a W 9 u M S 8 l N U J z a G 9 3 J T I w Y W x s J T V E J T I w J T I w J T V C Y 2 9 s b G F w c 2 U l N U Q l M j A l M j B 2 d G U l M j A l M j B D T 1 Z J R C 0 x O S U y M H Z h Y 2 N p b m U l M j B k a X N 0 c m l i d X R p b 2 4 l M j B i e S U y M G x v Y 2 F 0 a W 9 u J T V C N j Q 1 J T V E L 1 J l c G x h Y 2 V k J T I w V m F s d W U x P C 9 J d G V t U G F 0 a D 4 8 L 0 l 0 Z W 1 M b 2 N h d G l v b j 4 8 U 3 R h Y m x l R W 5 0 c m l l c y A v P j w v S X R l b T 4 8 S X R l b T 4 8 S X R l b U x v Y 2 F 0 a W 9 u P j x J d G V t V H l w Z T 5 G b 3 J t d W x h P C 9 J d G V t V H l w Z T 4 8 S X R l b V B h d G g + U 2 V j d G l v b j E v J T V C c 2 h v d y U y M G F s b C U 1 R C U y M C U y M C U 1 Q m N v b G x h c H N l J T V E J T I w J T I w d n R l J T I w J T I w Q 0 9 W S U Q t M T k l M j B 2 Y W N j a W 5 l J T I w Z G l z d H J p Y n V 0 a W 9 u J T I w Y n k l M j B s b 2 N h d G l v b i U 1 Q j Y 0 N S U 1 R C 9 S Z X B s Y W N l Z C U y M F Z h b H V l M j w v S X R l b V B h d G g + P C 9 J d G V t T G 9 j Y X R p b 2 4 + P F N 0 Y W J s Z U V u d H J p Z X M g L z 4 8 L 0 l 0 Z W 0 + P E l 0 Z W 0 + P E l 0 Z W 1 M b 2 N h d G l v b j 4 8 S X R l b V R 5 c G U + R m 9 y b X V s Y T w v S X R l b V R 5 c G U + P E l 0 Z W 1 Q Y X R o P l N l Y 3 R p b 2 4 x L 0 N v d W 5 0 c m l l c 1 9 v c l 9 B c m V h c y 9 S Z X B s Y W N l Z C U y M F Z h b H V l M T w v S X R l b V B h d G g + P C 9 J d G V t T G 9 j Y X R p b 2 4 + P F N 0 Y W J s Z U V u d H J p Z X M g L z 4 8 L 0 l 0 Z W 0 + P E l 0 Z W 0 + P E l 0 Z W 1 M b 2 N h d G l v b j 4 8 S X R l b V R 5 c G U + R m 9 y b X V s Y T w v S X R l b V R 5 c G U + P E l 0 Z W 1 Q Y X R o P l N l Y 3 R p b 2 4 x L 0 N v d W 5 0 c m l l c 1 9 v c l 9 B c m V h c y 9 S Z X B s Y W N l Z C U y M F Z h b H V l M j w v S X R l b V B h d G g + P C 9 J d G V t T G 9 j Y X R p b 2 4 + P F N 0 Y W J s Z U V u d H J p Z X M g L z 4 8 L 0 l 0 Z W 0 + P E l 0 Z W 0 + P E l 0 Z W 1 M b 2 N h d G l v b j 4 8 S X R l b V R 5 c G U + R m 9 y b X V s Y T w v S X R l b V R 5 c G U + P E l 0 Z W 1 Q Y X R o P l N l Y 3 R p b 2 4 x L 2 1 5 J T I w c 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t e V 9 y Z X B v c n Q i I C 8 + P E V u d H J 5 I F R 5 c G U 9 I k Z p b G x l Z E N v b X B s Z X R l U m V z d W x 0 V G 9 X b 3 J r c 2 h l Z X Q i I F Z h b H V l P S J s M S I g L z 4 8 R W 5 0 c n k g V H l w Z T 0 i U m V j b 3 Z l c n l U Y X J n Z X R T a G V l d C I g V m F s d W U 9 I n N T a G V l d D E w I i A v P j x F b n R y e S B U e X B l P S J S Z W N v d m V y e V R h c m d l d E N v b H V t b i I g V m F s d W U 9 I m w x I i A v P j x F b n R y e S B U e X B l P S J S Z W N v d m V y e V R h c m d l d F J v d y I g V m F s d W U 9 I m w x I i A v P j x F b n R y e S B U e X B l P S J G a W x s R X J y b 3 J D b 3 V u d C I g V m F s d W U 9 I m w w I i A v P j x F b n R y e S B U e X B l P S J G a W x s T G F z d F V w Z G F 0 Z W Q i I F Z h b H V l P S J k M j A y N C 0 x M i 0 x M F Q x M D o w O D o z N i 4 z O D Y 3 M D A 2 W i I g L z 4 8 R W 5 0 c n k g V H l w Z T 0 i R m l s b E N v b H V t b l R 5 c G V z I i B W Y W x 1 Z T 0 i c 0 J n V U Z C U V V E Q X d B R k J R V U Z C U V V H Q m d V R S I g L z 4 8 R W 5 0 c n k g V H l w Z T 0 i R m l s b E N v b H V t b k 5 h b W V z I i B W Y W x 1 Z T 0 i c 1 s m c X V v d D t D b 3 V u d H J 5 J n F 1 b 3 Q 7 L C Z x d W 9 0 O 1 R v d G F s I E N h c 2 V z J n F 1 b 3 Q 7 L C Z x d W 9 0 O 0 5 l d y B D Y X N l c y Z x d W 9 0 O y w m c X V v d D t U b 3 R h b C B E Z W F 0 a H M m c X V v d D s s J n F 1 b 3 Q 7 T m V 3 I E R l Y X R o c y Z x d W 9 0 O y w m c X V v d D t U b 3 R h b C B S Z W N v d m V y Z W Q m c X V v d D s s J n F 1 b 3 Q 7 T m V 3 I F J l Y 2 9 2 Z X J l Z C Z x d W 9 0 O y w m c X V v d D t B Y 3 R p d m U g Q 2 F z Z X M m c X V v d D s s J n F 1 b 3 Q 7 Q 3 J p d G l j Y W w m c X V v d D s s J n F 1 b 3 Q 7 V G 9 0 w q B D Y X N l c y 8 g M U 0 g c G 9 w J n F 1 b 3 Q 7 L C Z x d W 9 0 O 0 R l Y X R o c y 8 g M U 0 g c G 9 w J n F 1 b 3 Q 7 L C Z x d W 9 0 O 1 R v d G F s I F R l c 3 R z J n F 1 b 3 Q 7 L C Z x d W 9 0 O 1 R l c 3 R z L y B c b j F N I H B v c C Z x d W 9 0 O y w m c X V v d D t Q b 3 B 1 b G F 0 a W 9 u J n F 1 b 3 Q 7 L C Z x d W 9 0 O 1 J l Z 2 l v b i Z x d W 9 0 O y w m c X V v d D t D b 2 5 0 a W 5 l b n Q m c X V v d D s s J n F 1 b 3 Q 7 b n V t Y m V y I G 9 m I H Z h Y 2 N p b m F 0 Z W Q m c X V v d D s s J n F 1 b 3 Q 7 J W 9 m I H Z h Y 2 N p b m F 0 Z W Q m c X V v d D t d I i A v P j x F b n R y e S B U e X B l P S J R d W V y e U l E I i B W Y W x 1 Z T 0 i c z U x N m U 3 O D R k L T M x Y W Q t N D B i Z S 0 5 Z W V m L T U 0 Y j c 0 Y j c 3 M D d l Z S I g L z 4 8 R W 5 0 c n k g V H l w Z T 0 i R m l s b E V y c m 9 y Q 2 9 k Z S I g V m F s d W U 9 I n N V b m t u b 3 d u I i A v P j x F b n R y e S B U e X B l P S J G a W x s U 3 R h d H V z I i B W Y W x 1 Z T 0 i c 1 d h a X R p b m d G b 3 J F e G N l b F J l Z n J l c 2 g i I C 8 + P E V u d H J 5 I F R 5 c G U 9 I k Z p b G x D b 3 V u d C I g V m F s d W U 9 I m w w I i A v P j x F b n R y e S B U e X B l P S J S Z W x h d G l v b n N o a X B J b m Z v Q 2 9 u d G F p b m V y I i B W Y W x 1 Z T 0 i c 3 s m c X V v d D t j b 2 x 1 b W 5 D b 3 V u d C Z x d W 9 0 O z o x O C w m c X V v d D t r Z X l D b 2 x 1 b W 5 O Y W 1 l c y Z x d W 9 0 O z p b X S w m c X V v d D t x d W V y e V J l b G F 0 a W 9 u c 2 h p c H M m c X V v d D s 6 W 1 0 s J n F 1 b 3 Q 7 Y 2 9 s d W 1 u S W R l b n R p d G l l c y Z x d W 9 0 O z p b J n F 1 b 3 Q 7 U 2 V j d G l v b j E v b X k g c m V w b 3 J 0 L 1 J l b W 9 2 Z W Q g Q W x 0 Z X J u Y X R l I F J v d 3 M u e 0 N v d W 5 0 c n k s M H 0 m c X V v d D s s J n F 1 b 3 Q 7 U 2 V j d G l v b j E v b X k g c m V w b 3 J 0 L 1 J l b W 9 2 Z W Q g Q W x 0 Z X J u Y X R l I F J v d 3 M u e 1 R v d G F s I E N h c 2 V z L D F 9 J n F 1 b 3 Q 7 L C Z x d W 9 0 O 1 N l Y 3 R p b 2 4 x L 2 1 5 I H J l c G 9 y d C 9 S Z W 1 v d m V k I E F s d G V y b m F 0 Z S B S b 3 d z L n t O Z X c g Q 2 F z Z X M s M n 0 m c X V v d D s s J n F 1 b 3 Q 7 U 2 V j d G l v b j E v b X k g c m V w b 3 J 0 L 1 J l b W 9 2 Z W Q g Q W x 0 Z X J u Y X R l I F J v d 3 M u e 1 R v d G F s I E R l Y X R o c y w z f S Z x d W 9 0 O y w m c X V v d D t T Z W N 0 a W 9 u M S 9 t e S B y Z X B v c n Q v U m V t b 3 Z l Z C B B b H R l c m 5 h d G U g U m 9 3 c y 5 7 T m V 3 I E R l Y X R o c y w 0 f S Z x d W 9 0 O y w m c X V v d D t T Z W N 0 a W 9 u M S 9 t e S B y Z X B v c n Q v U m V t b 3 Z l Z C B B b H R l c m 5 h d G U g U m 9 3 c y 5 7 V G 9 0 Y W w g U m V j b 3 Z l c m V k L D V 9 J n F 1 b 3 Q 7 L C Z x d W 9 0 O 1 N l Y 3 R p b 2 4 x L 2 1 5 I H J l c G 9 y d C 9 S Z W 1 v d m V k I E F s d G V y b m F 0 Z S B S b 3 d z L n t O Z X c g U m V j b 3 Z l c m V k L D Z 9 J n F 1 b 3 Q 7 L C Z x d W 9 0 O 1 N l Y 3 R p b 2 4 x L 2 1 5 I H J l c G 9 y d C 9 S Z W 1 v d m V k I E F s d G V y b m F 0 Z S B S b 3 d z L n t B Y 3 R p d m U g Q 2 F z Z X M s N 3 0 m c X V v d D s s J n F 1 b 3 Q 7 U 2 V j d G l v b j E v b X k g c m V w b 3 J 0 L 1 J l b W 9 2 Z W Q g Q W x 0 Z X J u Y X R l I F J v d 3 M u e 0 N y a X R p Y 2 F s L D h 9 J n F 1 b 3 Q 7 L C Z x d W 9 0 O 1 N l Y 3 R p b 2 4 x L 2 1 5 I H J l c G 9 y d C 9 S Z W 1 v d m V k I E F s d G V y b m F 0 Z S B S b 3 d z L n t U b 3 T C o E N h c 2 V z L y A x T S B w b 3 A s O X 0 m c X V v d D s s J n F 1 b 3 Q 7 U 2 V j d G l v b j E v b X k g c m V w b 3 J 0 L 1 J l b W 9 2 Z W Q g Q W x 0 Z X J u Y X R l I F J v d 3 M u e 0 R l Y X R o c y 8 g M U 0 g c G 9 w L D E w f S Z x d W 9 0 O y w m c X V v d D t T Z W N 0 a W 9 u M S 9 t e S B y Z X B v c n Q v U m V t b 3 Z l Z C B B b H R l c m 5 h d G U g U m 9 3 c y 5 7 V G 9 0 Y W w g V G V z d H M s M T F 9 J n F 1 b 3 Q 7 L C Z x d W 9 0 O 1 N l Y 3 R p b 2 4 x L 2 1 5 I H J l c G 9 y d C 9 S Z W 1 v d m V k I E F s d G V y b m F 0 Z S B S b 3 d z L n t U Z X N 0 c y 8 g X G 4 x T S B w b 3 A s M T J 9 J n F 1 b 3 Q 7 L C Z x d W 9 0 O 1 N l Y 3 R p b 2 4 x L 2 1 5 I H J l c G 9 y d C 9 S Z W 1 v d m V k I E F s d G V y b m F 0 Z S B S b 3 d z L n t Q b 3 B 1 b G F 0 a W 9 u L D E z f S Z x d W 9 0 O y w m c X V v d D t T Z W N 0 a W 9 u M S 9 t e S B y Z X B v c n Q v U m V t b 3 Z l Z C B B b H R l c m 5 h d G U g U m 9 3 c y 5 7 U m V n a W 9 u L D E 0 f S Z x d W 9 0 O y w m c X V v d D t T Z W N 0 a W 9 u M S 9 t e S B y Z X B v c n Q v U m V t b 3 Z l Z C B B b H R l c m 5 h d G U g U m 9 3 c y 5 7 Q 2 9 u d G l u Z W 5 0 L D E 1 f S Z x d W 9 0 O y w m c X V v d D t T Z W N 0 a W 9 u M S 9 t e S B y Z X B v c n Q v U m V t b 3 Z l Z C B B b H R l c m 5 h d G U g U m 9 3 c y 5 7 b n V t Y m V y I G 9 m I H Z h Y 2 N p b m F 0 Z W Q s M T Z 9 J n F 1 b 3 Q 7 L C Z x d W 9 0 O 1 N l Y 3 R p b 2 4 x L 2 1 5 I H J l c G 9 y d C 9 S Z W 1 v d m V k I E F s d G V y b m F 0 Z S B S b 3 d z L n s l b 2 Y g d m F j Y 2 l u Y X R l Z C w x N 3 0 m c X V v d D t d L C Z x d W 9 0 O 0 N v b H V t b k N v d W 5 0 J n F 1 b 3 Q 7 O j E 4 L C Z x d W 9 0 O 0 t l e U N v b H V t b k 5 h b W V z J n F 1 b 3 Q 7 O l t d L C Z x d W 9 0 O 0 N v b H V t b k l k Z W 5 0 a X R p Z X M m c X V v d D s 6 W y Z x d W 9 0 O 1 N l Y 3 R p b 2 4 x L 2 1 5 I H J l c G 9 y d C 9 S Z W 1 v d m V k I E F s d G V y b m F 0 Z S B S b 3 d z L n t D b 3 V u d H J 5 L D B 9 J n F 1 b 3 Q 7 L C Z x d W 9 0 O 1 N l Y 3 R p b 2 4 x L 2 1 5 I H J l c G 9 y d C 9 S Z W 1 v d m V k I E F s d G V y b m F 0 Z S B S b 3 d z L n t U b 3 R h b C B D Y X N l c y w x f S Z x d W 9 0 O y w m c X V v d D t T Z W N 0 a W 9 u M S 9 t e S B y Z X B v c n Q v U m V t b 3 Z l Z C B B b H R l c m 5 h d G U g U m 9 3 c y 5 7 T m V 3 I E N h c 2 V z L D J 9 J n F 1 b 3 Q 7 L C Z x d W 9 0 O 1 N l Y 3 R p b 2 4 x L 2 1 5 I H J l c G 9 y d C 9 S Z W 1 v d m V k I E F s d G V y b m F 0 Z S B S b 3 d z L n t U b 3 R h b C B E Z W F 0 a H M s M 3 0 m c X V v d D s s J n F 1 b 3 Q 7 U 2 V j d G l v b j E v b X k g c m V w b 3 J 0 L 1 J l b W 9 2 Z W Q g Q W x 0 Z X J u Y X R l I F J v d 3 M u e 0 5 l d y B E Z W F 0 a H M s N H 0 m c X V v d D s s J n F 1 b 3 Q 7 U 2 V j d G l v b j E v b X k g c m V w b 3 J 0 L 1 J l b W 9 2 Z W Q g Q W x 0 Z X J u Y X R l I F J v d 3 M u e 1 R v d G F s I F J l Y 2 9 2 Z X J l Z C w 1 f S Z x d W 9 0 O y w m c X V v d D t T Z W N 0 a W 9 u M S 9 t e S B y Z X B v c n Q v U m V t b 3 Z l Z C B B b H R l c m 5 h d G U g U m 9 3 c y 5 7 T m V 3 I F J l Y 2 9 2 Z X J l Z C w 2 f S Z x d W 9 0 O y w m c X V v d D t T Z W N 0 a W 9 u M S 9 t e S B y Z X B v c n Q v U m V t b 3 Z l Z C B B b H R l c m 5 h d G U g U m 9 3 c y 5 7 Q W N 0 a X Z l I E N h c 2 V z L D d 9 J n F 1 b 3 Q 7 L C Z x d W 9 0 O 1 N l Y 3 R p b 2 4 x L 2 1 5 I H J l c G 9 y d C 9 S Z W 1 v d m V k I E F s d G V y b m F 0 Z S B S b 3 d z L n t D c m l 0 a W N h b C w 4 f S Z x d W 9 0 O y w m c X V v d D t T Z W N 0 a W 9 u M S 9 t e S B y Z X B v c n Q v U m V t b 3 Z l Z C B B b H R l c m 5 h d G U g U m 9 3 c y 5 7 V G 9 0 w q B D Y X N l c y 8 g M U 0 g c G 9 w L D l 9 J n F 1 b 3 Q 7 L C Z x d W 9 0 O 1 N l Y 3 R p b 2 4 x L 2 1 5 I H J l c G 9 y d C 9 S Z W 1 v d m V k I E F s d G V y b m F 0 Z S B S b 3 d z L n t E Z W F 0 a H M v I D F N I H B v c C w x M H 0 m c X V v d D s s J n F 1 b 3 Q 7 U 2 V j d G l v b j E v b X k g c m V w b 3 J 0 L 1 J l b W 9 2 Z W Q g Q W x 0 Z X J u Y X R l I F J v d 3 M u e 1 R v d G F s I F R l c 3 R z L D E x f S Z x d W 9 0 O y w m c X V v d D t T Z W N 0 a W 9 u M S 9 t e S B y Z X B v c n Q v U m V t b 3 Z l Z C B B b H R l c m 5 h d G U g U m 9 3 c y 5 7 V G V z d H M v I F x u M U 0 g c G 9 w L D E y f S Z x d W 9 0 O y w m c X V v d D t T Z W N 0 a W 9 u M S 9 t e S B y Z X B v c n Q v U m V t b 3 Z l Z C B B b H R l c m 5 h d G U g U m 9 3 c y 5 7 U G 9 w d W x h d G l v b i w x M 3 0 m c X V v d D s s J n F 1 b 3 Q 7 U 2 V j d G l v b j E v b X k g c m V w b 3 J 0 L 1 J l b W 9 2 Z W Q g Q W x 0 Z X J u Y X R l I F J v d 3 M u e 1 J l Z 2 l v b i w x N H 0 m c X V v d D s s J n F 1 b 3 Q 7 U 2 V j d G l v b j E v b X k g c m V w b 3 J 0 L 1 J l b W 9 2 Z W Q g Q W x 0 Z X J u Y X R l I F J v d 3 M u e 0 N v b n R p b m V u d C w x N X 0 m c X V v d D s s J n F 1 b 3 Q 7 U 2 V j d G l v b j E v b X k g c m V w b 3 J 0 L 1 J l b W 9 2 Z W Q g Q W x 0 Z X J u Y X R l I F J v d 3 M u e 2 5 1 b W J l c i B v Z i B 2 Y W N j a W 5 h d G V k L D E 2 f S Z x d W 9 0 O y w m c X V v d D t T Z W N 0 a W 9 u M S 9 t e S B y Z X B v c n Q v U m V t b 3 Z l Z C B B b H R l c m 5 h d G U g U m 9 3 c y 5 7 J W 9 m I H Z h Y 2 N p b m F 0 Z W Q s M T d 9 J n F 1 b 3 Q 7 X S w m c X V v d D t S Z W x h d G l v b n N o a X B J b m Z v J n F 1 b 3 Q 7 O l t d f S I g L z 4 8 R W 5 0 c n k g V H l w Z T 0 i Q W R k Z W R U b 0 R h d G F N b 2 R l b C I g V m F s d W U 9 I m w w I i A v P j w v U 3 R h Y m x l R W 5 0 c m l l c z 4 8 L 0 l 0 Z W 0 + P E l 0 Z W 0 + P E l 0 Z W 1 M b 2 N h d G l v b j 4 8 S X R l b V R 5 c G U + R m 9 y b X V s Y T w v S X R l b V R 5 c G U + P E l 0 Z W 1 Q Y X R o P l N l Y 3 R p b 2 4 x L 2 1 5 J T I w c m V w b 3 J 0 L 1 N v d X J j Z T w v S X R l b V B h d G g + P C 9 J d G V t T G 9 j Y X R p b 2 4 + P F N 0 Y W J s Z U V u d H J p Z X M g L z 4 8 L 0 l 0 Z W 0 + P E l 0 Z W 0 + P E l 0 Z W 1 M b 2 N h d G l v b j 4 8 S X R l b V R 5 c G U + R m 9 y b X V s Y T w v S X R l b V R 5 c G U + P E l 0 Z W 1 Q Y X R o P l N l Y 3 R p b 2 4 x L 2 1 5 J T I w c m V w b 3 J 0 L 1 N v c n R l Z C U y M F J v d 3 M 8 L 0 l 0 Z W 1 Q Y X R o P j w v S X R l b U x v Y 2 F 0 a W 9 u P j x T d G F i b G V F b n R y a W V z I C 8 + P C 9 J d G V t P j x J d G V t P j x J d G V t T G 9 j Y X R p b 2 4 + P E l 0 Z W 1 U e X B l P k Z v c m 1 1 b G E 8 L 0 l 0 Z W 1 U e X B l P j x J d G V t U G F 0 a D 5 T Z W N 0 a W 9 u M S 9 t e S U y M H J l c G 9 y d C 9 F e H B h b m R l Z C U y M C U 1 Q n N o b 3 c l M j B h b G w l N U Q l M j A l M j A l N U J j b 2 x s Y X B z Z S U 1 R C U y M C U y M H Z 0 Z S U y M C U y M E N P V k l E L T E 5 J T I w d m F j Y 2 l u Z S U y M G R p c 3 R y a W J 1 d G l v b i U y M G J 5 J T I w b G 9 j Y X R p b 2 4 l N U I 2 N D U l N U Q 8 L 0 l 0 Z W 1 Q Y X R o P j w v S X R l b U x v Y 2 F 0 a W 9 u P j x T d G F i b G V F b n R y a W V z I C 8 + P C 9 J d G V t P j x J d G V t P j x J d G V t T G 9 j Y X R p b 2 4 + P E l 0 Z W 1 U e X B l P k Z v c m 1 1 b G E 8 L 0 l 0 Z W 1 U e X B l P j x J d G V t U G F 0 a D 5 T Z W N 0 a W 9 u M S 9 t e S U y M H J l c G 9 y d C 9 S Z W 1 v d m V k J T I w V G 9 w J T I w U m 9 3 c z w v S X R l b V B h d G g + P C 9 J d G V t T G 9 j Y X R p b 2 4 + P F N 0 Y W J s Z U V u d H J p Z X M g L z 4 8 L 0 l 0 Z W 0 + P E l 0 Z W 0 + P E l 0 Z W 1 M b 2 N h d G l v b j 4 8 S X R l b V R 5 c G U + R m 9 y b X V s Y T w v S X R l b V R 5 c G U + P E l 0 Z W 1 Q Y X R o P l N l Y 3 R p b 2 4 x L 2 1 5 J T I w c m V w b 3 J 0 L 0 N o Y W 5 n Z W Q l M j B U e X B l P C 9 J d G V t U G F 0 a D 4 8 L 0 l 0 Z W 1 M b 2 N h d G l v b j 4 8 U 3 R h Y m x l R W 5 0 c m l l c y A v P j w v S X R l b T 4 8 S X R l b T 4 8 S X R l b U x v Y 2 F 0 a W 9 u P j x J d G V t V H l w Z T 5 G b 3 J t d W x h P C 9 J d G V t V H l w Z T 4 8 S X R l b V B h d G g + U 2 V j d G l v b j E v b X k l M j B y Z X B v c n Q v U m V w b G F j Z W Q l M j B W Y W x 1 Z T w v S X R l b V B h d G g + P C 9 J d G V t T G 9 j Y X R p b 2 4 + P F N 0 Y W J s Z U V u d H J p Z X M g L z 4 8 L 0 l 0 Z W 0 + P E l 0 Z W 0 + P E l 0 Z W 1 M b 2 N h d G l v b j 4 8 S X R l b V R 5 c G U + R m 9 y b X V s Y T w v S X R l b V R 5 c G U + P E l 0 Z W 1 Q Y X R o P l N l Y 3 R p b 2 4 x L 2 1 5 J T I w c m V w b 3 J 0 L 0 N o Y W 5 n Z W Q l M j B U e X B l M T w v S X R l b V B h d G g + P C 9 J d G V t T G 9 j Y X R p b 2 4 + P F N 0 Y W J s Z U V u d H J p Z X M g L z 4 8 L 0 l 0 Z W 0 + P E l 0 Z W 0 + P E l 0 Z W 1 M b 2 N h d G l v b j 4 8 S X R l b V R 5 c G U + R m 9 y b X V s Y T w v S X R l b V R 5 c G U + P E l 0 Z W 1 Q Y X R o P l N l Y 3 R p b 2 4 x L 2 1 5 J T I w c m V w b 3 J 0 L 1 J l c G x h Y 2 V k J T I w V m F s d W U x P C 9 J d G V t U G F 0 a D 4 8 L 0 l 0 Z W 1 M b 2 N h d G l v b j 4 8 U 3 R h Y m x l R W 5 0 c m l l c y A v P j w v S X R l b T 4 8 S X R l b T 4 8 S X R l b U x v Y 2 F 0 a W 9 u P j x J d G V t V H l w Z T 5 G b 3 J t d W x h P C 9 J d G V t V H l w Z T 4 8 S X R l b V B h d G g + U 2 V j d G l v b j E v b X k l M j B y Z X B v c n Q v U m V u Y W 1 l Z C U y M E N v b H V t b n M 8 L 0 l 0 Z W 1 Q Y X R o P j w v S X R l b U x v Y 2 F 0 a W 9 u P j x T d G F i b G V F b n R y a W V z I C 8 + P C 9 J d G V t P j x J d G V t P j x J d G V t T G 9 j Y X R p b 2 4 + P E l 0 Z W 1 U e X B l P k Z v c m 1 1 b G E 8 L 0 l 0 Z W 1 U e X B l P j x J d G V t U G F 0 a D 5 T Z W N 0 a W 9 u M S 9 t e S U y M H J l c G 9 y d C 9 D a G F u Z 2 V k J T I w V H l w Z T I 8 L 0 l 0 Z W 1 Q Y X R o P j w v S X R l b U x v Y 2 F 0 a W 9 u P j x T d G F i b G V F b n R y a W V z I C 8 + P C 9 J d G V t P j x J d G V t P j x J d G V t T G 9 j Y X R p b 2 4 + P E l 0 Z W 1 U e X B l P k Z v c m 1 1 b G E 8 L 0 l 0 Z W 1 U e X B l P j x J d G V t U G F 0 a D 5 T Z W N 0 a W 9 u M S 9 t e S U y M H J l c G 9 y d C 9 S Z W 5 h b W V k J T I w Q 2 9 s d W 1 u c z E 8 L 0 l 0 Z W 1 Q Y X R o P j w v S X R l b U x v Y 2 F 0 a W 9 u P j x T d G F i b G V F b n R y a W V z I C 8 + P C 9 J d G V t P j x J d G V t P j x J d G V t T G 9 j Y X R p b 2 4 + P E l 0 Z W 1 U e X B l P k Z v c m 1 1 b G E 8 L 0 l 0 Z W 1 U e X B l P j x J d G V t U G F 0 a D 5 T Z W N 0 a W 9 u M S 9 t e S U y M H J l c G 9 y d C 9 T b 3 J 0 Z W Q l M j B S b 3 d z M T w v S X R l b V B h d G g + P C 9 J d G V t T G 9 j Y X R p b 2 4 + P F N 0 Y W J s Z U V u d H J p Z X M g L z 4 8 L 0 l 0 Z W 0 + P E l 0 Z W 0 + P E l 0 Z W 1 M b 2 N h d G l v b j 4 8 S X R l b V R 5 c G U + R m 9 y b X V s Y T w v S X R l b V R 5 c G U + P E l 0 Z W 1 Q Y X R o P l N l Y 3 R p b 2 4 x L 2 1 5 J T I w c m V w b 3 J 0 L 1 J l b W 9 2 Z W Q l M j B U b 3 A l M j B S b 3 d z M T w v S X R l b V B h d G g + P C 9 J d G V t T G 9 j Y X R p b 2 4 + P F N 0 Y W J s Z U V u d H J p Z X M g L z 4 8 L 0 l 0 Z W 0 + P E l 0 Z W 0 + P E l 0 Z W 1 M b 2 N h d G l v b j 4 8 S X R l b V R 5 c G U + R m 9 y b X V s Y T w v S X R l b V R 5 c G U + P E l 0 Z W 1 Q Y X R o P l N l Y 3 R p b 2 4 x L 2 1 5 J T I w c m V w b 3 J 0 L 1 N v c n R l Z C U y M F J v d 3 M y P C 9 J d G V t U G F 0 a D 4 8 L 0 l 0 Z W 1 M b 2 N h d G l v b j 4 8 U 3 R h Y m x l R W 5 0 c m l l c y A v P j w v S X R l b T 4 8 S X R l b T 4 8 S X R l b U x v Y 2 F 0 a W 9 u P j x J d G V t V H l w Z T 5 G b 3 J t d W x h P C 9 J d G V t V H l w Z T 4 8 S X R l b V B h d G g + U 2 V j d G l v b j E v b X k l M j B y Z X B v c n Q v U m V w b G F j Z W Q l M j B W Y W x 1 Z T I 8 L 0 l 0 Z W 1 Q Y X R o P j w v S X R l b U x v Y 2 F 0 a W 9 u P j x T d G F i b G V F b n R y a W V z I C 8 + P C 9 J d G V t P j x J d G V t P j x J d G V t T G 9 j Y X R p b 2 4 + P E l 0 Z W 1 U e X B l P k Z v c m 1 1 b G E 8 L 0 l 0 Z W 1 U e X B l P j x J d G V t U G F 0 a D 5 T Z W N 0 a W 9 u M S 9 t e S U y M H J l c G 9 y d C 9 D a G F u Z 2 V k J T I w V H l w Z T M 8 L 0 l 0 Z W 1 Q Y X R o P j w v S X R l b U x v Y 2 F 0 a W 9 u P j x T d G F i b G V F b n R y a W V z I C 8 + P C 9 J d G V t P j x J d G V t P j x J d G V t T G 9 j Y X R p b 2 4 + P E l 0 Z W 1 U e X B l P k Z v c m 1 1 b G E 8 L 0 l 0 Z W 1 U e X B l P j x J d G V t U G F 0 a D 5 T Z W N 0 a W 9 u M S 9 t e S U y M H J l c G 9 y d C 9 S Z X B s Y W N l Z C U y M F Z h b H V l M z w v S X R l b V B h d G g + P C 9 J d G V t T G 9 j Y X R p b 2 4 + P F N 0 Y W J s Z U V u d H J p Z X M g L z 4 8 L 0 l 0 Z W 0 + P E l 0 Z W 0 + P E l 0 Z W 1 M b 2 N h d G l v b j 4 8 S X R l b V R 5 c G U + R m 9 y b X V s Y T w v S X R l b V R 5 c G U + P E l 0 Z W 1 Q Y X R o P l N l Y 3 R p b 2 4 x L 2 1 5 J T I w c m V w b 3 J 0 L 1 J l b W 9 2 Z W Q l M j B U b 3 A l M j B S b 3 d z M j w v S X R l b V B h d G g + P C 9 J d G V t T G 9 j Y X R p b 2 4 + P F N 0 Y W J s Z U V u d H J p Z X M g L z 4 8 L 0 l 0 Z W 0 + P E l 0 Z W 0 + P E l 0 Z W 1 M b 2 N h d G l v b j 4 8 S X R l b V R 5 c G U + R m 9 y b X V s Y T w v S X R l b V R 5 c G U + P E l 0 Z W 1 Q Y X R o P l N l Y 3 R p b 2 4 x L 2 1 5 J T I w c m V w b 3 J 0 L 1 J l c G x h Y 2 V k J T I w V m F s d W U 0 P C 9 J d G V t U G F 0 a D 4 8 L 0 l 0 Z W 1 M b 2 N h d G l v b j 4 8 U 3 R h Y m x l R W 5 0 c m l l c y A v P j w v S X R l b T 4 8 S X R l b T 4 8 S X R l b U x v Y 2 F 0 a W 9 u P j x J d G V t V H l w Z T 5 G b 3 J t d W x h P C 9 J d G V t V H l w Z T 4 8 S X R l b V B h d G g + U 2 V j d G l v b j E v b X k l M j B y Z X B v c n Q v Q 2 h h b m d l Z C U y M F R 5 c G U 0 P C 9 J d G V t U G F 0 a D 4 8 L 0 l 0 Z W 1 M b 2 N h d G l v b j 4 8 U 3 R h Y m x l R W 5 0 c m l l c y A v P j w v S X R l b T 4 8 S X R l b T 4 8 S X R l b U x v Y 2 F 0 a W 9 u P j x J d G V t V H l w Z T 5 G b 3 J t d W x h P C 9 J d G V t V H l w Z T 4 8 S X R l b V B h d G g + U 2 V j d G l v b j E v b X k l M j B y Z X B v c n Q v U m V t b 3 Z l Z C U y M E F s d G V y b m F 0 Z S U y M F J v d 3 M 8 L 0 l 0 Z W 1 Q Y X R o P j w v S X R l b U x v Y 2 F 0 a W 9 u P j x T d G F i b G V F b n R y a W V z I C 8 + P C 9 J d G V t P j x J d G V t P j x J d G V t T G 9 j Y X R p b 2 4 + P E l 0 Z W 1 U e X B l P k Z v c m 1 1 b G E 8 L 0 l 0 Z W 1 U e X B l P j x J d G V t U G F 0 a D 5 T Z W N 0 a W 9 u M S 9 t e S U y M H J l c G 9 y d C 9 T b 3 J 0 Z W Q l M j B S b 3 d z M z w v S X R l b V B h d G g + P C 9 J d G V t T G 9 j Y X R p b 2 4 + P F N 0 Y W J s Z U V u d H J p Z X M g L z 4 8 L 0 l 0 Z W 0 + P E l 0 Z W 0 + P E l 0 Z W 1 M b 2 N h d G l v b j 4 8 S X R l b V R 5 c G U + R m 9 y b X V s Y T w v S X R l b V R 5 c G U + P E l 0 Z W 1 Q Y X R o P l N l Y 3 R p b 2 4 x L 2 1 5 J T I w c m V w b 3 J 0 L 1 J l b W 9 2 Z W Q l M j B U b 3 A l M j B S b 3 d z M z w v S X R l b V B h d G g + P C 9 J d G V t T G 9 j Y X R p b 2 4 + P F N 0 Y W J s Z U V u d H J p Z X M g L z 4 8 L 0 l 0 Z W 0 + P E l 0 Z W 0 + P E l 0 Z W 1 M b 2 N h d G l v b j 4 8 S X R l b V R 5 c G U + R m 9 y b X V s Y T w v S X R l b V R 5 c G U + P E l 0 Z W 1 Q Y X R o P l N l Y 3 R p b 2 4 x L 2 1 5 J T I w c m V w b 3 J 0 L 1 N v c n R l Z C U y M F J v d 3 M 0 P C 9 J d G V t U G F 0 a D 4 8 L 0 l 0 Z W 1 M b 2 N h d G l v b j 4 8 U 3 R h Y m x l R W 5 0 c m l l c y A v P j w v S X R l b T 4 8 S X R l b T 4 8 S X R l b U x v Y 2 F 0 a W 9 u P j x J d G V t V H l w Z T 5 G b 3 J t d W x h P C 9 J d G V t V H l w Z T 4 8 S X R l b V B h d G g + U 2 V j d G l v b j E v b X k l M j B y Z X B v c n Q v U m V t b 3 Z l Z C U y M F R v c C U y M F J v d 3 M 0 P C 9 J d G V t U G F 0 a D 4 8 L 0 l 0 Z W 1 M b 2 N h d G l v b j 4 8 U 3 R h Y m x l R W 5 0 c m l l c y A v P j w v S X R l b T 4 8 L 0 l 0 Z W 1 z P j w v T G 9 j Y W x Q Y W N r Y W d l T W V 0 Y W R h d G F G a W x l P h Y A A A B Q S w U G A A A A A A A A A A A A A A A A A A A A A A A A 2 g A A A A E A A A D Q j J 3 f A R X R E Y x 6 A M B P w p f r A Q A A A O w P k u m 6 R y V F o T p W c r T f 9 D 0 A A A A A A g A A A A A A A 2 Y A A M A A A A A Q A A A A a p 0 c K V F v d W / W H W l T L q j 6 S A A A A A A E g A A A o A A A A B A A A A D l r A E C S K 1 i N t 8 Y L q 9 q X g J z U A A A A P 9 F B t C U Z I w + W R w l Q H j g 2 c v Q 5 C s X U / D 2 a R q h w w z u c O 7 L y s j u 1 C V Z J 2 f l q X X a o I X B 9 c l R J 1 c J z S W K u r / 0 V p V L E o C 7 + H o 4 f e v f U n r k N E F 1 M j s 3 F A A A A I p a d S h 6 w 4 R l 7 M F f d X I j Y Z X A 8 D + h < / D a t a M a s h u p > 
</file>

<file path=customXml/itemProps1.xml><?xml version="1.0" encoding="utf-8"?>
<ds:datastoreItem xmlns:ds="http://schemas.openxmlformats.org/officeDocument/2006/customXml" ds:itemID="{51A0DF99-B2C9-48D4-AAAB-8437E81BA3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report</vt:lpstr>
      <vt:lpstr>ref</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sloth</dc:creator>
  <cp:lastModifiedBy>Sahar Akkashe</cp:lastModifiedBy>
  <dcterms:created xsi:type="dcterms:W3CDTF">2021-08-08T15:10:57Z</dcterms:created>
  <dcterms:modified xsi:type="dcterms:W3CDTF">2024-12-10T11:12:15Z</dcterms:modified>
</cp:coreProperties>
</file>