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has\Github Repos\Auto-DCF\"/>
    </mc:Choice>
  </mc:AlternateContent>
  <xr:revisionPtr revIDLastSave="0" documentId="13_ncr:1_{C533EF09-32A6-4698-BD5D-8632C0A518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CF" sheetId="1" r:id="rId1"/>
    <sheet name="WACC" sheetId="2" r:id="rId2"/>
    <sheet name="NWC" sheetId="3" r:id="rId3"/>
    <sheet name="Assumptions" sheetId="4" r:id="rId4"/>
    <sheet name="Cases &amp; Price Targe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D10" i="5"/>
  <c r="E10" i="5"/>
  <c r="C10" i="5"/>
  <c r="Q33" i="4"/>
  <c r="Q34" i="4"/>
  <c r="Q35" i="4"/>
  <c r="Q36" i="4"/>
  <c r="Q32" i="4"/>
  <c r="Q26" i="4"/>
  <c r="Q27" i="4"/>
  <c r="Q28" i="4"/>
  <c r="Q29" i="4"/>
  <c r="Q25" i="4"/>
  <c r="Q19" i="4"/>
  <c r="Q22" i="4"/>
  <c r="D14" i="5"/>
  <c r="E14" i="5"/>
  <c r="C14" i="5"/>
  <c r="C16" i="5"/>
  <c r="C17" i="5" s="1"/>
  <c r="N90" i="1"/>
  <c r="G90" i="1"/>
  <c r="N80" i="1"/>
  <c r="G80" i="1"/>
  <c r="G70" i="1"/>
  <c r="G17" i="4" l="1"/>
  <c r="K53" i="1" s="1"/>
  <c r="B2" i="5"/>
  <c r="K87" i="4"/>
  <c r="L87" i="4" s="1"/>
  <c r="M87" i="4" s="1"/>
  <c r="N87" i="4" s="1"/>
  <c r="O87" i="4" s="1"/>
  <c r="K86" i="4"/>
  <c r="L86" i="4" s="1"/>
  <c r="M86" i="4" s="1"/>
  <c r="N86" i="4" s="1"/>
  <c r="O86" i="4" s="1"/>
  <c r="K85" i="4"/>
  <c r="L85" i="4" s="1"/>
  <c r="M85" i="4" s="1"/>
  <c r="N85" i="4" s="1"/>
  <c r="O85" i="4" s="1"/>
  <c r="K84" i="4"/>
  <c r="L84" i="4" s="1"/>
  <c r="M84" i="4" s="1"/>
  <c r="N84" i="4" s="1"/>
  <c r="O84" i="4" s="1"/>
  <c r="K83" i="4"/>
  <c r="L83" i="4" s="1"/>
  <c r="J82" i="4"/>
  <c r="I82" i="4"/>
  <c r="H82" i="4"/>
  <c r="G82" i="4"/>
  <c r="F82" i="4"/>
  <c r="K80" i="4"/>
  <c r="L80" i="4" s="1"/>
  <c r="M80" i="4" s="1"/>
  <c r="N80" i="4" s="1"/>
  <c r="O80" i="4" s="1"/>
  <c r="K79" i="4"/>
  <c r="L79" i="4" s="1"/>
  <c r="M79" i="4" s="1"/>
  <c r="N79" i="4" s="1"/>
  <c r="O79" i="4" s="1"/>
  <c r="K78" i="4"/>
  <c r="L78" i="4" s="1"/>
  <c r="M78" i="4" s="1"/>
  <c r="N78" i="4" s="1"/>
  <c r="O78" i="4" s="1"/>
  <c r="K77" i="4"/>
  <c r="L77" i="4" s="1"/>
  <c r="M77" i="4" s="1"/>
  <c r="N77" i="4" s="1"/>
  <c r="O77" i="4" s="1"/>
  <c r="K76" i="4"/>
  <c r="J75" i="4"/>
  <c r="I75" i="4"/>
  <c r="H75" i="4"/>
  <c r="G75" i="4"/>
  <c r="F75" i="4"/>
  <c r="K73" i="4"/>
  <c r="L73" i="4" s="1"/>
  <c r="M73" i="4" s="1"/>
  <c r="N73" i="4" s="1"/>
  <c r="O73" i="4" s="1"/>
  <c r="K72" i="4"/>
  <c r="L72" i="4" s="1"/>
  <c r="M72" i="4" s="1"/>
  <c r="N72" i="4" s="1"/>
  <c r="O72" i="4" s="1"/>
  <c r="K71" i="4"/>
  <c r="L71" i="4" s="1"/>
  <c r="M71" i="4" s="1"/>
  <c r="N71" i="4" s="1"/>
  <c r="O71" i="4" s="1"/>
  <c r="K70" i="4"/>
  <c r="L70" i="4" s="1"/>
  <c r="M70" i="4" s="1"/>
  <c r="N70" i="4" s="1"/>
  <c r="O70" i="4" s="1"/>
  <c r="K69" i="4"/>
  <c r="L69" i="4" s="1"/>
  <c r="J68" i="4"/>
  <c r="I68" i="4"/>
  <c r="H68" i="4"/>
  <c r="G68" i="4"/>
  <c r="F68" i="4"/>
  <c r="K66" i="4"/>
  <c r="L66" i="4" s="1"/>
  <c r="M66" i="4" s="1"/>
  <c r="N66" i="4" s="1"/>
  <c r="O66" i="4" s="1"/>
  <c r="K65" i="4"/>
  <c r="L65" i="4" s="1"/>
  <c r="M65" i="4" s="1"/>
  <c r="N65" i="4" s="1"/>
  <c r="O65" i="4" s="1"/>
  <c r="K64" i="4"/>
  <c r="L64" i="4" s="1"/>
  <c r="M64" i="4" s="1"/>
  <c r="N64" i="4" s="1"/>
  <c r="O64" i="4" s="1"/>
  <c r="K63" i="4"/>
  <c r="L63" i="4" s="1"/>
  <c r="M63" i="4" s="1"/>
  <c r="N63" i="4" s="1"/>
  <c r="O63" i="4" s="1"/>
  <c r="K62" i="4"/>
  <c r="J61" i="4"/>
  <c r="I61" i="4"/>
  <c r="H61" i="4"/>
  <c r="G61" i="4"/>
  <c r="F61" i="4"/>
  <c r="K59" i="4"/>
  <c r="L59" i="4" s="1"/>
  <c r="M59" i="4" s="1"/>
  <c r="N59" i="4" s="1"/>
  <c r="O59" i="4" s="1"/>
  <c r="K58" i="4"/>
  <c r="L58" i="4" s="1"/>
  <c r="M58" i="4" s="1"/>
  <c r="N58" i="4" s="1"/>
  <c r="O58" i="4" s="1"/>
  <c r="K57" i="4"/>
  <c r="L57" i="4" s="1"/>
  <c r="M57" i="4" s="1"/>
  <c r="N57" i="4" s="1"/>
  <c r="O57" i="4" s="1"/>
  <c r="K56" i="4"/>
  <c r="L56" i="4" s="1"/>
  <c r="M56" i="4" s="1"/>
  <c r="N56" i="4" s="1"/>
  <c r="O56" i="4" s="1"/>
  <c r="K55" i="4"/>
  <c r="J54" i="4"/>
  <c r="I54" i="4"/>
  <c r="H54" i="4"/>
  <c r="G54" i="4"/>
  <c r="F54" i="4"/>
  <c r="K52" i="4"/>
  <c r="L52" i="4" s="1"/>
  <c r="M52" i="4" s="1"/>
  <c r="N52" i="4" s="1"/>
  <c r="O52" i="4" s="1"/>
  <c r="K51" i="4"/>
  <c r="L51" i="4" s="1"/>
  <c r="M51" i="4" s="1"/>
  <c r="N51" i="4" s="1"/>
  <c r="O51" i="4" s="1"/>
  <c r="K50" i="4"/>
  <c r="L50" i="4" s="1"/>
  <c r="M50" i="4" s="1"/>
  <c r="N50" i="4" s="1"/>
  <c r="O50" i="4" s="1"/>
  <c r="K49" i="4"/>
  <c r="L49" i="4" s="1"/>
  <c r="M49" i="4" s="1"/>
  <c r="N49" i="4" s="1"/>
  <c r="O49" i="4" s="1"/>
  <c r="K48" i="4"/>
  <c r="J47" i="4"/>
  <c r="I47" i="4"/>
  <c r="H47" i="4"/>
  <c r="G47" i="4"/>
  <c r="F47" i="4"/>
  <c r="K44" i="4"/>
  <c r="L44" i="4" s="1"/>
  <c r="M44" i="4" s="1"/>
  <c r="N44" i="4" s="1"/>
  <c r="O44" i="4" s="1"/>
  <c r="K43" i="4"/>
  <c r="L43" i="4" s="1"/>
  <c r="M43" i="4" s="1"/>
  <c r="N43" i="4" s="1"/>
  <c r="O43" i="4" s="1"/>
  <c r="K42" i="4"/>
  <c r="L42" i="4" s="1"/>
  <c r="M42" i="4" s="1"/>
  <c r="N42" i="4" s="1"/>
  <c r="O42" i="4" s="1"/>
  <c r="K41" i="4"/>
  <c r="L41" i="4" s="1"/>
  <c r="M41" i="4" s="1"/>
  <c r="N41" i="4" s="1"/>
  <c r="O41" i="4" s="1"/>
  <c r="K40" i="4"/>
  <c r="L40" i="4" s="1"/>
  <c r="J39" i="4"/>
  <c r="N56" i="1" s="1"/>
  <c r="I39" i="4"/>
  <c r="M56" i="1" s="1"/>
  <c r="H39" i="4"/>
  <c r="L56" i="1" s="1"/>
  <c r="G39" i="4"/>
  <c r="K56" i="1" s="1"/>
  <c r="F39" i="4"/>
  <c r="J56" i="1" s="1"/>
  <c r="K36" i="4"/>
  <c r="L36" i="4" s="1"/>
  <c r="M36" i="4" s="1"/>
  <c r="N36" i="4" s="1"/>
  <c r="O36" i="4" s="1"/>
  <c r="K35" i="4"/>
  <c r="L35" i="4" s="1"/>
  <c r="M35" i="4" s="1"/>
  <c r="N35" i="4" s="1"/>
  <c r="O35" i="4" s="1"/>
  <c r="K34" i="4"/>
  <c r="L34" i="4" s="1"/>
  <c r="M34" i="4" s="1"/>
  <c r="N34" i="4" s="1"/>
  <c r="O34" i="4" s="1"/>
  <c r="K33" i="4"/>
  <c r="L33" i="4" s="1"/>
  <c r="M33" i="4" s="1"/>
  <c r="N33" i="4" s="1"/>
  <c r="O33" i="4" s="1"/>
  <c r="K32" i="4"/>
  <c r="J31" i="4"/>
  <c r="N55" i="1" s="1"/>
  <c r="I31" i="4"/>
  <c r="M55" i="1" s="1"/>
  <c r="H31" i="4"/>
  <c r="L55" i="1" s="1"/>
  <c r="G31" i="4"/>
  <c r="K55" i="1" s="1"/>
  <c r="F31" i="4"/>
  <c r="J55" i="1" s="1"/>
  <c r="K29" i="4"/>
  <c r="L29" i="4" s="1"/>
  <c r="M29" i="4" s="1"/>
  <c r="N29" i="4" s="1"/>
  <c r="O29" i="4" s="1"/>
  <c r="K28" i="4"/>
  <c r="L28" i="4" s="1"/>
  <c r="M28" i="4" s="1"/>
  <c r="N28" i="4" s="1"/>
  <c r="O28" i="4" s="1"/>
  <c r="K27" i="4"/>
  <c r="L27" i="4" s="1"/>
  <c r="M27" i="4" s="1"/>
  <c r="N27" i="4" s="1"/>
  <c r="O27" i="4" s="1"/>
  <c r="K26" i="4"/>
  <c r="L26" i="4" s="1"/>
  <c r="M26" i="4" s="1"/>
  <c r="N26" i="4" s="1"/>
  <c r="O26" i="4" s="1"/>
  <c r="K25" i="4"/>
  <c r="L25" i="4" s="1"/>
  <c r="J24" i="4"/>
  <c r="N54" i="1" s="1"/>
  <c r="I24" i="4"/>
  <c r="M54" i="1" s="1"/>
  <c r="H24" i="4"/>
  <c r="L54" i="1" s="1"/>
  <c r="G24" i="4"/>
  <c r="K54" i="1" s="1"/>
  <c r="F24" i="4"/>
  <c r="J54" i="1" s="1"/>
  <c r="K22" i="4"/>
  <c r="L22" i="4" s="1"/>
  <c r="M22" i="4" s="1"/>
  <c r="N22" i="4" s="1"/>
  <c r="O22" i="4" s="1"/>
  <c r="K21" i="4"/>
  <c r="K20" i="4"/>
  <c r="K19" i="4"/>
  <c r="L19" i="4" s="1"/>
  <c r="M19" i="4" s="1"/>
  <c r="N19" i="4" s="1"/>
  <c r="O19" i="4" s="1"/>
  <c r="K18" i="4"/>
  <c r="L18" i="4" s="1"/>
  <c r="J17" i="4"/>
  <c r="N53" i="1" s="1"/>
  <c r="F17" i="4"/>
  <c r="J53" i="1" s="1"/>
  <c r="K15" i="4"/>
  <c r="L15" i="4" s="1"/>
  <c r="M15" i="4" s="1"/>
  <c r="N15" i="4" s="1"/>
  <c r="O15" i="4" s="1"/>
  <c r="K14" i="4"/>
  <c r="L14" i="4" s="1"/>
  <c r="M14" i="4" s="1"/>
  <c r="N14" i="4" s="1"/>
  <c r="O14" i="4" s="1"/>
  <c r="K13" i="4"/>
  <c r="L13" i="4" s="1"/>
  <c r="M13" i="4" s="1"/>
  <c r="N13" i="4" s="1"/>
  <c r="O13" i="4" s="1"/>
  <c r="K12" i="4"/>
  <c r="L12" i="4" s="1"/>
  <c r="M12" i="4" s="1"/>
  <c r="N12" i="4" s="1"/>
  <c r="O12" i="4" s="1"/>
  <c r="K11" i="4"/>
  <c r="L11" i="4" s="1"/>
  <c r="J10" i="4"/>
  <c r="N52" i="1" s="1"/>
  <c r="I10" i="4"/>
  <c r="M52" i="1" s="1"/>
  <c r="H10" i="4"/>
  <c r="L52" i="1" s="1"/>
  <c r="G10" i="4"/>
  <c r="K52" i="1" s="1"/>
  <c r="F10" i="4"/>
  <c r="J52" i="1" s="1"/>
  <c r="J9" i="1" s="1"/>
  <c r="G22" i="3"/>
  <c r="F22" i="3"/>
  <c r="E22" i="3"/>
  <c r="D22" i="3"/>
  <c r="G16" i="3"/>
  <c r="F16" i="3"/>
  <c r="E16" i="3"/>
  <c r="D16" i="3"/>
  <c r="G10" i="3"/>
  <c r="F10" i="3"/>
  <c r="E10" i="3"/>
  <c r="D10" i="3"/>
  <c r="G9" i="3"/>
  <c r="F9" i="3"/>
  <c r="E9" i="3"/>
  <c r="D9" i="3"/>
  <c r="G7" i="3"/>
  <c r="B2" i="3"/>
  <c r="H31" i="2"/>
  <c r="H32" i="2" s="1"/>
  <c r="H29" i="2"/>
  <c r="H28" i="2" s="1"/>
  <c r="L27" i="2"/>
  <c r="M27" i="2" s="1"/>
  <c r="J27" i="2"/>
  <c r="I27" i="2" s="1"/>
  <c r="L23" i="2"/>
  <c r="H17" i="2"/>
  <c r="H16" i="2"/>
  <c r="E16" i="2"/>
  <c r="K14" i="2"/>
  <c r="M14" i="2" s="1"/>
  <c r="K13" i="2"/>
  <c r="M13" i="2" s="1"/>
  <c r="K12" i="2"/>
  <c r="M12" i="2" s="1"/>
  <c r="K11" i="2"/>
  <c r="M11" i="2" s="1"/>
  <c r="K10" i="2"/>
  <c r="M10" i="2" s="1"/>
  <c r="E10" i="2"/>
  <c r="K23" i="2" s="1"/>
  <c r="B2" i="2"/>
  <c r="O90" i="1"/>
  <c r="P90" i="1" s="1"/>
  <c r="M90" i="1"/>
  <c r="L90" i="1" s="1"/>
  <c r="H90" i="1"/>
  <c r="I90" i="1" s="1"/>
  <c r="F90" i="1"/>
  <c r="E90" i="1" s="1"/>
  <c r="O80" i="1"/>
  <c r="P80" i="1" s="1"/>
  <c r="M80" i="1"/>
  <c r="L80" i="1" s="1"/>
  <c r="H80" i="1"/>
  <c r="I80" i="1" s="1"/>
  <c r="F80" i="1"/>
  <c r="E80" i="1" s="1"/>
  <c r="O70" i="1"/>
  <c r="P70" i="1" s="1"/>
  <c r="M70" i="1"/>
  <c r="L70" i="1" s="1"/>
  <c r="H70" i="1"/>
  <c r="I70" i="1" s="1"/>
  <c r="F70" i="1"/>
  <c r="E70" i="1" s="1"/>
  <c r="B63" i="1"/>
  <c r="J57" i="1"/>
  <c r="K57" i="1" s="1"/>
  <c r="L57" i="1" s="1"/>
  <c r="M57" i="1" s="1"/>
  <c r="N57" i="1" s="1"/>
  <c r="I56" i="1"/>
  <c r="H56" i="1"/>
  <c r="G56" i="1"/>
  <c r="F56" i="1"/>
  <c r="I55" i="1"/>
  <c r="H55" i="1"/>
  <c r="G55" i="1"/>
  <c r="F55" i="1"/>
  <c r="I54" i="1"/>
  <c r="H54" i="1"/>
  <c r="G54" i="1"/>
  <c r="F54" i="1"/>
  <c r="I52" i="1"/>
  <c r="H52" i="1"/>
  <c r="G52" i="1"/>
  <c r="M42" i="1"/>
  <c r="M37" i="1"/>
  <c r="I23" i="1"/>
  <c r="H23" i="1"/>
  <c r="G23" i="1"/>
  <c r="F23" i="1"/>
  <c r="I12" i="1"/>
  <c r="I15" i="1" s="1"/>
  <c r="H12" i="1"/>
  <c r="H53" i="1" s="1"/>
  <c r="G12" i="1"/>
  <c r="G15" i="1" s="1"/>
  <c r="G18" i="1" s="1"/>
  <c r="F12" i="1"/>
  <c r="F53" i="1" s="1"/>
  <c r="I10" i="1"/>
  <c r="H10" i="1"/>
  <c r="G10" i="1"/>
  <c r="J8" i="1"/>
  <c r="I7" i="3" s="1"/>
  <c r="H8" i="1"/>
  <c r="G8" i="1" s="1"/>
  <c r="P5" i="1"/>
  <c r="N5" i="1"/>
  <c r="K54" i="4" l="1"/>
  <c r="K31" i="4"/>
  <c r="K75" i="4"/>
  <c r="K47" i="4"/>
  <c r="K61" i="4"/>
  <c r="L20" i="4"/>
  <c r="L21" i="4"/>
  <c r="K82" i="4"/>
  <c r="K68" i="4"/>
  <c r="F13" i="1"/>
  <c r="K10" i="4"/>
  <c r="F24" i="3"/>
  <c r="F25" i="3" s="1"/>
  <c r="G24" i="3"/>
  <c r="G25" i="3" s="1"/>
  <c r="K17" i="4"/>
  <c r="E7" i="3"/>
  <c r="F8" i="1"/>
  <c r="D7" i="3" s="1"/>
  <c r="K39" i="4"/>
  <c r="J29" i="1"/>
  <c r="K17" i="2"/>
  <c r="J11" i="1"/>
  <c r="I10" i="3" s="1"/>
  <c r="J10" i="1"/>
  <c r="J14" i="1"/>
  <c r="K9" i="1"/>
  <c r="K24" i="1" s="1"/>
  <c r="M83" i="4"/>
  <c r="M82" i="4" s="1"/>
  <c r="L82" i="4"/>
  <c r="I16" i="1"/>
  <c r="I18" i="1"/>
  <c r="I19" i="1" s="1"/>
  <c r="L68" i="4"/>
  <c r="M69" i="4"/>
  <c r="M68" i="4" s="1"/>
  <c r="L39" i="4"/>
  <c r="M40" i="4"/>
  <c r="N40" i="4" s="1"/>
  <c r="O40" i="4" s="1"/>
  <c r="O39" i="4" s="1"/>
  <c r="J17" i="1"/>
  <c r="J23" i="1" s="1"/>
  <c r="L76" i="4"/>
  <c r="I53" i="1"/>
  <c r="G13" i="1"/>
  <c r="L32" i="4"/>
  <c r="M32" i="4" s="1"/>
  <c r="N32" i="4" s="1"/>
  <c r="G53" i="1"/>
  <c r="I13" i="1"/>
  <c r="L62" i="4"/>
  <c r="L61" i="4" s="1"/>
  <c r="D24" i="3"/>
  <c r="E24" i="3"/>
  <c r="M11" i="4"/>
  <c r="L10" i="4"/>
  <c r="M17" i="2"/>
  <c r="M16" i="2"/>
  <c r="J23" i="2" s="1"/>
  <c r="M23" i="2" s="1"/>
  <c r="E24" i="2" s="1"/>
  <c r="E27" i="2" s="1"/>
  <c r="F28" i="1" s="1"/>
  <c r="M25" i="4"/>
  <c r="L24" i="4"/>
  <c r="M18" i="4"/>
  <c r="G19" i="1"/>
  <c r="G20" i="1"/>
  <c r="G21" i="1" s="1"/>
  <c r="K8" i="1"/>
  <c r="F7" i="4"/>
  <c r="H13" i="1"/>
  <c r="F15" i="1"/>
  <c r="G16" i="1"/>
  <c r="K24" i="4"/>
  <c r="I9" i="3"/>
  <c r="H15" i="1"/>
  <c r="J24" i="1"/>
  <c r="K16" i="2"/>
  <c r="F7" i="3"/>
  <c r="L55" i="4"/>
  <c r="L48" i="4"/>
  <c r="L17" i="4" l="1"/>
  <c r="K93" i="1"/>
  <c r="D93" i="1"/>
  <c r="K83" i="1"/>
  <c r="M21" i="4"/>
  <c r="N21" i="4" s="1"/>
  <c r="O21" i="4" s="1"/>
  <c r="Q21" i="4"/>
  <c r="M20" i="4"/>
  <c r="N20" i="4" s="1"/>
  <c r="O20" i="4" s="1"/>
  <c r="Q20" i="4"/>
  <c r="H17" i="4"/>
  <c r="L53" i="1" s="1"/>
  <c r="H27" i="2"/>
  <c r="I14" i="3"/>
  <c r="I19" i="3"/>
  <c r="I21" i="3"/>
  <c r="I13" i="3"/>
  <c r="I15" i="3"/>
  <c r="I20" i="3"/>
  <c r="K10" i="1"/>
  <c r="G27" i="3"/>
  <c r="L31" i="4"/>
  <c r="K11" i="1"/>
  <c r="J10" i="3" s="1"/>
  <c r="K17" i="1"/>
  <c r="K23" i="1" s="1"/>
  <c r="J9" i="3"/>
  <c r="M39" i="4"/>
  <c r="F27" i="3"/>
  <c r="E27" i="3"/>
  <c r="N39" i="4"/>
  <c r="D25" i="3"/>
  <c r="E25" i="3"/>
  <c r="M62" i="4"/>
  <c r="N62" i="4" s="1"/>
  <c r="N83" i="4"/>
  <c r="N82" i="4" s="1"/>
  <c r="J12" i="1"/>
  <c r="N69" i="4"/>
  <c r="O69" i="4" s="1"/>
  <c r="O68" i="4" s="1"/>
  <c r="K14" i="1"/>
  <c r="L9" i="1"/>
  <c r="L14" i="1" s="1"/>
  <c r="I20" i="1"/>
  <c r="I21" i="1" s="1"/>
  <c r="L75" i="4"/>
  <c r="M76" i="4"/>
  <c r="M31" i="4"/>
  <c r="O32" i="4"/>
  <c r="O31" i="4" s="1"/>
  <c r="N31" i="4"/>
  <c r="N25" i="4"/>
  <c r="M24" i="4"/>
  <c r="M48" i="4"/>
  <c r="L47" i="4"/>
  <c r="F18" i="1"/>
  <c r="F16" i="1"/>
  <c r="H18" i="1"/>
  <c r="H16" i="1"/>
  <c r="M10" i="4"/>
  <c r="N11" i="4"/>
  <c r="L54" i="4"/>
  <c r="M55" i="4"/>
  <c r="K29" i="1"/>
  <c r="K30" i="1" s="1"/>
  <c r="G7" i="4"/>
  <c r="L8" i="1"/>
  <c r="J7" i="3"/>
  <c r="N18" i="4"/>
  <c r="I17" i="4" l="1"/>
  <c r="M53" i="1" s="1"/>
  <c r="M17" i="4"/>
  <c r="M61" i="4"/>
  <c r="Q18" i="4"/>
  <c r="K82" i="1"/>
  <c r="K81" i="1" s="1"/>
  <c r="K84" i="1"/>
  <c r="K85" i="1" s="1"/>
  <c r="D94" i="1"/>
  <c r="D95" i="1" s="1"/>
  <c r="D92" i="1"/>
  <c r="D91" i="1" s="1"/>
  <c r="K94" i="1"/>
  <c r="K95" i="1" s="1"/>
  <c r="K92" i="1"/>
  <c r="K91" i="1" s="1"/>
  <c r="P36" i="1"/>
  <c r="D83" i="1"/>
  <c r="K73" i="1"/>
  <c r="D73" i="1"/>
  <c r="J30" i="1"/>
  <c r="I22" i="3"/>
  <c r="J21" i="3"/>
  <c r="J13" i="3"/>
  <c r="J15" i="3"/>
  <c r="J20" i="3"/>
  <c r="J14" i="3"/>
  <c r="J19" i="3"/>
  <c r="I16" i="3"/>
  <c r="O83" i="4"/>
  <c r="O82" i="4" s="1"/>
  <c r="K12" i="1"/>
  <c r="K13" i="1" s="1"/>
  <c r="L11" i="1"/>
  <c r="K10" i="3" s="1"/>
  <c r="L17" i="1"/>
  <c r="L23" i="1" s="1"/>
  <c r="L24" i="1"/>
  <c r="L10" i="1"/>
  <c r="K9" i="3"/>
  <c r="N68" i="4"/>
  <c r="M9" i="1"/>
  <c r="M10" i="1" s="1"/>
  <c r="J15" i="1"/>
  <c r="J13" i="1"/>
  <c r="M75" i="4"/>
  <c r="N76" i="4"/>
  <c r="F19" i="1"/>
  <c r="F20" i="1"/>
  <c r="F21" i="1" s="1"/>
  <c r="N10" i="4"/>
  <c r="O11" i="4"/>
  <c r="O10" i="4" s="1"/>
  <c r="M47" i="4"/>
  <c r="N48" i="4"/>
  <c r="N17" i="4"/>
  <c r="O18" i="4"/>
  <c r="O17" i="4" s="1"/>
  <c r="O25" i="4"/>
  <c r="O24" i="4" s="1"/>
  <c r="N24" i="4"/>
  <c r="O62" i="4"/>
  <c r="O61" i="4" s="1"/>
  <c r="N61" i="4"/>
  <c r="L29" i="1"/>
  <c r="L30" i="1" s="1"/>
  <c r="K7" i="3"/>
  <c r="H7" i="4"/>
  <c r="M8" i="1"/>
  <c r="H19" i="1"/>
  <c r="H20" i="1"/>
  <c r="H21" i="1" s="1"/>
  <c r="N55" i="4"/>
  <c r="M54" i="4"/>
  <c r="D72" i="1" l="1"/>
  <c r="D71" i="1" s="1"/>
  <c r="D74" i="1"/>
  <c r="D75" i="1" s="1"/>
  <c r="K74" i="1"/>
  <c r="K75" i="1" s="1"/>
  <c r="K72" i="1"/>
  <c r="K71" i="1" s="1"/>
  <c r="D84" i="1"/>
  <c r="D85" i="1" s="1"/>
  <c r="D82" i="1"/>
  <c r="D81" i="1" s="1"/>
  <c r="I24" i="3"/>
  <c r="I25" i="3" s="1"/>
  <c r="J58" i="1" s="1"/>
  <c r="J22" i="3"/>
  <c r="K21" i="3"/>
  <c r="K13" i="3"/>
  <c r="K15" i="3"/>
  <c r="K20" i="3"/>
  <c r="K14" i="3"/>
  <c r="K19" i="3"/>
  <c r="J16" i="3"/>
  <c r="K15" i="1"/>
  <c r="K16" i="1" s="1"/>
  <c r="L12" i="1"/>
  <c r="L13" i="1" s="1"/>
  <c r="M24" i="1"/>
  <c r="N9" i="1"/>
  <c r="N14" i="1" s="1"/>
  <c r="L9" i="3"/>
  <c r="M11" i="1"/>
  <c r="L10" i="3" s="1"/>
  <c r="M14" i="1"/>
  <c r="M17" i="1"/>
  <c r="M23" i="1" s="1"/>
  <c r="J18" i="1"/>
  <c r="J16" i="1"/>
  <c r="N75" i="4"/>
  <c r="O76" i="4"/>
  <c r="O75" i="4" s="1"/>
  <c r="O48" i="4"/>
  <c r="O47" i="4" s="1"/>
  <c r="N47" i="4"/>
  <c r="N54" i="4"/>
  <c r="O55" i="4"/>
  <c r="O54" i="4" s="1"/>
  <c r="M29" i="1"/>
  <c r="M30" i="1" s="1"/>
  <c r="L7" i="3"/>
  <c r="I7" i="4"/>
  <c r="N8" i="1"/>
  <c r="I27" i="3" l="1"/>
  <c r="J25" i="1" s="1"/>
  <c r="J24" i="3"/>
  <c r="J25" i="3" s="1"/>
  <c r="K58" i="1" s="1"/>
  <c r="K22" i="3"/>
  <c r="L15" i="1"/>
  <c r="L16" i="1" s="1"/>
  <c r="K16" i="3"/>
  <c r="K18" i="1"/>
  <c r="K20" i="1" s="1"/>
  <c r="K21" i="1" s="1"/>
  <c r="L19" i="3"/>
  <c r="L21" i="3"/>
  <c r="L13" i="3"/>
  <c r="L15" i="3"/>
  <c r="L20" i="3"/>
  <c r="L14" i="3"/>
  <c r="N17" i="1"/>
  <c r="N23" i="1" s="1"/>
  <c r="N10" i="1"/>
  <c r="N11" i="1"/>
  <c r="M10" i="3" s="1"/>
  <c r="M9" i="3"/>
  <c r="N24" i="1"/>
  <c r="M12" i="1"/>
  <c r="M13" i="1" s="1"/>
  <c r="J20" i="1"/>
  <c r="J21" i="1" s="1"/>
  <c r="J19" i="1"/>
  <c r="N29" i="1"/>
  <c r="N30" i="1" s="1"/>
  <c r="M7" i="3"/>
  <c r="F41" i="1"/>
  <c r="J7" i="4"/>
  <c r="K7" i="4" s="1"/>
  <c r="L7" i="4" s="1"/>
  <c r="M7" i="4" s="1"/>
  <c r="N7" i="4" s="1"/>
  <c r="O7" i="4" s="1"/>
  <c r="C38" i="1"/>
  <c r="M35" i="1"/>
  <c r="O9" i="1"/>
  <c r="J27" i="1" l="1"/>
  <c r="J31" i="1" s="1"/>
  <c r="L18" i="1"/>
  <c r="L20" i="1" s="1"/>
  <c r="L21" i="1" s="1"/>
  <c r="J27" i="3"/>
  <c r="K25" i="1" s="1"/>
  <c r="K27" i="1" s="1"/>
  <c r="K31" i="1" s="1"/>
  <c r="K24" i="3"/>
  <c r="K25" i="3" s="1"/>
  <c r="L58" i="1" s="1"/>
  <c r="L22" i="3"/>
  <c r="K19" i="1"/>
  <c r="L16" i="3"/>
  <c r="M19" i="3"/>
  <c r="M21" i="3"/>
  <c r="M13" i="3"/>
  <c r="M15" i="3"/>
  <c r="M20" i="3"/>
  <c r="M14" i="3"/>
  <c r="N12" i="1"/>
  <c r="O12" i="1" s="1"/>
  <c r="M15" i="1"/>
  <c r="M16" i="1" s="1"/>
  <c r="L19" i="1" l="1"/>
  <c r="K27" i="3"/>
  <c r="L25" i="1" s="1"/>
  <c r="L27" i="1" s="1"/>
  <c r="L31" i="1" s="1"/>
  <c r="M22" i="3"/>
  <c r="L24" i="3"/>
  <c r="L27" i="3" s="1"/>
  <c r="M25" i="1" s="1"/>
  <c r="N15" i="1"/>
  <c r="F38" i="1" s="1"/>
  <c r="F40" i="1" s="1"/>
  <c r="M16" i="3"/>
  <c r="N13" i="1"/>
  <c r="M18" i="1"/>
  <c r="M20" i="1" s="1"/>
  <c r="M21" i="1" s="1"/>
  <c r="M24" i="3" l="1"/>
  <c r="M27" i="3" s="1"/>
  <c r="N25" i="1" s="1"/>
  <c r="N18" i="1"/>
  <c r="N20" i="1" s="1"/>
  <c r="N21" i="1" s="1"/>
  <c r="L25" i="3"/>
  <c r="M58" i="1" s="1"/>
  <c r="N16" i="1"/>
  <c r="O15" i="1"/>
  <c r="M27" i="1"/>
  <c r="M31" i="1" s="1"/>
  <c r="M19" i="1"/>
  <c r="F42" i="1"/>
  <c r="P37" i="1"/>
  <c r="M25" i="3" l="1"/>
  <c r="N58" i="1" s="1"/>
  <c r="O18" i="1"/>
  <c r="N19" i="1"/>
  <c r="N27" i="1"/>
  <c r="O21" i="1"/>
  <c r="N31" i="1" l="1"/>
  <c r="F35" i="1" s="1"/>
  <c r="F45" i="1" s="1"/>
  <c r="P35" i="1"/>
  <c r="P39" i="1" s="1"/>
  <c r="D70" i="1" l="1"/>
  <c r="D90" i="1"/>
  <c r="K35" i="1"/>
  <c r="P42" i="1"/>
  <c r="P45" i="1" s="1"/>
  <c r="K90" i="1" s="1"/>
  <c r="F43" i="1"/>
  <c r="K80" i="1" s="1"/>
  <c r="K41" i="1" l="1"/>
  <c r="K70" i="1" l="1"/>
  <c r="K45" i="1" l="1"/>
  <c r="D80" i="1" s="1"/>
</calcChain>
</file>

<file path=xl/sharedStrings.xml><?xml version="1.0" encoding="utf-8"?>
<sst xmlns="http://schemas.openxmlformats.org/spreadsheetml/2006/main" count="250" uniqueCount="153">
  <si>
    <t>Discounted Cash Flow Analysis</t>
  </si>
  <si>
    <t>($ in millions, fiscal year ending December 31)</t>
  </si>
  <si>
    <t xml:space="preserve">Operating Scenario </t>
  </si>
  <si>
    <t>Mid-Year Convention</t>
  </si>
  <si>
    <t>Y</t>
  </si>
  <si>
    <t>Historical Period</t>
  </si>
  <si>
    <t>CAGR</t>
  </si>
  <si>
    <t>Projection Period</t>
  </si>
  <si>
    <t>Sales</t>
  </si>
  <si>
    <t xml:space="preserve">   % growth</t>
  </si>
  <si>
    <t>NA</t>
  </si>
  <si>
    <t xml:space="preserve">COGS </t>
  </si>
  <si>
    <t>Gross Profit</t>
  </si>
  <si>
    <t xml:space="preserve">   % margin</t>
  </si>
  <si>
    <t>SG&amp;A</t>
  </si>
  <si>
    <t>EBITDA</t>
  </si>
  <si>
    <t>Depreciation &amp; Amortization</t>
  </si>
  <si>
    <t>EBIT</t>
  </si>
  <si>
    <t>Taxes</t>
  </si>
  <si>
    <t>EBIAT</t>
  </si>
  <si>
    <t>Plus: Depreciation &amp; Amortization</t>
  </si>
  <si>
    <t>Less: Capital Expenditures</t>
  </si>
  <si>
    <t>Less: Increase in Net Working Capital</t>
  </si>
  <si>
    <t>Unlevered Free Cash Flow</t>
  </si>
  <si>
    <t xml:space="preserve">   WACC</t>
  </si>
  <si>
    <t xml:space="preserve">   Discount Period</t>
  </si>
  <si>
    <t xml:space="preserve">   Discount Factor</t>
  </si>
  <si>
    <t xml:space="preserve">   Present Value of Free Cash Flow</t>
  </si>
  <si>
    <t>Enterprise Value</t>
  </si>
  <si>
    <t>Implied Equity Value and Share Price</t>
  </si>
  <si>
    <t>Implied Perpetuity Growth Rate</t>
  </si>
  <si>
    <t>Cumulative Present Value of FCF</t>
  </si>
  <si>
    <t>Less: Total Debt</t>
  </si>
  <si>
    <t>WACC</t>
  </si>
  <si>
    <t>Terminal Value</t>
  </si>
  <si>
    <t>Less: Preferred Securities</t>
  </si>
  <si>
    <t>Less: Noncontrolling Interest</t>
  </si>
  <si>
    <t>Exit Multiple</t>
  </si>
  <si>
    <t>Plus: Cash and Cash Equivalents</t>
  </si>
  <si>
    <t xml:space="preserve">   Terminal Value</t>
  </si>
  <si>
    <t xml:space="preserve"> </t>
  </si>
  <si>
    <t>Discount Factor</t>
  </si>
  <si>
    <t>Implied EV/EBITDA</t>
  </si>
  <si>
    <t xml:space="preserve">   Present Value of Terminal Value</t>
  </si>
  <si>
    <t xml:space="preserve">   % of Enterprise Value</t>
  </si>
  <si>
    <t xml:space="preserve">   Enterprise Value</t>
  </si>
  <si>
    <t>Assumptions</t>
  </si>
  <si>
    <t>Sales (% growth)</t>
  </si>
  <si>
    <t>COGS (% sales)</t>
  </si>
  <si>
    <t>SG&amp;A (% sales)</t>
  </si>
  <si>
    <t>Depreciation &amp; Amortization (% sales)</t>
  </si>
  <si>
    <t>Capital Expenditures (% sales)</t>
  </si>
  <si>
    <t>Tax Rate</t>
  </si>
  <si>
    <t>Working Capital (% sales)</t>
  </si>
  <si>
    <t>Sensitivity Analysis</t>
  </si>
  <si>
    <t>($ in millions)</t>
  </si>
  <si>
    <t>Implied Equity Value</t>
  </si>
  <si>
    <t>Implied Share Price</t>
  </si>
  <si>
    <t>PV of Terminal Value as % of Enterprise Value</t>
  </si>
  <si>
    <t>Implied Enterprise Value / LTM EBITDA</t>
  </si>
  <si>
    <t>Weighted Average Cost of Capital Analysis</t>
  </si>
  <si>
    <t>WACC Calculation</t>
  </si>
  <si>
    <t>Comparable Companies Unlevered Beta</t>
  </si>
  <si>
    <t>Target Capital Structure</t>
  </si>
  <si>
    <t>Predicted</t>
  </si>
  <si>
    <t xml:space="preserve">Market </t>
  </si>
  <si>
    <t>Debt/</t>
  </si>
  <si>
    <t>Marginal</t>
  </si>
  <si>
    <t>Unlevered</t>
  </si>
  <si>
    <t>Debt-to-Total Capitalization</t>
  </si>
  <si>
    <t>Company</t>
  </si>
  <si>
    <r>
      <rPr>
        <b/>
        <u/>
        <sz val="10"/>
        <color rgb="FF000000"/>
        <rFont val="Calibri"/>
        <family val="2"/>
      </rPr>
      <t>Levered Beta</t>
    </r>
    <r>
      <rPr>
        <b/>
        <u/>
        <vertAlign val="superscript"/>
        <sz val="10"/>
        <color rgb="FF000000"/>
        <rFont val="Calibri"/>
        <family val="2"/>
      </rPr>
      <t>(4)</t>
    </r>
  </si>
  <si>
    <t>Value of Debt</t>
  </si>
  <si>
    <t>Value of Equity</t>
  </si>
  <si>
    <t>Equity</t>
  </si>
  <si>
    <t>Beta</t>
  </si>
  <si>
    <t>Equity-to-Total Capitalization</t>
  </si>
  <si>
    <t>CompCo1</t>
  </si>
  <si>
    <t>CompCo2</t>
  </si>
  <si>
    <t>CompCo3</t>
  </si>
  <si>
    <t>Cost of Debt</t>
  </si>
  <si>
    <t>CompCo4</t>
  </si>
  <si>
    <t>CompCo5</t>
  </si>
  <si>
    <t xml:space="preserve">   After-tax Cost of Debt</t>
  </si>
  <si>
    <t xml:space="preserve">Mean </t>
  </si>
  <si>
    <t>Median</t>
  </si>
  <si>
    <t>Cost of Equity</t>
  </si>
  <si>
    <t>ValueCo Relevered Beta</t>
  </si>
  <si>
    <r>
      <rPr>
        <sz val="10"/>
        <color rgb="FF000000"/>
        <rFont val="Calibri"/>
        <family val="2"/>
      </rPr>
      <t>Risk-free Rate</t>
    </r>
    <r>
      <rPr>
        <vertAlign val="superscript"/>
        <sz val="10"/>
        <color rgb="FF000000"/>
        <rFont val="Calibri"/>
        <family val="2"/>
      </rPr>
      <t>(1)</t>
    </r>
  </si>
  <si>
    <t>Mean</t>
  </si>
  <si>
    <t>Target</t>
  </si>
  <si>
    <r>
      <rPr>
        <sz val="10"/>
        <color rgb="FF000000"/>
        <rFont val="Calibri"/>
        <family val="2"/>
      </rPr>
      <t>Market Risk Premium</t>
    </r>
    <r>
      <rPr>
        <vertAlign val="superscript"/>
        <sz val="10"/>
        <color rgb="FF000000"/>
        <rFont val="Calibri"/>
        <family val="2"/>
      </rPr>
      <t>(2)</t>
    </r>
  </si>
  <si>
    <t>Relevered</t>
  </si>
  <si>
    <t>Relevered Beta</t>
  </si>
  <si>
    <t xml:space="preserve">   Cost of Equity</t>
  </si>
  <si>
    <t>WACC Sensitivity Analysis</t>
  </si>
  <si>
    <t>Pre-tax Cost of Debt</t>
  </si>
  <si>
    <t>(1) Interpolated yield on 10-year U.S. Treasury</t>
  </si>
  <si>
    <r>
      <rPr>
        <sz val="10"/>
        <color theme="1"/>
        <rFont val="Calibri"/>
        <family val="2"/>
      </rPr>
      <t>(2) Obtained from</t>
    </r>
    <r>
      <rPr>
        <i/>
        <sz val="10"/>
        <color theme="1"/>
        <rFont val="Calibri"/>
        <family val="2"/>
      </rPr>
      <t xml:space="preserve"> NYU Stern</t>
    </r>
  </si>
  <si>
    <t>Net Working Capital Calculation</t>
  </si>
  <si>
    <t>Cost of Goods Sold</t>
  </si>
  <si>
    <t>Current Assets</t>
  </si>
  <si>
    <t>Accounts Receivable</t>
  </si>
  <si>
    <t>Inventories</t>
  </si>
  <si>
    <t>Prepaid Expenses and Other</t>
  </si>
  <si>
    <t xml:space="preserve">   Total Current Assets</t>
  </si>
  <si>
    <t>Current Liabilities</t>
  </si>
  <si>
    <t>Accounts Payable</t>
  </si>
  <si>
    <t>Accrued Liabilities</t>
  </si>
  <si>
    <t>Other Current Liabilities</t>
  </si>
  <si>
    <t xml:space="preserve">   Total Current Liabilities</t>
  </si>
  <si>
    <t xml:space="preserve">   Net Working Capital</t>
  </si>
  <si>
    <t xml:space="preserve">   % sales</t>
  </si>
  <si>
    <t xml:space="preserve">   (Increase) / Decrease in NWC</t>
  </si>
  <si>
    <t>`</t>
  </si>
  <si>
    <t>Assumptions - Income Statement, Cash Flow Statement, &amp; Balance Sheet</t>
  </si>
  <si>
    <t>Income Statement Assumptions</t>
  </si>
  <si>
    <t>Notes</t>
  </si>
  <si>
    <t xml:space="preserve">   Base</t>
  </si>
  <si>
    <t xml:space="preserve">   Management </t>
  </si>
  <si>
    <t xml:space="preserve">   Upside</t>
  </si>
  <si>
    <t xml:space="preserve">   Downside 1</t>
  </si>
  <si>
    <t xml:space="preserve">   Downside 2</t>
  </si>
  <si>
    <t>Cost of Goods Sold (% sales)</t>
  </si>
  <si>
    <t>Cash Flow Statement Assumptions</t>
  </si>
  <si>
    <t>Capital Expenditures (% of sales)</t>
  </si>
  <si>
    <t>Balance Sheet Assumptions</t>
  </si>
  <si>
    <t>DCF Cases &amp; Probability-Weighted Price Targets</t>
  </si>
  <si>
    <t>Case</t>
  </si>
  <si>
    <t>Base</t>
  </si>
  <si>
    <t>Bear</t>
  </si>
  <si>
    <t>Bull</t>
  </si>
  <si>
    <t>Operating Margin</t>
  </si>
  <si>
    <t>Implied Upside</t>
  </si>
  <si>
    <t>Probability</t>
  </si>
  <si>
    <t>Probability-Weighted Price Target</t>
  </si>
  <si>
    <t>Revenue CAGR</t>
  </si>
  <si>
    <t>Accounts Receivable (% sales)</t>
  </si>
  <si>
    <t>Inventories (% sales)</t>
  </si>
  <si>
    <t>Prepaid Expenses and Other (% sales)</t>
  </si>
  <si>
    <t>Accounts Payable (% sales)</t>
  </si>
  <si>
    <t>Accrued Liabilities (% sales)</t>
  </si>
  <si>
    <t>Other Current Liabilities (% sales)</t>
  </si>
  <si>
    <t>Shares Outstanding</t>
  </si>
  <si>
    <t>LTM EBITDA</t>
  </si>
  <si>
    <t>Current Price</t>
  </si>
  <si>
    <t>Implied Upside/Downside</t>
  </si>
  <si>
    <t>Average COGS (% of sales)</t>
  </si>
  <si>
    <t>Average SG&amp;A (% of sales)</t>
  </si>
  <si>
    <t>Average D&amp;A (% of sales)</t>
  </si>
  <si>
    <t>Average 5-Year COGS (% of Sales)</t>
  </si>
  <si>
    <t>Average 5-Year Capital Expenditures (% of sales)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</si>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</sst>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000"/>
    <numFmt numFmtId="166" formatCode="yyyy&quot;A&quot;"/>
    <numFmt numFmtId="167" formatCode="* _(&quot;$&quot;##,##0.0_);[Red]* \(&quot;$&quot;##,##0.0\);* _(&quot;-&quot;?_);_(@_)"/>
    <numFmt numFmtId="168" formatCode="* _(#,##0.0%_);* \(#,##0.0%\);* _(&quot;-&quot;?_);_(@_)"/>
    <numFmt numFmtId="169" formatCode="_(* #,##0.0_);_(* \(#,##0.0\);_(* &quot;-&quot;?_);_(@_)"/>
    <numFmt numFmtId="170" formatCode="0&quot;E&quot;"/>
    <numFmt numFmtId="171" formatCode="General&quot;E&quot;"/>
    <numFmt numFmtId="172" formatCode="&quot;$&quot;#,##0.0_);\(&quot;$&quot;#,##0.0\)"/>
    <numFmt numFmtId="173" formatCode="* _(0&quot;E&quot;_);* \(0&quot;E&quot;\);* _(&quot;-&quot;?_);_(@_)"/>
    <numFmt numFmtId="174" formatCode="* _(##,##0.000_);* \(##,##0.000\);* _(&quot;-&quot;?_);_(@_)"/>
    <numFmt numFmtId="175" formatCode="* _(#,##0.00_);* \(#,##0.00\);* _(&quot;-&quot;?_);_(@_)"/>
    <numFmt numFmtId="176" formatCode="&quot;$&quot;#,##0.0_);[Red]\(&quot;$&quot;#,##0.0\)"/>
    <numFmt numFmtId="177" formatCode="* _(##,##0.0_);[Red]* \(##,##0.0\);* _(&quot;-&quot;?_);_(@_)"/>
    <numFmt numFmtId="178" formatCode="_(* #,##0.0%;_(* \(#,##0.0%\);_(* &quot;- %&quot;_);_(* @_%_)"/>
    <numFmt numFmtId="179" formatCode="_(* #,##0.00_);_(* \(#,##0.00\);_(* &quot;-&quot;?_);_(@_)"/>
    <numFmt numFmtId="180" formatCode="&quot;$&quot;#,##0.00"/>
    <numFmt numFmtId="181" formatCode="0.0\x"/>
    <numFmt numFmtId="182" formatCode="#,##0.0_);[Red]\(#,##0.0\)"/>
    <numFmt numFmtId="183" formatCode="_(* #,##0.0\x;_(* \(#,##0.0\x\);_(* &quot;- x&quot;_);_(* @_%_)"/>
    <numFmt numFmtId="184" formatCode="* _(&quot;$&quot;##,##0.00_);[Red]* \(&quot;$&quot;##,##0.00\);* _(&quot;-&quot;?_);_(@_)"/>
    <numFmt numFmtId="185" formatCode="_(&quot;$&quot;* #,##0.0_);_(&quot;$&quot;* \(#,##0.0\);_(&quot;$&quot;* &quot;-&quot;?_);_(@_)"/>
    <numFmt numFmtId="186" formatCode="_(* #,##0.0%_);_(* \(#,##0.0%\);_(* &quot;--- %&quot;_);_(* @_%_)"/>
    <numFmt numFmtId="187" formatCode="_(* #,##0.0%_);_(* \(#,##0.0%\);_(* &quot;- %&quot;_);_(* @_%_)"/>
    <numFmt numFmtId="188" formatCode="* _(##,##0.00_);[Red]* \(##,##0.00\);* _(&quot;-&quot;?_);_(@_)"/>
    <numFmt numFmtId="189" formatCode="#,##0.00;\(#,##0.00\);_(* &quot;-&quot;_)"/>
    <numFmt numFmtId="190" formatCode="_(* #,##0.00%;_(* \(#,##0.00%\);_(* &quot;- %&quot;_);_(* @_%_)"/>
    <numFmt numFmtId="191" formatCode="0.00_);[Red]\(0.00\)"/>
    <numFmt numFmtId="192" formatCode="&quot;Year&quot;\ 0"/>
    <numFmt numFmtId="193" formatCode="#,##0.0"/>
    <numFmt numFmtId="194" formatCode="_(* #,##0_);_(* \(#,##0\);_(* &quot;-&quot;?_);_(@_)"/>
  </numFmts>
  <fonts count="68" x14ac:knownFonts="1">
    <font>
      <sz val="10"/>
      <color rgb="FF000000"/>
      <name val="Arial"/>
      <scheme val="minor"/>
    </font>
    <font>
      <sz val="10"/>
      <color rgb="FF000000"/>
      <name val="Calibri"/>
      <family val="2"/>
    </font>
    <font>
      <b/>
      <sz val="20"/>
      <color rgb="FFFFFFFF"/>
      <name val="Calibri"/>
      <family val="2"/>
    </font>
    <font>
      <sz val="20"/>
      <color rgb="FFFFFFFF"/>
      <name val="Calibri"/>
      <family val="2"/>
    </font>
    <font>
      <sz val="9"/>
      <color rgb="FFFFFFFF"/>
      <name val="Calibri"/>
      <family val="2"/>
    </font>
    <font>
      <sz val="9"/>
      <color rgb="FF000000"/>
      <name val="Calibri"/>
      <family val="2"/>
    </font>
    <font>
      <b/>
      <sz val="14"/>
      <color rgb="FFFFFFFF"/>
      <name val="Calibri"/>
      <family val="2"/>
    </font>
    <font>
      <i/>
      <sz val="10"/>
      <color rgb="FFFFFFFF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70C0"/>
      <name val="Calibri"/>
      <family val="2"/>
    </font>
    <font>
      <b/>
      <sz val="10"/>
      <color rgb="FF000000"/>
      <name val="Calibri"/>
      <family val="2"/>
    </font>
    <font>
      <b/>
      <u/>
      <sz val="10"/>
      <color rgb="FFFFFFFF"/>
      <name val="Calibri"/>
      <family val="2"/>
    </font>
    <font>
      <sz val="10"/>
      <name val="Arial"/>
      <family val="2"/>
    </font>
    <font>
      <b/>
      <u/>
      <sz val="10"/>
      <color rgb="FFFFFFFF"/>
      <name val="Calibri"/>
      <family val="2"/>
    </font>
    <font>
      <b/>
      <i/>
      <sz val="10"/>
      <color theme="1"/>
      <name val="Calibri"/>
      <family val="2"/>
    </font>
    <font>
      <b/>
      <u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rgb="FF0000FF"/>
      <name val="Calibri"/>
      <family val="2"/>
    </font>
    <font>
      <u/>
      <sz val="10"/>
      <color rgb="FF0070C0"/>
      <name val="Calibri"/>
      <family val="2"/>
    </font>
    <font>
      <u/>
      <sz val="10"/>
      <color theme="1"/>
      <name val="Calibri"/>
      <family val="2"/>
    </font>
    <font>
      <u/>
      <sz val="10"/>
      <color theme="1"/>
      <name val="Calibri"/>
      <family val="2"/>
    </font>
    <font>
      <u/>
      <sz val="10"/>
      <color rgb="FF000000"/>
      <name val="Calibri"/>
      <family val="2"/>
    </font>
    <font>
      <b/>
      <u/>
      <sz val="10"/>
      <color theme="1"/>
      <name val="Calibri"/>
      <family val="2"/>
    </font>
    <font>
      <sz val="10"/>
      <color rgb="FF0070C0"/>
      <name val="Calibri"/>
      <family val="2"/>
    </font>
    <font>
      <sz val="10"/>
      <color rgb="FFFF0000"/>
      <name val="Calibri"/>
      <family val="2"/>
    </font>
    <font>
      <u/>
      <sz val="10"/>
      <color rgb="FFFF0000"/>
      <name val="Calibri"/>
      <family val="2"/>
    </font>
    <font>
      <u/>
      <sz val="10"/>
      <color rgb="FF000000"/>
      <name val="Calibri"/>
      <family val="2"/>
    </font>
    <font>
      <u/>
      <sz val="10"/>
      <color theme="1"/>
      <name val="Calibri"/>
      <family val="2"/>
    </font>
    <font>
      <b/>
      <i/>
      <sz val="10"/>
      <color rgb="FF000000"/>
      <name val="Calibri"/>
      <family val="2"/>
    </font>
    <font>
      <b/>
      <u/>
      <sz val="10"/>
      <color rgb="FFFFFFFF"/>
      <name val="Calibri"/>
      <family val="2"/>
    </font>
    <font>
      <u/>
      <sz val="10"/>
      <color rgb="FFFFFFFF"/>
      <name val="Calibri"/>
      <family val="2"/>
    </font>
    <font>
      <u/>
      <sz val="10"/>
      <color rgb="FFFFFFFF"/>
      <name val="Calibri"/>
      <family val="2"/>
    </font>
    <font>
      <b/>
      <u/>
      <sz val="10"/>
      <color theme="1"/>
      <name val="Calibri"/>
      <family val="2"/>
    </font>
    <font>
      <sz val="10"/>
      <color rgb="FFFFCC00"/>
      <name val="Calibri"/>
      <family val="2"/>
    </font>
    <font>
      <b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u/>
      <sz val="10"/>
      <color theme="1"/>
      <name val="Calibri"/>
      <family val="2"/>
    </font>
    <font>
      <sz val="10"/>
      <color rgb="FFFFFFFF"/>
      <name val="Calibri"/>
      <family val="2"/>
    </font>
    <font>
      <u/>
      <sz val="10"/>
      <color rgb="FF0070C0"/>
      <name val="Calibri"/>
      <family val="2"/>
    </font>
    <font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b/>
      <u/>
      <sz val="10"/>
      <color rgb="FFFFFFFF"/>
      <name val="Calibri"/>
      <family val="2"/>
    </font>
    <font>
      <sz val="10"/>
      <color rgb="FF0000FF"/>
      <name val="Calibri"/>
      <family val="2"/>
    </font>
    <font>
      <b/>
      <sz val="16"/>
      <color rgb="FFFFFFFF"/>
      <name val="Calibri"/>
      <family val="2"/>
    </font>
    <font>
      <b/>
      <u/>
      <sz val="10"/>
      <color rgb="FFFFFFFF"/>
      <name val="Calibri"/>
      <family val="2"/>
    </font>
    <font>
      <b/>
      <u/>
      <sz val="10"/>
      <color rgb="FFFFFFFF"/>
      <name val="Calibri"/>
      <family val="2"/>
    </font>
    <font>
      <b/>
      <u/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b/>
      <sz val="12"/>
      <color rgb="FFFFFFFF"/>
      <name val="Calibri"/>
      <family val="2"/>
    </font>
    <font>
      <b/>
      <i/>
      <u/>
      <sz val="10"/>
      <color rgb="FF000000"/>
      <name val="Calibri"/>
      <family val="2"/>
    </font>
    <font>
      <u/>
      <sz val="10"/>
      <color theme="1"/>
      <name val="Calibri"/>
      <family val="2"/>
    </font>
    <font>
      <u/>
      <sz val="10"/>
      <color theme="1"/>
      <name val="Calibri"/>
      <family val="2"/>
    </font>
    <font>
      <b/>
      <u/>
      <sz val="12"/>
      <color rgb="FFFFFFFF"/>
      <name val="Calibri"/>
      <family val="2"/>
    </font>
    <font>
      <b/>
      <u/>
      <vertAlign val="superscript"/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b/>
      <sz val="14"/>
      <color theme="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color rgb="FF000000"/>
      <name val="Arial"/>
      <family val="2"/>
      <scheme val="minor"/>
    </font>
    <font>
      <sz val="14"/>
      <color rgb="FF000000"/>
      <name val="Calibri"/>
      <family val="2"/>
    </font>
    <font>
      <sz val="14"/>
      <color rgb="FFFFFFFF"/>
      <name val="Calibri"/>
      <family val="2"/>
    </font>
    <font>
      <sz val="14"/>
      <color rgb="FF000000"/>
      <name val="Arial"/>
      <family val="2"/>
      <scheme val="minor"/>
    </font>
    <font>
      <u val="singleAccounting"/>
      <sz val="10"/>
      <color rgb="FF0070C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003E29"/>
        <bgColor rgb="FF003E29"/>
      </patternFill>
    </fill>
    <fill>
      <patternFill patternType="solid">
        <fgColor rgb="FFFEFEC8"/>
        <bgColor rgb="FFFEFEC8"/>
      </patternFill>
    </fill>
    <fill>
      <patternFill patternType="solid">
        <fgColor rgb="FFFFCC00"/>
        <bgColor rgb="FFFFCC00"/>
      </patternFill>
    </fill>
    <fill>
      <patternFill patternType="solid">
        <fgColor rgb="FFEAF3EF"/>
        <bgColor rgb="FFEAF3EF"/>
      </patternFill>
    </fill>
    <fill>
      <patternFill patternType="solid">
        <fgColor rgb="FFFFCC02"/>
        <bgColor rgb="FFFFCC02"/>
      </patternFill>
    </fill>
    <fill>
      <patternFill patternType="solid">
        <fgColor rgb="FF002060"/>
        <bgColor rgb="FF002060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003E29"/>
        <bgColor indexed="64"/>
      </patternFill>
    </fill>
    <fill>
      <patternFill patternType="solid">
        <fgColor rgb="FFEAF3EF"/>
        <bgColor indexed="64"/>
      </patternFill>
    </fill>
    <fill>
      <patternFill patternType="solid">
        <fgColor rgb="FFEAF3EF"/>
        <bgColor rgb="FF003E29"/>
      </patternFill>
    </fill>
    <fill>
      <patternFill patternType="solid">
        <fgColor rgb="FF7EE498"/>
        <bgColor rgb="FFFFCC00"/>
      </patternFill>
    </fill>
    <fill>
      <patternFill patternType="solid">
        <fgColor rgb="FF7EE498"/>
        <bgColor indexed="64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dotted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</borders>
  <cellStyleXfs count="3">
    <xf numFmtId="0" fontId="0" fillId="0" borderId="0"/>
    <xf numFmtId="9" fontId="60" fillId="0" borderId="0" applyFont="0" applyFill="0" applyBorder="0" applyAlignment="0" applyProtection="0"/>
    <xf numFmtId="44" fontId="63" fillId="0" borderId="0" applyFont="0" applyFill="0" applyBorder="0" applyAlignment="0" applyProtection="0"/>
  </cellStyleXfs>
  <cellXfs count="28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164" fontId="8" fillId="2" borderId="1" xfId="0" applyNumberFormat="1" applyFont="1" applyFill="1" applyBorder="1" applyAlignment="1">
      <alignment horizontal="right"/>
    </xf>
    <xf numFmtId="0" fontId="9" fillId="0" borderId="0" xfId="0" applyFont="1"/>
    <xf numFmtId="0" fontId="10" fillId="0" borderId="0" xfId="0" applyFont="1"/>
    <xf numFmtId="0" fontId="11" fillId="3" borderId="2" xfId="0" applyFont="1" applyFill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/>
    <xf numFmtId="165" fontId="12" fillId="0" borderId="7" xfId="0" applyNumberFormat="1" applyFont="1" applyBorder="1" applyAlignment="1">
      <alignment horizontal="center"/>
    </xf>
    <xf numFmtId="165" fontId="11" fillId="3" borderId="8" xfId="0" applyNumberFormat="1" applyFont="1" applyFill="1" applyBorder="1" applyAlignment="1">
      <alignment horizontal="center"/>
    </xf>
    <xf numFmtId="165" fontId="12" fillId="0" borderId="9" xfId="0" applyNumberFormat="1" applyFont="1" applyBorder="1" applyAlignment="1">
      <alignment horizontal="center"/>
    </xf>
    <xf numFmtId="166" fontId="17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7" fontId="9" fillId="0" borderId="10" xfId="0" applyNumberFormat="1" applyFont="1" applyBorder="1"/>
    <xf numFmtId="167" fontId="9" fillId="0" borderId="0" xfId="0" applyNumberFormat="1" applyFont="1"/>
    <xf numFmtId="9" fontId="12" fillId="0" borderId="0" xfId="0" applyNumberFormat="1" applyFont="1"/>
    <xf numFmtId="0" fontId="18" fillId="0" borderId="0" xfId="0" applyFont="1" applyAlignment="1">
      <alignment horizontal="left"/>
    </xf>
    <xf numFmtId="168" fontId="18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168" fontId="18" fillId="0" borderId="10" xfId="0" applyNumberFormat="1" applyFont="1" applyBorder="1" applyAlignment="1">
      <alignment horizontal="right"/>
    </xf>
    <xf numFmtId="164" fontId="19" fillId="0" borderId="0" xfId="0" applyNumberFormat="1" applyFont="1"/>
    <xf numFmtId="9" fontId="5" fillId="0" borderId="0" xfId="0" applyNumberFormat="1" applyFont="1"/>
    <xf numFmtId="169" fontId="20" fillId="3" borderId="1" xfId="0" applyNumberFormat="1" applyFont="1" applyFill="1" applyBorder="1"/>
    <xf numFmtId="169" fontId="21" fillId="0" borderId="10" xfId="0" applyNumberFormat="1" applyFont="1" applyBorder="1"/>
    <xf numFmtId="169" fontId="22" fillId="0" borderId="0" xfId="0" applyNumberFormat="1" applyFont="1"/>
    <xf numFmtId="170" fontId="23" fillId="0" borderId="0" xfId="0" applyNumberFormat="1" applyFont="1" applyAlignment="1">
      <alignment horizontal="center"/>
    </xf>
    <xf numFmtId="171" fontId="24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172" fontId="12" fillId="0" borderId="0" xfId="0" applyNumberFormat="1" applyFont="1"/>
    <xf numFmtId="0" fontId="10" fillId="0" borderId="0" xfId="0" applyFont="1" applyAlignment="1">
      <alignment horizontal="left"/>
    </xf>
    <xf numFmtId="173" fontId="10" fillId="0" borderId="0" xfId="0" applyNumberFormat="1" applyFont="1"/>
    <xf numFmtId="168" fontId="10" fillId="0" borderId="0" xfId="0" applyNumberFormat="1" applyFont="1"/>
    <xf numFmtId="174" fontId="10" fillId="0" borderId="0" xfId="0" applyNumberFormat="1" applyFont="1"/>
    <xf numFmtId="175" fontId="10" fillId="0" borderId="0" xfId="0" applyNumberFormat="1" applyFont="1"/>
    <xf numFmtId="176" fontId="5" fillId="0" borderId="0" xfId="0" applyNumberFormat="1" applyFont="1"/>
    <xf numFmtId="0" fontId="10" fillId="0" borderId="10" xfId="0" applyFont="1" applyBorder="1"/>
    <xf numFmtId="169" fontId="10" fillId="0" borderId="0" xfId="0" applyNumberFormat="1" applyFont="1"/>
    <xf numFmtId="169" fontId="10" fillId="0" borderId="10" xfId="0" applyNumberFormat="1" applyFont="1" applyBorder="1"/>
    <xf numFmtId="177" fontId="25" fillId="3" borderId="1" xfId="0" applyNumberFormat="1" applyFont="1" applyFill="1" applyBorder="1"/>
    <xf numFmtId="169" fontId="26" fillId="0" borderId="10" xfId="0" applyNumberFormat="1" applyFont="1" applyBorder="1"/>
    <xf numFmtId="169" fontId="26" fillId="0" borderId="0" xfId="0" applyNumberFormat="1" applyFont="1"/>
    <xf numFmtId="0" fontId="10" fillId="0" borderId="0" xfId="0" applyFont="1" applyAlignment="1">
      <alignment horizontal="center"/>
    </xf>
    <xf numFmtId="169" fontId="27" fillId="0" borderId="0" xfId="0" applyNumberFormat="1" applyFont="1"/>
    <xf numFmtId="169" fontId="28" fillId="0" borderId="0" xfId="0" applyNumberFormat="1" applyFont="1"/>
    <xf numFmtId="172" fontId="9" fillId="0" borderId="0" xfId="0" applyNumberFormat="1" applyFont="1"/>
    <xf numFmtId="0" fontId="1" fillId="0" borderId="0" xfId="0" applyFont="1" applyAlignment="1">
      <alignment horizontal="left"/>
    </xf>
    <xf numFmtId="178" fontId="25" fillId="3" borderId="1" xfId="0" applyNumberFormat="1" applyFont="1" applyFill="1" applyBorder="1" applyAlignment="1">
      <alignment horizontal="right" vertical="center"/>
    </xf>
    <xf numFmtId="172" fontId="10" fillId="0" borderId="0" xfId="0" applyNumberFormat="1" applyFont="1"/>
    <xf numFmtId="169" fontId="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79" fontId="29" fillId="0" borderId="0" xfId="0" applyNumberFormat="1" applyFont="1"/>
    <xf numFmtId="179" fontId="1" fillId="0" borderId="0" xfId="0" applyNumberFormat="1" applyFont="1"/>
    <xf numFmtId="0" fontId="9" fillId="4" borderId="1" xfId="0" applyFont="1" applyFill="1" applyBorder="1"/>
    <xf numFmtId="0" fontId="1" fillId="4" borderId="1" xfId="0" applyFont="1" applyFill="1" applyBorder="1"/>
    <xf numFmtId="176" fontId="30" fillId="4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167" fontId="9" fillId="4" borderId="1" xfId="0" applyNumberFormat="1" applyFont="1" applyFill="1" applyBorder="1"/>
    <xf numFmtId="176" fontId="18" fillId="0" borderId="0" xfId="0" applyNumberFormat="1" applyFont="1"/>
    <xf numFmtId="164" fontId="10" fillId="0" borderId="0" xfId="0" applyNumberFormat="1" applyFont="1"/>
    <xf numFmtId="164" fontId="31" fillId="0" borderId="0" xfId="0" applyNumberFormat="1" applyFont="1" applyAlignment="1">
      <alignment horizontal="center"/>
    </xf>
    <xf numFmtId="180" fontId="32" fillId="0" borderId="0" xfId="0" applyNumberFormat="1" applyFont="1" applyAlignment="1">
      <alignment horizontal="center"/>
    </xf>
    <xf numFmtId="0" fontId="33" fillId="0" borderId="0" xfId="0" applyFont="1" applyAlignment="1">
      <alignment horizontal="center"/>
    </xf>
    <xf numFmtId="181" fontId="9" fillId="0" borderId="0" xfId="0" applyNumberFormat="1" applyFont="1"/>
    <xf numFmtId="0" fontId="34" fillId="0" borderId="0" xfId="0" applyFont="1" applyAlignment="1">
      <alignment horizontal="center"/>
    </xf>
    <xf numFmtId="167" fontId="10" fillId="0" borderId="0" xfId="0" applyNumberFormat="1" applyFont="1"/>
    <xf numFmtId="172" fontId="1" fillId="0" borderId="0" xfId="0" applyNumberFormat="1" applyFont="1"/>
    <xf numFmtId="182" fontId="35" fillId="0" borderId="0" xfId="0" applyNumberFormat="1" applyFont="1"/>
    <xf numFmtId="181" fontId="9" fillId="0" borderId="0" xfId="0" applyNumberFormat="1" applyFont="1" applyAlignment="1">
      <alignment horizontal="center"/>
    </xf>
    <xf numFmtId="181" fontId="36" fillId="0" borderId="0" xfId="0" applyNumberFormat="1" applyFont="1" applyAlignment="1">
      <alignment horizontal="center"/>
    </xf>
    <xf numFmtId="0" fontId="37" fillId="0" borderId="0" xfId="0" applyFont="1"/>
    <xf numFmtId="164" fontId="37" fillId="0" borderId="0" xfId="0" applyNumberFormat="1" applyFont="1"/>
    <xf numFmtId="169" fontId="25" fillId="3" borderId="1" xfId="0" applyNumberFormat="1" applyFont="1" applyFill="1" applyBorder="1"/>
    <xf numFmtId="0" fontId="12" fillId="0" borderId="0" xfId="0" applyFont="1" applyAlignment="1">
      <alignment horizontal="right" vertical="center" textRotation="90"/>
    </xf>
    <xf numFmtId="164" fontId="9" fillId="0" borderId="0" xfId="0" applyNumberFormat="1" applyFont="1"/>
    <xf numFmtId="38" fontId="1" fillId="0" borderId="0" xfId="0" applyNumberFormat="1" applyFont="1" applyAlignment="1">
      <alignment horizontal="center"/>
    </xf>
    <xf numFmtId="176" fontId="10" fillId="0" borderId="0" xfId="0" applyNumberFormat="1" applyFont="1"/>
    <xf numFmtId="38" fontId="39" fillId="0" borderId="0" xfId="0" applyNumberFormat="1" applyFont="1" applyAlignment="1">
      <alignment horizontal="center"/>
    </xf>
    <xf numFmtId="164" fontId="36" fillId="0" borderId="0" xfId="0" applyNumberFormat="1" applyFont="1"/>
    <xf numFmtId="6" fontId="12" fillId="0" borderId="0" xfId="0" applyNumberFormat="1" applyFont="1" applyAlignment="1">
      <alignment horizontal="center"/>
    </xf>
    <xf numFmtId="183" fontId="40" fillId="3" borderId="1" xfId="0" applyNumberFormat="1" applyFont="1" applyFill="1" applyBorder="1" applyAlignment="1">
      <alignment horizontal="right" vertical="center"/>
    </xf>
    <xf numFmtId="178" fontId="9" fillId="4" borderId="2" xfId="0" applyNumberFormat="1" applyFont="1" applyFill="1" applyBorder="1" applyAlignment="1">
      <alignment horizontal="right" vertical="center"/>
    </xf>
    <xf numFmtId="164" fontId="1" fillId="0" borderId="0" xfId="0" applyNumberFormat="1" applyFont="1"/>
    <xf numFmtId="167" fontId="9" fillId="4" borderId="2" xfId="0" applyNumberFormat="1" applyFont="1" applyFill="1" applyBorder="1"/>
    <xf numFmtId="43" fontId="41" fillId="0" borderId="0" xfId="0" applyNumberFormat="1" applyFont="1"/>
    <xf numFmtId="0" fontId="42" fillId="0" borderId="0" xfId="0" applyFont="1"/>
    <xf numFmtId="184" fontId="9" fillId="4" borderId="2" xfId="0" applyNumberFormat="1" applyFont="1" applyFill="1" applyBorder="1" applyAlignment="1">
      <alignment horizontal="right"/>
    </xf>
    <xf numFmtId="183" fontId="9" fillId="4" borderId="2" xfId="0" applyNumberFormat="1" applyFont="1" applyFill="1" applyBorder="1" applyAlignment="1">
      <alignment horizontal="right" vertical="center"/>
    </xf>
    <xf numFmtId="169" fontId="1" fillId="0" borderId="0" xfId="0" applyNumberFormat="1" applyFont="1"/>
    <xf numFmtId="185" fontId="9" fillId="0" borderId="0" xfId="0" applyNumberFormat="1" applyFont="1"/>
    <xf numFmtId="181" fontId="1" fillId="0" borderId="0" xfId="0" applyNumberFormat="1" applyFont="1"/>
    <xf numFmtId="169" fontId="44" fillId="0" borderId="0" xfId="0" applyNumberFormat="1" applyFont="1"/>
    <xf numFmtId="182" fontId="35" fillId="4" borderId="1" xfId="0" applyNumberFormat="1" applyFont="1" applyFill="1" applyBorder="1"/>
    <xf numFmtId="164" fontId="9" fillId="5" borderId="1" xfId="0" applyNumberFormat="1" applyFont="1" applyFill="1" applyBorder="1"/>
    <xf numFmtId="38" fontId="1" fillId="0" borderId="12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1" fillId="5" borderId="1" xfId="0" applyNumberFormat="1" applyFont="1" applyFill="1" applyBorder="1"/>
    <xf numFmtId="176" fontId="9" fillId="0" borderId="0" xfId="0" applyNumberFormat="1" applyFont="1"/>
    <xf numFmtId="186" fontId="18" fillId="0" borderId="0" xfId="0" applyNumberFormat="1" applyFont="1" applyAlignment="1">
      <alignment horizontal="right"/>
    </xf>
    <xf numFmtId="164" fontId="10" fillId="0" borderId="13" xfId="0" applyNumberFormat="1" applyFont="1" applyBorder="1"/>
    <xf numFmtId="0" fontId="12" fillId="0" borderId="13" xfId="0" applyFont="1" applyBorder="1"/>
    <xf numFmtId="176" fontId="9" fillId="0" borderId="13" xfId="0" applyNumberFormat="1" applyFont="1" applyBorder="1"/>
    <xf numFmtId="164" fontId="10" fillId="0" borderId="13" xfId="0" applyNumberFormat="1" applyFont="1" applyBorder="1" applyAlignment="1">
      <alignment horizontal="right"/>
    </xf>
    <xf numFmtId="0" fontId="1" fillId="0" borderId="13" xfId="0" applyFont="1" applyBorder="1"/>
    <xf numFmtId="186" fontId="18" fillId="0" borderId="13" xfId="0" applyNumberFormat="1" applyFont="1" applyBorder="1" applyAlignment="1">
      <alignment horizontal="right"/>
    </xf>
    <xf numFmtId="164" fontId="18" fillId="0" borderId="0" xfId="0" applyNumberFormat="1" applyFont="1"/>
    <xf numFmtId="0" fontId="30" fillId="0" borderId="0" xfId="0" applyFont="1"/>
    <xf numFmtId="164" fontId="10" fillId="4" borderId="14" xfId="0" applyNumberFormat="1" applyFont="1" applyFill="1" applyBorder="1"/>
    <xf numFmtId="0" fontId="12" fillId="4" borderId="15" xfId="0" applyFont="1" applyFill="1" applyBorder="1"/>
    <xf numFmtId="178" fontId="10" fillId="4" borderId="15" xfId="0" applyNumberFormat="1" applyFont="1" applyFill="1" applyBorder="1" applyAlignment="1">
      <alignment horizontal="right" vertical="center"/>
    </xf>
    <xf numFmtId="178" fontId="10" fillId="4" borderId="16" xfId="0" applyNumberFormat="1" applyFont="1" applyFill="1" applyBorder="1" applyAlignment="1">
      <alignment horizontal="right" vertical="center"/>
    </xf>
    <xf numFmtId="178" fontId="10" fillId="4" borderId="17" xfId="0" applyNumberFormat="1" applyFont="1" applyFill="1" applyBorder="1" applyAlignment="1">
      <alignment horizontal="right" vertical="center"/>
    </xf>
    <xf numFmtId="186" fontId="10" fillId="0" borderId="0" xfId="0" applyNumberFormat="1" applyFont="1" applyAlignment="1">
      <alignment horizontal="right"/>
    </xf>
    <xf numFmtId="164" fontId="10" fillId="4" borderId="18" xfId="0" applyNumberFormat="1" applyFont="1" applyFill="1" applyBorder="1"/>
    <xf numFmtId="0" fontId="12" fillId="4" borderId="1" xfId="0" applyFont="1" applyFill="1" applyBorder="1"/>
    <xf numFmtId="178" fontId="10" fillId="4" borderId="1" xfId="0" applyNumberFormat="1" applyFont="1" applyFill="1" applyBorder="1" applyAlignment="1">
      <alignment horizontal="right" vertical="center"/>
    </xf>
    <xf numFmtId="178" fontId="10" fillId="4" borderId="19" xfId="0" applyNumberFormat="1" applyFont="1" applyFill="1" applyBorder="1" applyAlignment="1">
      <alignment horizontal="right" vertical="center"/>
    </xf>
    <xf numFmtId="178" fontId="10" fillId="4" borderId="20" xfId="0" applyNumberFormat="1" applyFont="1" applyFill="1" applyBorder="1" applyAlignment="1">
      <alignment horizontal="right" vertical="center"/>
    </xf>
    <xf numFmtId="187" fontId="10" fillId="0" borderId="0" xfId="0" applyNumberFormat="1" applyFont="1" applyAlignment="1">
      <alignment horizontal="right"/>
    </xf>
    <xf numFmtId="164" fontId="10" fillId="4" borderId="21" xfId="0" applyNumberFormat="1" applyFont="1" applyFill="1" applyBorder="1"/>
    <xf numFmtId="0" fontId="12" fillId="4" borderId="11" xfId="0" applyFont="1" applyFill="1" applyBorder="1"/>
    <xf numFmtId="176" fontId="9" fillId="4" borderId="11" xfId="0" applyNumberFormat="1" applyFont="1" applyFill="1" applyBorder="1"/>
    <xf numFmtId="164" fontId="10" fillId="4" borderId="11" xfId="0" applyNumberFormat="1" applyFont="1" applyFill="1" applyBorder="1" applyAlignment="1">
      <alignment horizontal="right"/>
    </xf>
    <xf numFmtId="164" fontId="10" fillId="4" borderId="11" xfId="0" applyNumberFormat="1" applyFont="1" applyFill="1" applyBorder="1"/>
    <xf numFmtId="178" fontId="10" fillId="4" borderId="22" xfId="0" applyNumberFormat="1" applyFont="1" applyFill="1" applyBorder="1" applyAlignment="1">
      <alignment horizontal="right" vertical="center"/>
    </xf>
    <xf numFmtId="178" fontId="10" fillId="4" borderId="11" xfId="0" applyNumberFormat="1" applyFont="1" applyFill="1" applyBorder="1" applyAlignment="1">
      <alignment horizontal="right" vertical="center"/>
    </xf>
    <xf numFmtId="178" fontId="10" fillId="4" borderId="23" xfId="0" applyNumberFormat="1" applyFont="1" applyFill="1" applyBorder="1" applyAlignment="1">
      <alignment horizontal="right" vertical="center"/>
    </xf>
    <xf numFmtId="181" fontId="37" fillId="0" borderId="0" xfId="0" applyNumberFormat="1" applyFont="1"/>
    <xf numFmtId="0" fontId="39" fillId="2" borderId="1" xfId="0" applyFont="1" applyFill="1" applyBorder="1"/>
    <xf numFmtId="0" fontId="45" fillId="0" borderId="0" xfId="0" applyFont="1"/>
    <xf numFmtId="0" fontId="6" fillId="0" borderId="0" xfId="0" applyFont="1"/>
    <xf numFmtId="0" fontId="7" fillId="0" borderId="0" xfId="0" applyFont="1"/>
    <xf numFmtId="181" fontId="9" fillId="5" borderId="1" xfId="0" applyNumberFormat="1" applyFont="1" applyFill="1" applyBorder="1" applyAlignment="1">
      <alignment horizontal="center"/>
    </xf>
    <xf numFmtId="181" fontId="11" fillId="5" borderId="1" xfId="0" applyNumberFormat="1" applyFont="1" applyFill="1" applyBorder="1" applyAlignment="1">
      <alignment horizontal="center"/>
    </xf>
    <xf numFmtId="38" fontId="1" fillId="0" borderId="24" xfId="0" applyNumberFormat="1" applyFont="1" applyBorder="1" applyAlignment="1">
      <alignment horizontal="center"/>
    </xf>
    <xf numFmtId="38" fontId="1" fillId="0" borderId="25" xfId="0" applyNumberFormat="1" applyFont="1" applyBorder="1" applyAlignment="1">
      <alignment horizontal="center"/>
    </xf>
    <xf numFmtId="40" fontId="1" fillId="0" borderId="24" xfId="0" applyNumberFormat="1" applyFont="1" applyBorder="1" applyAlignment="1">
      <alignment horizontal="center"/>
    </xf>
    <xf numFmtId="40" fontId="1" fillId="0" borderId="25" xfId="0" applyNumberFormat="1" applyFont="1" applyBorder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40" fontId="1" fillId="0" borderId="12" xfId="0" applyNumberFormat="1" applyFont="1" applyBorder="1" applyAlignment="1">
      <alignment horizontal="center"/>
    </xf>
    <xf numFmtId="40" fontId="1" fillId="0" borderId="0" xfId="0" applyNumberFormat="1" applyFont="1" applyAlignment="1">
      <alignment horizontal="center"/>
    </xf>
    <xf numFmtId="164" fontId="12" fillId="6" borderId="1" xfId="0" applyNumberFormat="1" applyFont="1" applyFill="1" applyBorder="1" applyAlignment="1">
      <alignment horizontal="center"/>
    </xf>
    <xf numFmtId="181" fontId="1" fillId="0" borderId="24" xfId="0" applyNumberFormat="1" applyFont="1" applyBorder="1" applyAlignment="1">
      <alignment horizontal="center"/>
    </xf>
    <xf numFmtId="181" fontId="1" fillId="0" borderId="25" xfId="0" applyNumberFormat="1" applyFont="1" applyBorder="1" applyAlignment="1">
      <alignment horizontal="center"/>
    </xf>
    <xf numFmtId="181" fontId="1" fillId="0" borderId="12" xfId="0" applyNumberFormat="1" applyFont="1" applyBorder="1" applyAlignment="1">
      <alignment horizontal="center"/>
    </xf>
    <xf numFmtId="181" fontId="1" fillId="0" borderId="0" xfId="0" applyNumberFormat="1" applyFont="1" applyAlignment="1">
      <alignment horizontal="center"/>
    </xf>
    <xf numFmtId="0" fontId="45" fillId="2" borderId="1" xfId="0" applyFont="1" applyFill="1" applyBorder="1"/>
    <xf numFmtId="0" fontId="39" fillId="7" borderId="1" xfId="0" applyFont="1" applyFill="1" applyBorder="1"/>
    <xf numFmtId="0" fontId="39" fillId="0" borderId="0" xfId="0" applyFont="1"/>
    <xf numFmtId="0" fontId="48" fillId="0" borderId="0" xfId="0" applyFont="1"/>
    <xf numFmtId="0" fontId="49" fillId="0" borderId="0" xfId="0" applyFont="1" applyAlignment="1">
      <alignment horizontal="center"/>
    </xf>
    <xf numFmtId="0" fontId="10" fillId="0" borderId="0" xfId="0" applyFont="1" applyAlignment="1">
      <alignment vertical="top"/>
    </xf>
    <xf numFmtId="178" fontId="10" fillId="0" borderId="0" xfId="0" applyNumberFormat="1" applyFont="1" applyAlignment="1">
      <alignment horizontal="right" vertical="center"/>
    </xf>
    <xf numFmtId="0" fontId="44" fillId="8" borderId="1" xfId="0" applyFont="1" applyFill="1" applyBorder="1"/>
    <xf numFmtId="188" fontId="44" fillId="8" borderId="1" xfId="0" applyNumberFormat="1" applyFont="1" applyFill="1" applyBorder="1"/>
    <xf numFmtId="167" fontId="44" fillId="8" borderId="1" xfId="0" applyNumberFormat="1" applyFont="1" applyFill="1" applyBorder="1"/>
    <xf numFmtId="178" fontId="44" fillId="8" borderId="1" xfId="0" applyNumberFormat="1" applyFont="1" applyFill="1" applyBorder="1" applyAlignment="1">
      <alignment horizontal="right" vertical="center"/>
    </xf>
    <xf numFmtId="188" fontId="10" fillId="0" borderId="0" xfId="0" applyNumberFormat="1" applyFont="1"/>
    <xf numFmtId="177" fontId="44" fillId="8" borderId="1" xfId="0" applyNumberFormat="1" applyFont="1" applyFill="1" applyBorder="1"/>
    <xf numFmtId="189" fontId="44" fillId="0" borderId="0" xfId="0" applyNumberFormat="1" applyFont="1"/>
    <xf numFmtId="182" fontId="44" fillId="0" borderId="0" xfId="0" applyNumberFormat="1" applyFont="1"/>
    <xf numFmtId="164" fontId="44" fillId="0" borderId="0" xfId="0" applyNumberFormat="1" applyFont="1"/>
    <xf numFmtId="189" fontId="10" fillId="0" borderId="0" xfId="0" applyNumberFormat="1" applyFont="1"/>
    <xf numFmtId="188" fontId="9" fillId="4" borderId="1" xfId="0" applyNumberFormat="1" applyFont="1" applyFill="1" applyBorder="1"/>
    <xf numFmtId="178" fontId="9" fillId="4" borderId="1" xfId="0" applyNumberFormat="1" applyFont="1" applyFill="1" applyBorder="1" applyAlignment="1">
      <alignment horizontal="right" vertical="center"/>
    </xf>
    <xf numFmtId="188" fontId="25" fillId="3" borderId="1" xfId="0" applyNumberFormat="1" applyFont="1" applyFill="1" applyBorder="1"/>
    <xf numFmtId="190" fontId="44" fillId="0" borderId="0" xfId="0" applyNumberFormat="1" applyFont="1" applyAlignment="1">
      <alignment horizontal="right" vertical="center"/>
    </xf>
    <xf numFmtId="188" fontId="9" fillId="4" borderId="2" xfId="0" applyNumberFormat="1" applyFont="1" applyFill="1" applyBorder="1"/>
    <xf numFmtId="40" fontId="1" fillId="0" borderId="0" xfId="0" applyNumberFormat="1" applyFont="1"/>
    <xf numFmtId="191" fontId="9" fillId="0" borderId="0" xfId="0" applyNumberFormat="1" applyFont="1"/>
    <xf numFmtId="164" fontId="9" fillId="9" borderId="11" xfId="0" applyNumberFormat="1" applyFont="1" applyFill="1" applyBorder="1" applyAlignment="1">
      <alignment horizontal="center"/>
    </xf>
    <xf numFmtId="164" fontId="36" fillId="9" borderId="11" xfId="0" applyNumberFormat="1" applyFont="1" applyFill="1" applyBorder="1" applyAlignment="1">
      <alignment horizontal="center"/>
    </xf>
    <xf numFmtId="0" fontId="10" fillId="0" borderId="26" xfId="0" applyFont="1" applyBorder="1"/>
    <xf numFmtId="164" fontId="9" fillId="9" borderId="1" xfId="0" applyNumberFormat="1" applyFont="1" applyFill="1" applyBorder="1"/>
    <xf numFmtId="164" fontId="39" fillId="7" borderId="1" xfId="0" applyNumberFormat="1" applyFont="1" applyFill="1" applyBorder="1" applyAlignment="1">
      <alignment horizontal="center"/>
    </xf>
    <xf numFmtId="164" fontId="36" fillId="9" borderId="1" xfId="0" applyNumberFormat="1" applyFont="1" applyFill="1" applyBorder="1"/>
    <xf numFmtId="0" fontId="39" fillId="2" borderId="1" xfId="0" applyFont="1" applyFill="1" applyBorder="1" applyAlignment="1">
      <alignment horizontal="center"/>
    </xf>
    <xf numFmtId="0" fontId="50" fillId="2" borderId="1" xfId="0" applyFont="1" applyFill="1" applyBorder="1"/>
    <xf numFmtId="0" fontId="8" fillId="0" borderId="0" xfId="0" applyFont="1"/>
    <xf numFmtId="165" fontId="9" fillId="0" borderId="7" xfId="0" applyNumberFormat="1" applyFont="1" applyBorder="1" applyAlignment="1">
      <alignment horizontal="center"/>
    </xf>
    <xf numFmtId="169" fontId="9" fillId="10" borderId="8" xfId="0" applyNumberFormat="1" applyFont="1" applyFill="1" applyBorder="1" applyAlignment="1">
      <alignment horizontal="center"/>
    </xf>
    <xf numFmtId="165" fontId="9" fillId="0" borderId="9" xfId="0" applyNumberFormat="1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167" fontId="10" fillId="0" borderId="10" xfId="0" applyNumberFormat="1" applyFont="1" applyBorder="1"/>
    <xf numFmtId="177" fontId="10" fillId="0" borderId="0" xfId="0" applyNumberFormat="1" applyFont="1"/>
    <xf numFmtId="177" fontId="10" fillId="0" borderId="10" xfId="0" applyNumberFormat="1" applyFont="1" applyBorder="1"/>
    <xf numFmtId="169" fontId="1" fillId="0" borderId="10" xfId="0" applyNumberFormat="1" applyFont="1" applyBorder="1"/>
    <xf numFmtId="0" fontId="51" fillId="0" borderId="0" xfId="0" applyFont="1"/>
    <xf numFmtId="177" fontId="52" fillId="0" borderId="0" xfId="0" applyNumberFormat="1" applyFont="1"/>
    <xf numFmtId="177" fontId="53" fillId="0" borderId="10" xfId="0" applyNumberFormat="1" applyFont="1" applyBorder="1"/>
    <xf numFmtId="176" fontId="1" fillId="0" borderId="0" xfId="0" applyNumberFormat="1" applyFont="1"/>
    <xf numFmtId="176" fontId="1" fillId="0" borderId="10" xfId="0" applyNumberFormat="1" applyFont="1" applyBorder="1"/>
    <xf numFmtId="0" fontId="37" fillId="0" borderId="0" xfId="0" applyFont="1" applyAlignment="1">
      <alignment horizontal="left"/>
    </xf>
    <xf numFmtId="176" fontId="12" fillId="0" borderId="0" xfId="0" applyNumberFormat="1" applyFont="1"/>
    <xf numFmtId="176" fontId="12" fillId="4" borderId="1" xfId="0" applyNumberFormat="1" applyFont="1" applyFill="1" applyBorder="1"/>
    <xf numFmtId="167" fontId="9" fillId="4" borderId="27" xfId="0" applyNumberFormat="1" applyFont="1" applyFill="1" applyBorder="1"/>
    <xf numFmtId="176" fontId="12" fillId="0" borderId="10" xfId="0" applyNumberFormat="1" applyFont="1" applyBorder="1"/>
    <xf numFmtId="0" fontId="1" fillId="0" borderId="10" xfId="0" applyFont="1" applyBorder="1"/>
    <xf numFmtId="0" fontId="1" fillId="0" borderId="0" xfId="0" applyFont="1" applyAlignment="1">
      <alignment horizontal="right"/>
    </xf>
    <xf numFmtId="182" fontId="10" fillId="0" borderId="0" xfId="0" applyNumberFormat="1" applyFont="1"/>
    <xf numFmtId="192" fontId="9" fillId="0" borderId="0" xfId="0" applyNumberFormat="1" applyFont="1" applyAlignment="1">
      <alignment horizontal="center"/>
    </xf>
    <xf numFmtId="0" fontId="10" fillId="0" borderId="7" xfId="0" applyFont="1" applyBorder="1"/>
    <xf numFmtId="178" fontId="10" fillId="0" borderId="28" xfId="0" applyNumberFormat="1" applyFont="1" applyBorder="1" applyAlignment="1">
      <alignment horizontal="right" vertical="center"/>
    </xf>
    <xf numFmtId="168" fontId="10" fillId="0" borderId="28" xfId="0" applyNumberFormat="1" applyFont="1" applyBorder="1"/>
    <xf numFmtId="178" fontId="25" fillId="3" borderId="18" xfId="0" applyNumberFormat="1" applyFont="1" applyFill="1" applyBorder="1" applyAlignment="1">
      <alignment horizontal="right" vertical="center"/>
    </xf>
    <xf numFmtId="168" fontId="10" fillId="4" borderId="1" xfId="0" applyNumberFormat="1" applyFont="1" applyFill="1" applyBorder="1"/>
    <xf numFmtId="168" fontId="10" fillId="4" borderId="20" xfId="0" applyNumberFormat="1" applyFont="1" applyFill="1" applyBorder="1"/>
    <xf numFmtId="178" fontId="25" fillId="3" borderId="21" xfId="0" applyNumberFormat="1" applyFont="1" applyFill="1" applyBorder="1" applyAlignment="1">
      <alignment horizontal="right" vertical="center"/>
    </xf>
    <xf numFmtId="168" fontId="10" fillId="4" borderId="11" xfId="0" applyNumberFormat="1" applyFont="1" applyFill="1" applyBorder="1"/>
    <xf numFmtId="168" fontId="10" fillId="4" borderId="23" xfId="0" applyNumberFormat="1" applyFont="1" applyFill="1" applyBorder="1"/>
    <xf numFmtId="164" fontId="10" fillId="0" borderId="28" xfId="0" applyNumberFormat="1" applyFont="1" applyBorder="1"/>
    <xf numFmtId="178" fontId="25" fillId="3" borderId="11" xfId="0" applyNumberFormat="1" applyFont="1" applyFill="1" applyBorder="1" applyAlignment="1">
      <alignment horizontal="right" vertical="center"/>
    </xf>
    <xf numFmtId="0" fontId="10" fillId="0" borderId="29" xfId="0" applyFont="1" applyBorder="1"/>
    <xf numFmtId="0" fontId="58" fillId="0" borderId="0" xfId="0" applyFont="1"/>
    <xf numFmtId="0" fontId="57" fillId="11" borderId="30" xfId="0" applyFont="1" applyFill="1" applyBorder="1"/>
    <xf numFmtId="0" fontId="1" fillId="0" borderId="31" xfId="0" applyFont="1" applyBorder="1"/>
    <xf numFmtId="0" fontId="58" fillId="0" borderId="31" xfId="0" applyFont="1" applyBorder="1"/>
    <xf numFmtId="0" fontId="58" fillId="0" borderId="32" xfId="0" applyFont="1" applyBorder="1"/>
    <xf numFmtId="0" fontId="59" fillId="0" borderId="31" xfId="0" applyFont="1" applyBorder="1"/>
    <xf numFmtId="0" fontId="58" fillId="0" borderId="34" xfId="0" applyFont="1" applyBorder="1"/>
    <xf numFmtId="0" fontId="59" fillId="0" borderId="35" xfId="0" applyFont="1" applyBorder="1"/>
    <xf numFmtId="0" fontId="59" fillId="0" borderId="36" xfId="0" applyFont="1" applyBorder="1"/>
    <xf numFmtId="0" fontId="58" fillId="0" borderId="37" xfId="0" applyFont="1" applyBorder="1"/>
    <xf numFmtId="9" fontId="58" fillId="0" borderId="32" xfId="0" applyNumberFormat="1" applyFont="1" applyBorder="1"/>
    <xf numFmtId="9" fontId="58" fillId="0" borderId="31" xfId="0" applyNumberFormat="1" applyFont="1" applyBorder="1"/>
    <xf numFmtId="177" fontId="10" fillId="0" borderId="5" xfId="0" applyNumberFormat="1" applyFont="1" applyBorder="1"/>
    <xf numFmtId="177" fontId="53" fillId="0" borderId="5" xfId="0" applyNumberFormat="1" applyFont="1" applyBorder="1"/>
    <xf numFmtId="3" fontId="11" fillId="3" borderId="1" xfId="0" applyNumberFormat="1" applyFont="1" applyFill="1" applyBorder="1"/>
    <xf numFmtId="3" fontId="20" fillId="3" borderId="1" xfId="0" applyNumberFormat="1" applyFont="1" applyFill="1" applyBorder="1"/>
    <xf numFmtId="3" fontId="25" fillId="3" borderId="1" xfId="0" applyNumberFormat="1" applyFont="1" applyFill="1" applyBorder="1"/>
    <xf numFmtId="193" fontId="25" fillId="3" borderId="1" xfId="0" applyNumberFormat="1" applyFont="1" applyFill="1" applyBorder="1"/>
    <xf numFmtId="9" fontId="1" fillId="0" borderId="0" xfId="1" applyFont="1"/>
    <xf numFmtId="194" fontId="25" fillId="3" borderId="1" xfId="0" applyNumberFormat="1" applyFont="1" applyFill="1" applyBorder="1"/>
    <xf numFmtId="178" fontId="10" fillId="0" borderId="25" xfId="0" applyNumberFormat="1" applyFont="1" applyBorder="1" applyAlignment="1">
      <alignment horizontal="right" vertical="center"/>
    </xf>
    <xf numFmtId="38" fontId="61" fillId="4" borderId="1" xfId="0" applyNumberFormat="1" applyFont="1" applyFill="1" applyBorder="1" applyAlignment="1">
      <alignment horizontal="right"/>
    </xf>
    <xf numFmtId="38" fontId="61" fillId="13" borderId="1" xfId="0" applyNumberFormat="1" applyFont="1" applyFill="1" applyBorder="1" applyAlignment="1">
      <alignment horizontal="center"/>
    </xf>
    <xf numFmtId="6" fontId="62" fillId="14" borderId="1" xfId="0" applyNumberFormat="1" applyFont="1" applyFill="1" applyBorder="1" applyAlignment="1">
      <alignment horizontal="center"/>
    </xf>
    <xf numFmtId="182" fontId="61" fillId="4" borderId="1" xfId="0" applyNumberFormat="1" applyFont="1" applyFill="1" applyBorder="1" applyAlignment="1">
      <alignment horizontal="right"/>
    </xf>
    <xf numFmtId="40" fontId="61" fillId="13" borderId="1" xfId="0" applyNumberFormat="1" applyFont="1" applyFill="1" applyBorder="1" applyAlignment="1">
      <alignment horizontal="center"/>
    </xf>
    <xf numFmtId="40" fontId="62" fillId="14" borderId="1" xfId="0" applyNumberFormat="1" applyFont="1" applyFill="1" applyBorder="1" applyAlignment="1">
      <alignment horizontal="center"/>
    </xf>
    <xf numFmtId="164" fontId="61" fillId="13" borderId="1" xfId="1" applyNumberFormat="1" applyFont="1" applyFill="1" applyBorder="1" applyAlignment="1">
      <alignment horizontal="center"/>
    </xf>
    <xf numFmtId="164" fontId="62" fillId="14" borderId="1" xfId="1" applyNumberFormat="1" applyFont="1" applyFill="1" applyBorder="1" applyAlignment="1">
      <alignment horizontal="center"/>
    </xf>
    <xf numFmtId="164" fontId="61" fillId="4" borderId="1" xfId="1" applyNumberFormat="1" applyFont="1" applyFill="1" applyBorder="1" applyAlignment="1">
      <alignment horizontal="right"/>
    </xf>
    <xf numFmtId="181" fontId="1" fillId="12" borderId="5" xfId="0" applyNumberFormat="1" applyFont="1" applyFill="1" applyBorder="1" applyAlignment="1">
      <alignment horizontal="center"/>
    </xf>
    <xf numFmtId="181" fontId="12" fillId="15" borderId="5" xfId="0" applyNumberFormat="1" applyFont="1" applyFill="1" applyBorder="1" applyAlignment="1">
      <alignment horizontal="center"/>
    </xf>
    <xf numFmtId="44" fontId="59" fillId="12" borderId="31" xfId="2" applyFont="1" applyFill="1" applyBorder="1"/>
    <xf numFmtId="44" fontId="59" fillId="12" borderId="33" xfId="0" applyNumberFormat="1" applyFont="1" applyFill="1" applyBorder="1"/>
    <xf numFmtId="44" fontId="59" fillId="0" borderId="31" xfId="2" applyFont="1" applyFill="1" applyBorder="1"/>
    <xf numFmtId="164" fontId="58" fillId="0" borderId="31" xfId="1" applyNumberFormat="1" applyFont="1" applyBorder="1"/>
    <xf numFmtId="164" fontId="58" fillId="0" borderId="34" xfId="1" applyNumberFormat="1" applyFont="1" applyBorder="1"/>
    <xf numFmtId="178" fontId="10" fillId="0" borderId="0" xfId="0" applyNumberFormat="1" applyFont="1"/>
    <xf numFmtId="164" fontId="58" fillId="0" borderId="31" xfId="0" applyNumberFormat="1" applyFont="1" applyBorder="1"/>
    <xf numFmtId="0" fontId="64" fillId="0" borderId="0" xfId="0" applyFont="1"/>
    <xf numFmtId="0" fontId="6" fillId="2" borderId="5" xfId="0" applyFont="1" applyFill="1" applyBorder="1"/>
    <xf numFmtId="0" fontId="65" fillId="2" borderId="5" xfId="0" applyFont="1" applyFill="1" applyBorder="1"/>
    <xf numFmtId="0" fontId="65" fillId="0" borderId="0" xfId="0" applyFont="1"/>
    <xf numFmtId="0" fontId="66" fillId="0" borderId="0" xfId="0" applyFont="1"/>
    <xf numFmtId="0" fontId="34" fillId="0" borderId="0" xfId="0" applyFont="1" applyAlignment="1">
      <alignment horizontal="center"/>
    </xf>
    <xf numFmtId="0" fontId="0" fillId="0" borderId="0" xfId="0"/>
    <xf numFmtId="0" fontId="12" fillId="0" borderId="0" xfId="0" applyFont="1" applyAlignment="1">
      <alignment horizontal="right" vertical="center" textRotation="90"/>
    </xf>
    <xf numFmtId="164" fontId="43" fillId="2" borderId="3" xfId="0" applyNumberFormat="1" applyFont="1" applyFill="1" applyBorder="1" applyAlignment="1">
      <alignment horizontal="center"/>
    </xf>
    <xf numFmtId="0" fontId="14" fillId="0" borderId="4" xfId="0" applyFont="1" applyBorder="1"/>
    <xf numFmtId="0" fontId="14" fillId="0" borderId="5" xfId="0" applyFont="1" applyBorder="1"/>
    <xf numFmtId="0" fontId="13" fillId="2" borderId="3" xfId="0" applyFont="1" applyFill="1" applyBorder="1" applyAlignment="1">
      <alignment horizontal="center"/>
    </xf>
    <xf numFmtId="0" fontId="38" fillId="0" borderId="0" xfId="0" applyFont="1" applyAlignment="1">
      <alignment horizontal="left"/>
    </xf>
    <xf numFmtId="0" fontId="15" fillId="2" borderId="6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38" xfId="0" applyFont="1" applyFill="1" applyBorder="1" applyAlignment="1">
      <alignment horizontal="center"/>
    </xf>
    <xf numFmtId="0" fontId="46" fillId="2" borderId="3" xfId="0" applyFont="1" applyFill="1" applyBorder="1" applyAlignment="1">
      <alignment horizontal="left"/>
    </xf>
    <xf numFmtId="0" fontId="47" fillId="7" borderId="3" xfId="0" applyFont="1" applyFill="1" applyBorder="1" applyAlignment="1">
      <alignment horizontal="left"/>
    </xf>
    <xf numFmtId="0" fontId="54" fillId="2" borderId="3" xfId="0" applyFont="1" applyFill="1" applyBorder="1" applyAlignment="1">
      <alignment horizontal="left"/>
    </xf>
    <xf numFmtId="0" fontId="62" fillId="0" borderId="8" xfId="0" applyFont="1" applyFill="1" applyBorder="1" applyAlignment="1">
      <alignment horizontal="center"/>
    </xf>
    <xf numFmtId="164" fontId="10" fillId="0" borderId="26" xfId="0" applyNumberFormat="1" applyFont="1" applyBorder="1"/>
    <xf numFmtId="178" fontId="25" fillId="3" borderId="30" xfId="0" applyNumberFormat="1" applyFont="1" applyFill="1" applyBorder="1" applyAlignment="1">
      <alignment horizontal="right" vertical="center"/>
    </xf>
    <xf numFmtId="178" fontId="25" fillId="3" borderId="31" xfId="0" applyNumberFormat="1" applyFont="1" applyFill="1" applyBorder="1" applyAlignment="1">
      <alignment horizontal="right" vertical="center"/>
    </xf>
    <xf numFmtId="178" fontId="25" fillId="3" borderId="32" xfId="0" applyNumberFormat="1" applyFont="1" applyFill="1" applyBorder="1" applyAlignment="1">
      <alignment horizontal="right" vertical="center"/>
    </xf>
    <xf numFmtId="177" fontId="67" fillId="3" borderId="1" xfId="0" applyNumberFormat="1" applyFont="1" applyFill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7EE498"/>
      <color rgb="FFEAF3EF"/>
      <color rgb="FFFFD579"/>
      <color rgb="FF003E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63"/>
  <sheetViews>
    <sheetView showGridLines="0" tabSelected="1" topLeftCell="C1" zoomScale="131" workbookViewId="0">
      <selection activeCell="G19" sqref="G19"/>
    </sheetView>
  </sheetViews>
  <sheetFormatPr defaultColWidth="12.6328125" defaultRowHeight="15" customHeight="1" x14ac:dyDescent="0.25"/>
  <cols>
    <col min="1" max="1" width="2.81640625" customWidth="1"/>
    <col min="2" max="2" width="1.6328125" customWidth="1"/>
    <col min="3" max="16" width="13.6328125" customWidth="1"/>
    <col min="20" max="20" width="9.6328125" customWidth="1"/>
    <col min="21" max="36" width="9.1796875" customWidth="1"/>
  </cols>
  <sheetData>
    <row r="1" spans="1:36" ht="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6.25" customHeight="1" x14ac:dyDescent="0.6">
      <c r="A2" s="1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/>
      <c r="S2" s="1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s="267" customFormat="1" ht="20.5" customHeight="1" x14ac:dyDescent="0.45">
      <c r="A3" s="263"/>
      <c r="B3" s="264" t="s">
        <v>152</v>
      </c>
      <c r="C3" s="265"/>
      <c r="D3" s="13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6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3"/>
      <c r="AD3" s="263"/>
      <c r="AE3" s="263"/>
      <c r="AF3" s="263"/>
      <c r="AG3" s="263"/>
      <c r="AH3" s="263"/>
      <c r="AI3" s="263"/>
      <c r="AJ3" s="263"/>
    </row>
    <row r="4" spans="1:36" ht="18" customHeight="1" x14ac:dyDescent="0.45">
      <c r="A4" s="1"/>
      <c r="B4" s="7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"/>
      <c r="R4" s="1"/>
      <c r="S4" s="1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12.75" customHeight="1" x14ac:dyDescent="0.3">
      <c r="A5" s="1"/>
      <c r="B5" s="8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9" t="str">
        <f>C6</f>
        <v xml:space="preserve">Operating Scenario </v>
      </c>
      <c r="O5" s="4"/>
      <c r="P5" s="10" t="str">
        <f>+CHOOSE(E6,Assumptions!B11,Assumptions!B12,Assumptions!B13,Assumptions!B14,Assumptions!B15)</f>
        <v xml:space="preserve">   Base</v>
      </c>
      <c r="Q5" s="1"/>
      <c r="R5" s="1"/>
      <c r="S5" s="1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2.75" customHeight="1" x14ac:dyDescent="0.3">
      <c r="A6" s="1"/>
      <c r="B6" s="1"/>
      <c r="C6" s="11" t="s">
        <v>2</v>
      </c>
      <c r="D6" s="12"/>
      <c r="E6" s="13">
        <v>1</v>
      </c>
      <c r="F6" s="1"/>
      <c r="G6" s="6"/>
      <c r="H6" s="6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" customHeight="1" x14ac:dyDescent="0.3">
      <c r="A7" s="1"/>
      <c r="B7" s="14"/>
      <c r="C7" s="11" t="s">
        <v>3</v>
      </c>
      <c r="D7" s="12"/>
      <c r="E7" s="13" t="s">
        <v>4</v>
      </c>
      <c r="F7" s="277" t="s">
        <v>5</v>
      </c>
      <c r="G7" s="278"/>
      <c r="H7" s="278"/>
      <c r="I7" s="279"/>
      <c r="J7" s="276" t="s">
        <v>7</v>
      </c>
      <c r="K7" s="272"/>
      <c r="L7" s="272"/>
      <c r="M7" s="272"/>
      <c r="N7" s="273"/>
      <c r="O7" s="15" t="s">
        <v>6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spans="1:36" ht="15" customHeight="1" x14ac:dyDescent="0.3">
      <c r="A8" s="1"/>
      <c r="B8" s="14"/>
      <c r="C8" s="17"/>
      <c r="D8" s="14"/>
      <c r="E8" s="14"/>
      <c r="F8" s="18">
        <f>G8-1</f>
        <v>-3</v>
      </c>
      <c r="G8" s="18">
        <f>H8-1</f>
        <v>-2</v>
      </c>
      <c r="H8" s="18">
        <f>I8-1</f>
        <v>-1</v>
      </c>
      <c r="I8" s="19"/>
      <c r="J8" s="20">
        <f>I8+1</f>
        <v>1</v>
      </c>
      <c r="K8" s="18">
        <f>J8+1</f>
        <v>2</v>
      </c>
      <c r="L8" s="18">
        <f>K8+1</f>
        <v>3</v>
      </c>
      <c r="M8" s="18">
        <f>L8+1</f>
        <v>4</v>
      </c>
      <c r="N8" s="18">
        <f>M8+1</f>
        <v>5</v>
      </c>
      <c r="O8" s="283" t="str">
        <f>"('" &amp; RIGHT(I8+1,2) &amp; " - '" &amp; RIGHT(I8+5,2) &amp; ")"</f>
        <v>('1 - '5)</v>
      </c>
      <c r="P8" s="14"/>
      <c r="Q8" s="14"/>
      <c r="R8" s="14"/>
      <c r="S8" s="21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1:36" ht="12.75" customHeight="1" x14ac:dyDescent="0.3">
      <c r="A9" s="1"/>
      <c r="B9" s="14"/>
      <c r="C9" s="14" t="s">
        <v>8</v>
      </c>
      <c r="D9" s="14"/>
      <c r="E9" s="14"/>
      <c r="F9" s="238"/>
      <c r="G9" s="238"/>
      <c r="H9" s="238"/>
      <c r="I9" s="238"/>
      <c r="J9" s="23">
        <f>I9*(1+J52)</f>
        <v>0</v>
      </c>
      <c r="K9" s="24">
        <f>J9*(1+K52)</f>
        <v>0</v>
      </c>
      <c r="L9" s="24">
        <f>K9*(1+L52)</f>
        <v>0</v>
      </c>
      <c r="M9" s="24">
        <f>L9*(1+M52)</f>
        <v>0</v>
      </c>
      <c r="N9" s="24">
        <f>M9*(1+N52)</f>
        <v>0</v>
      </c>
      <c r="O9" s="22" t="str">
        <f>+IF(ISERROR((N9/I9)^(1/($N$8-$I$8))-1),"-",(N9/I9)^(1/($N$8-$I$8))-1)</f>
        <v>-</v>
      </c>
      <c r="P9" s="14"/>
      <c r="Q9" s="14"/>
      <c r="R9" s="14"/>
      <c r="S9" s="14"/>
      <c r="T9" s="14"/>
      <c r="U9" s="14"/>
      <c r="V9" s="14"/>
      <c r="W9" s="14"/>
      <c r="X9" s="25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spans="1:36" ht="12.75" customHeight="1" x14ac:dyDescent="0.3">
      <c r="A10" s="1"/>
      <c r="B10" s="1"/>
      <c r="C10" s="26" t="s">
        <v>9</v>
      </c>
      <c r="D10" s="1"/>
      <c r="E10" s="1"/>
      <c r="F10" s="27" t="s">
        <v>10</v>
      </c>
      <c r="G10" s="27">
        <f t="shared" ref="G10:N10" si="0">+IF(ISERROR(G9/F9-1),0,G9/F9-1)</f>
        <v>0</v>
      </c>
      <c r="H10" s="27">
        <f t="shared" si="0"/>
        <v>0</v>
      </c>
      <c r="I10" s="27">
        <f t="shared" si="0"/>
        <v>0</v>
      </c>
      <c r="J10" s="29">
        <f t="shared" si="0"/>
        <v>0</v>
      </c>
      <c r="K10" s="27">
        <f t="shared" si="0"/>
        <v>0</v>
      </c>
      <c r="L10" s="27">
        <f t="shared" si="0"/>
        <v>0</v>
      </c>
      <c r="M10" s="27">
        <f t="shared" si="0"/>
        <v>0</v>
      </c>
      <c r="N10" s="27">
        <f t="shared" si="0"/>
        <v>0</v>
      </c>
      <c r="O10" s="28"/>
      <c r="P10" s="30"/>
      <c r="Q10" s="1"/>
      <c r="R10" s="1"/>
      <c r="S10" s="6"/>
      <c r="T10" s="6"/>
      <c r="U10" s="6"/>
      <c r="V10" s="6"/>
      <c r="W10" s="6"/>
      <c r="X10" s="31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6" ht="15" customHeight="1" x14ac:dyDescent="0.3">
      <c r="A11" s="1"/>
      <c r="B11" s="1"/>
      <c r="C11" s="1" t="s">
        <v>11</v>
      </c>
      <c r="D11" s="6"/>
      <c r="E11" s="6"/>
      <c r="F11" s="239"/>
      <c r="G11" s="239"/>
      <c r="H11" s="239"/>
      <c r="I11" s="239"/>
      <c r="J11" s="33">
        <f>J9*J53</f>
        <v>0</v>
      </c>
      <c r="K11" s="34">
        <f>K9*K53</f>
        <v>0</v>
      </c>
      <c r="L11" s="34">
        <f>L9*L53</f>
        <v>0</v>
      </c>
      <c r="M11" s="34">
        <f>M9*M53</f>
        <v>0</v>
      </c>
      <c r="N11" s="34">
        <f>N9*N53</f>
        <v>0</v>
      </c>
      <c r="O11" s="22"/>
      <c r="P11" s="1"/>
      <c r="Q11" s="1"/>
      <c r="R11" s="1"/>
      <c r="S11" s="35"/>
      <c r="T11" s="6"/>
      <c r="U11" s="3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6" ht="15" customHeight="1" x14ac:dyDescent="0.3">
      <c r="A12" s="1"/>
      <c r="B12" s="1"/>
      <c r="C12" s="37" t="s">
        <v>12</v>
      </c>
      <c r="D12" s="6"/>
      <c r="E12" s="6"/>
      <c r="F12" s="24">
        <f>+F9-F11</f>
        <v>0</v>
      </c>
      <c r="G12" s="24">
        <f>+G9-G11</f>
        <v>0</v>
      </c>
      <c r="H12" s="24">
        <f>+H9-H11</f>
        <v>0</v>
      </c>
      <c r="I12" s="24">
        <f t="shared" ref="I12:N12" si="1">+I9-I11</f>
        <v>0</v>
      </c>
      <c r="J12" s="23">
        <f t="shared" si="1"/>
        <v>0</v>
      </c>
      <c r="K12" s="24">
        <f t="shared" si="1"/>
        <v>0</v>
      </c>
      <c r="L12" s="24">
        <f t="shared" si="1"/>
        <v>0</v>
      </c>
      <c r="M12" s="24">
        <f t="shared" si="1"/>
        <v>0</v>
      </c>
      <c r="N12" s="24">
        <f t="shared" si="1"/>
        <v>0</v>
      </c>
      <c r="O12" s="22" t="str">
        <f>+IF(ISERROR((N12/I12)^(1/($N$8-$I$8))-1),"-",(N12/I12)^(1/($N$8-$I$8))-1)</f>
        <v>-</v>
      </c>
      <c r="P12" s="1"/>
      <c r="Q12" s="1"/>
      <c r="R12" s="1"/>
      <c r="S12" s="35"/>
      <c r="T12" s="6"/>
      <c r="U12" s="3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6" ht="12.75" customHeight="1" x14ac:dyDescent="0.3">
      <c r="A13" s="1"/>
      <c r="B13" s="1"/>
      <c r="C13" s="26" t="s">
        <v>13</v>
      </c>
      <c r="D13" s="1"/>
      <c r="E13" s="1"/>
      <c r="F13" s="27">
        <f>+IF(ISERROR(F12/F9),0,F12/F9)</f>
        <v>0</v>
      </c>
      <c r="G13" s="27">
        <f>+IF(ISERROR(G12/G9),0,G12/G9)</f>
        <v>0</v>
      </c>
      <c r="H13" s="27">
        <f>+IF(ISERROR(H12/H9),0,H12/H9)</f>
        <v>0</v>
      </c>
      <c r="I13" s="27">
        <f t="shared" ref="I13:N13" si="2">+IF(ISERROR(I12/I9),0,I12/I9)</f>
        <v>0</v>
      </c>
      <c r="J13" s="29">
        <f t="shared" si="2"/>
        <v>0</v>
      </c>
      <c r="K13" s="27">
        <f t="shared" si="2"/>
        <v>0</v>
      </c>
      <c r="L13" s="27">
        <f t="shared" si="2"/>
        <v>0</v>
      </c>
      <c r="M13" s="27">
        <f t="shared" si="2"/>
        <v>0</v>
      </c>
      <c r="N13" s="27">
        <f t="shared" si="2"/>
        <v>0</v>
      </c>
      <c r="O13" s="27"/>
      <c r="P13" s="30"/>
      <c r="Q13" s="1"/>
      <c r="R13" s="1"/>
      <c r="S13" s="6"/>
      <c r="T13" s="6"/>
      <c r="U13" s="6"/>
      <c r="V13" s="6"/>
      <c r="W13" s="6"/>
      <c r="X13" s="31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6" ht="15" customHeight="1" x14ac:dyDescent="0.3">
      <c r="A14" s="1"/>
      <c r="B14" s="1"/>
      <c r="C14" s="1" t="s">
        <v>14</v>
      </c>
      <c r="D14" s="6"/>
      <c r="E14" s="6"/>
      <c r="F14" s="239"/>
      <c r="G14" s="239"/>
      <c r="H14" s="239"/>
      <c r="I14" s="239"/>
      <c r="J14" s="33">
        <f>J9*J54</f>
        <v>0</v>
      </c>
      <c r="K14" s="34">
        <f>K9*K54</f>
        <v>0</v>
      </c>
      <c r="L14" s="34">
        <f>L9*L54</f>
        <v>0</v>
      </c>
      <c r="M14" s="34">
        <f>M9*M54</f>
        <v>0</v>
      </c>
      <c r="N14" s="34">
        <f>N9*N54</f>
        <v>0</v>
      </c>
      <c r="O14" s="22"/>
      <c r="P14" s="1"/>
      <c r="Q14" s="1"/>
      <c r="R14" s="1"/>
      <c r="S14" s="35"/>
      <c r="T14" s="6"/>
      <c r="U14" s="3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6" ht="12.75" customHeight="1" x14ac:dyDescent="0.3">
      <c r="A15" s="1"/>
      <c r="B15" s="14"/>
      <c r="C15" s="11" t="s">
        <v>15</v>
      </c>
      <c r="D15" s="11"/>
      <c r="E15" s="11"/>
      <c r="F15" s="24">
        <f>F12-F14</f>
        <v>0</v>
      </c>
      <c r="G15" s="24">
        <f>G12-G14</f>
        <v>0</v>
      </c>
      <c r="H15" s="24">
        <f>H12-H14</f>
        <v>0</v>
      </c>
      <c r="I15" s="24">
        <f t="shared" ref="I15:N15" si="3">I12-I14</f>
        <v>0</v>
      </c>
      <c r="J15" s="23">
        <f t="shared" si="3"/>
        <v>0</v>
      </c>
      <c r="K15" s="24">
        <f t="shared" si="3"/>
        <v>0</v>
      </c>
      <c r="L15" s="24">
        <f t="shared" si="3"/>
        <v>0</v>
      </c>
      <c r="M15" s="24">
        <f t="shared" si="3"/>
        <v>0</v>
      </c>
      <c r="N15" s="24">
        <f t="shared" si="3"/>
        <v>0</v>
      </c>
      <c r="O15" s="22" t="str">
        <f>+IF(ISERROR((N15/I15)^(1/($N$8-$I$8))-1),"-",(N15/I15)^(1/($N$8-$I$8))-1)</f>
        <v>-</v>
      </c>
      <c r="P15" s="14"/>
      <c r="Q15" s="14"/>
      <c r="R15" s="14"/>
      <c r="S15" s="14"/>
      <c r="T15" s="14"/>
      <c r="U15" s="14"/>
      <c r="V15" s="14"/>
      <c r="W15" s="14"/>
      <c r="X15" s="38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 spans="1:36" ht="12.75" customHeight="1" x14ac:dyDescent="0.3">
      <c r="A16" s="1"/>
      <c r="B16" s="1"/>
      <c r="C16" s="26" t="s">
        <v>13</v>
      </c>
      <c r="D16" s="1"/>
      <c r="E16" s="1"/>
      <c r="F16" s="27">
        <f>+IF(ISERROR(F15/F9),0,F15/F9)</f>
        <v>0</v>
      </c>
      <c r="G16" s="27">
        <f>+IF(ISERROR(G15/G9),0,G15/G9)</f>
        <v>0</v>
      </c>
      <c r="H16" s="27">
        <f>+IF(ISERROR(H15/H9),0,H15/H9)</f>
        <v>0</v>
      </c>
      <c r="I16" s="27">
        <f t="shared" ref="I16:N16" si="4">+IF(ISERROR(I15/I9),0,I15/I9)</f>
        <v>0</v>
      </c>
      <c r="J16" s="29">
        <f t="shared" si="4"/>
        <v>0</v>
      </c>
      <c r="K16" s="27">
        <f t="shared" si="4"/>
        <v>0</v>
      </c>
      <c r="L16" s="27">
        <f t="shared" si="4"/>
        <v>0</v>
      </c>
      <c r="M16" s="27">
        <f t="shared" si="4"/>
        <v>0</v>
      </c>
      <c r="N16" s="27">
        <f t="shared" si="4"/>
        <v>0</v>
      </c>
      <c r="O16" s="27"/>
      <c r="P16" s="30"/>
      <c r="Q16" s="1"/>
      <c r="R16" s="1"/>
      <c r="S16" s="6"/>
      <c r="T16" s="6"/>
      <c r="U16" s="6"/>
      <c r="V16" s="6"/>
      <c r="W16" s="6"/>
      <c r="X16" s="31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6" ht="15" customHeight="1" x14ac:dyDescent="0.3">
      <c r="A17" s="1"/>
      <c r="B17" s="1"/>
      <c r="C17" s="39" t="s">
        <v>16</v>
      </c>
      <c r="D17" s="1"/>
      <c r="E17" s="1"/>
      <c r="F17" s="239"/>
      <c r="G17" s="239"/>
      <c r="H17" s="239"/>
      <c r="I17" s="239"/>
      <c r="J17" s="33">
        <f>J9*J55</f>
        <v>0</v>
      </c>
      <c r="K17" s="34">
        <f>K9*K55</f>
        <v>0</v>
      </c>
      <c r="L17" s="34">
        <f>L9*L55</f>
        <v>0</v>
      </c>
      <c r="M17" s="34">
        <f>M9*M55</f>
        <v>0</v>
      </c>
      <c r="N17" s="34">
        <f>N9*N55</f>
        <v>0</v>
      </c>
      <c r="O17" s="22"/>
      <c r="P17" s="1"/>
      <c r="Q17" s="1"/>
      <c r="R17" s="1"/>
      <c r="S17" s="6"/>
      <c r="T17" s="40"/>
      <c r="U17" s="41"/>
      <c r="V17" s="42"/>
      <c r="W17" s="43"/>
      <c r="X17" s="44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6" ht="12.75" customHeight="1" x14ac:dyDescent="0.3">
      <c r="A18" s="1"/>
      <c r="B18" s="14"/>
      <c r="C18" s="14" t="s">
        <v>17</v>
      </c>
      <c r="D18" s="14"/>
      <c r="E18" s="14"/>
      <c r="F18" s="24">
        <f>+F15-F17</f>
        <v>0</v>
      </c>
      <c r="G18" s="24">
        <f>+G15-G17</f>
        <v>0</v>
      </c>
      <c r="H18" s="24">
        <f>+H15-H17</f>
        <v>0</v>
      </c>
      <c r="I18" s="24">
        <f t="shared" ref="I18:N18" si="5">+I15-I17</f>
        <v>0</v>
      </c>
      <c r="J18" s="23">
        <f t="shared" si="5"/>
        <v>0</v>
      </c>
      <c r="K18" s="24">
        <f t="shared" si="5"/>
        <v>0</v>
      </c>
      <c r="L18" s="24">
        <f t="shared" si="5"/>
        <v>0</v>
      </c>
      <c r="M18" s="24">
        <f t="shared" si="5"/>
        <v>0</v>
      </c>
      <c r="N18" s="24">
        <f t="shared" si="5"/>
        <v>0</v>
      </c>
      <c r="O18" s="22" t="str">
        <f>+IF(ISERROR((N18/I18)^(1/($N$8-$I$8))-1),"-",(N18/I18)^(1/($N$8-$I$8))-1)</f>
        <v>-</v>
      </c>
      <c r="P18" s="14"/>
      <c r="Q18" s="14"/>
      <c r="R18" s="14"/>
      <c r="S18" s="14"/>
      <c r="T18" s="14"/>
      <c r="U18" s="14"/>
      <c r="V18" s="14"/>
      <c r="W18" s="14"/>
      <c r="X18" s="25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6" ht="12.75" customHeight="1" x14ac:dyDescent="0.3">
      <c r="A19" s="1"/>
      <c r="B19" s="1"/>
      <c r="C19" s="26" t="s">
        <v>13</v>
      </c>
      <c r="D19" s="1"/>
      <c r="E19" s="1"/>
      <c r="F19" s="27">
        <f>+IF(ISERROR(F18/F9),0,F18/F9)</f>
        <v>0</v>
      </c>
      <c r="G19" s="27">
        <f>+IF(ISERROR(G18/G9),0,G18/G9)</f>
        <v>0</v>
      </c>
      <c r="H19" s="27">
        <f>+IF(ISERROR(H18/H9),0,H18/H9)</f>
        <v>0</v>
      </c>
      <c r="I19" s="27">
        <f t="shared" ref="I19:N19" si="6">+IF(ISERROR(I18/I9),0,I18/I9)</f>
        <v>0</v>
      </c>
      <c r="J19" s="29">
        <f t="shared" si="6"/>
        <v>0</v>
      </c>
      <c r="K19" s="27">
        <f t="shared" si="6"/>
        <v>0</v>
      </c>
      <c r="L19" s="27">
        <f t="shared" si="6"/>
        <v>0</v>
      </c>
      <c r="M19" s="27">
        <f t="shared" si="6"/>
        <v>0</v>
      </c>
      <c r="N19" s="27">
        <f t="shared" si="6"/>
        <v>0</v>
      </c>
      <c r="O19" s="27"/>
      <c r="P19" s="30"/>
      <c r="Q19" s="1"/>
      <c r="R19" s="1"/>
      <c r="S19" s="6"/>
      <c r="T19" s="6"/>
      <c r="U19" s="6"/>
      <c r="V19" s="6"/>
      <c r="W19" s="6"/>
      <c r="X19" s="31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6" ht="15" customHeight="1" x14ac:dyDescent="0.3">
      <c r="A20" s="1"/>
      <c r="B20" s="1"/>
      <c r="C20" s="1" t="s">
        <v>18</v>
      </c>
      <c r="D20" s="1"/>
      <c r="E20" s="1"/>
      <c r="F20" s="34">
        <f t="shared" ref="F20:N20" si="7">+F18*F57</f>
        <v>0</v>
      </c>
      <c r="G20" s="34">
        <f t="shared" si="7"/>
        <v>0</v>
      </c>
      <c r="H20" s="34">
        <f t="shared" si="7"/>
        <v>0</v>
      </c>
      <c r="I20" s="34">
        <f t="shared" si="7"/>
        <v>0</v>
      </c>
      <c r="J20" s="33">
        <f t="shared" si="7"/>
        <v>0</v>
      </c>
      <c r="K20" s="34">
        <f t="shared" si="7"/>
        <v>0</v>
      </c>
      <c r="L20" s="34">
        <f t="shared" si="7"/>
        <v>0</v>
      </c>
      <c r="M20" s="34">
        <f t="shared" si="7"/>
        <v>0</v>
      </c>
      <c r="N20" s="34">
        <f t="shared" si="7"/>
        <v>0</v>
      </c>
      <c r="O20" s="22"/>
      <c r="P20" s="1"/>
      <c r="Q20" s="1"/>
      <c r="R20" s="1"/>
      <c r="S20" s="6"/>
      <c r="T20" s="6"/>
      <c r="U20" s="6"/>
      <c r="V20" s="6"/>
      <c r="W20" s="6"/>
      <c r="X20" s="44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6" ht="12.75" customHeight="1" x14ac:dyDescent="0.3">
      <c r="A21" s="1"/>
      <c r="B21" s="14"/>
      <c r="C21" s="11" t="s">
        <v>19</v>
      </c>
      <c r="D21" s="11"/>
      <c r="E21" s="11"/>
      <c r="F21" s="24">
        <f>+F18-F20</f>
        <v>0</v>
      </c>
      <c r="G21" s="24">
        <f>+G18-G20</f>
        <v>0</v>
      </c>
      <c r="H21" s="24">
        <f>+H18-H20</f>
        <v>0</v>
      </c>
      <c r="I21" s="24">
        <f t="shared" ref="I21:N21" si="8">+I18-I20</f>
        <v>0</v>
      </c>
      <c r="J21" s="23">
        <f t="shared" si="8"/>
        <v>0</v>
      </c>
      <c r="K21" s="24">
        <f t="shared" si="8"/>
        <v>0</v>
      </c>
      <c r="L21" s="24">
        <f t="shared" si="8"/>
        <v>0</v>
      </c>
      <c r="M21" s="24">
        <f t="shared" si="8"/>
        <v>0</v>
      </c>
      <c r="N21" s="24">
        <f t="shared" si="8"/>
        <v>0</v>
      </c>
      <c r="O21" s="22" t="str">
        <f>+IF(ISERROR((N21/I21)^(1/($N$8-$I$8))-1),"-",(N21/I21)^(1/($N$8-$I$8))-1)</f>
        <v>-</v>
      </c>
      <c r="P21" s="14"/>
      <c r="Q21" s="14"/>
      <c r="R21" s="14"/>
      <c r="S21" s="14"/>
      <c r="T21" s="14"/>
      <c r="U21" s="14"/>
      <c r="V21" s="14"/>
      <c r="W21" s="14"/>
      <c r="X21" s="38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spans="1:36" ht="3.75" customHeight="1" x14ac:dyDescent="0.3">
      <c r="A22" s="1"/>
      <c r="B22" s="1"/>
      <c r="C22" s="1"/>
      <c r="D22" s="1"/>
      <c r="E22" s="1"/>
      <c r="F22" s="12"/>
      <c r="G22" s="12"/>
      <c r="H22" s="12"/>
      <c r="I22" s="12"/>
      <c r="J22" s="45"/>
      <c r="K22" s="12"/>
      <c r="L22" s="12"/>
      <c r="M22" s="12"/>
      <c r="N22" s="12"/>
      <c r="O22" s="22"/>
      <c r="P22" s="1"/>
      <c r="Q22" s="1"/>
      <c r="R22" s="1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6" ht="12.75" customHeight="1" x14ac:dyDescent="0.3">
      <c r="A23" s="1"/>
      <c r="B23" s="1"/>
      <c r="C23" s="1" t="s">
        <v>20</v>
      </c>
      <c r="D23" s="1"/>
      <c r="E23" s="1"/>
      <c r="F23" s="46">
        <f>F17</f>
        <v>0</v>
      </c>
      <c r="G23" s="46">
        <f>G17</f>
        <v>0</v>
      </c>
      <c r="H23" s="46">
        <f>H17</f>
        <v>0</v>
      </c>
      <c r="I23" s="46">
        <f t="shared" ref="I23:N23" si="9">I17</f>
        <v>0</v>
      </c>
      <c r="J23" s="47">
        <f t="shared" si="9"/>
        <v>0</v>
      </c>
      <c r="K23" s="46">
        <f t="shared" si="9"/>
        <v>0</v>
      </c>
      <c r="L23" s="46">
        <f t="shared" si="9"/>
        <v>0</v>
      </c>
      <c r="M23" s="46">
        <f t="shared" si="9"/>
        <v>0</v>
      </c>
      <c r="N23" s="46">
        <f t="shared" si="9"/>
        <v>0</v>
      </c>
      <c r="O23" s="22"/>
      <c r="P23" s="1"/>
      <c r="Q23" s="1"/>
      <c r="R23" s="1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6" ht="12.75" customHeight="1" x14ac:dyDescent="0.3">
      <c r="A24" s="1"/>
      <c r="B24" s="1"/>
      <c r="C24" s="1" t="s">
        <v>21</v>
      </c>
      <c r="D24" s="1"/>
      <c r="E24" s="1"/>
      <c r="F24" s="240"/>
      <c r="G24" s="240"/>
      <c r="H24" s="240"/>
      <c r="I24" s="241"/>
      <c r="J24" s="49">
        <f>-(J9*J56)</f>
        <v>0</v>
      </c>
      <c r="K24" s="50">
        <f>-(K9*K56)</f>
        <v>0</v>
      </c>
      <c r="L24" s="50">
        <f>-(L9*L56)</f>
        <v>0</v>
      </c>
      <c r="M24" s="50">
        <f>-(M9*M56)</f>
        <v>0</v>
      </c>
      <c r="N24" s="50">
        <f>-(N9*N56)</f>
        <v>0</v>
      </c>
      <c r="O24" s="22"/>
      <c r="P24" s="1"/>
      <c r="Q24" s="1"/>
      <c r="R24" s="1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6" ht="15" customHeight="1" x14ac:dyDescent="0.3">
      <c r="A25" s="1"/>
      <c r="B25" s="1"/>
      <c r="C25" s="1" t="s">
        <v>22</v>
      </c>
      <c r="D25" s="1"/>
      <c r="E25" s="1"/>
      <c r="F25" s="34"/>
      <c r="G25" s="34"/>
      <c r="H25" s="34"/>
      <c r="I25" s="51"/>
      <c r="J25" s="52">
        <f>NWC!I27</f>
        <v>0</v>
      </c>
      <c r="K25" s="52">
        <f>NWC!J27</f>
        <v>0</v>
      </c>
      <c r="L25" s="52">
        <f>NWC!K27</f>
        <v>0</v>
      </c>
      <c r="M25" s="52">
        <f>NWC!L27</f>
        <v>0</v>
      </c>
      <c r="N25" s="52">
        <f>NWC!M27</f>
        <v>0</v>
      </c>
      <c r="O25" s="22"/>
      <c r="P25" s="1"/>
      <c r="Q25" s="1"/>
      <c r="R25" s="1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6" ht="3.75" customHeight="1" x14ac:dyDescent="0.3">
      <c r="A26" s="1"/>
      <c r="B26" s="1"/>
      <c r="C26" s="1"/>
      <c r="D26" s="1"/>
      <c r="E26" s="1"/>
      <c r="F26" s="34"/>
      <c r="G26" s="34"/>
      <c r="H26" s="34"/>
      <c r="I26" s="51"/>
      <c r="J26" s="34"/>
      <c r="K26" s="34"/>
      <c r="L26" s="53"/>
      <c r="M26" s="53"/>
      <c r="N26" s="53"/>
      <c r="O26" s="22"/>
      <c r="P26" s="1"/>
      <c r="Q26" s="1"/>
      <c r="R26" s="1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6" ht="12.75" customHeight="1" x14ac:dyDescent="0.3">
      <c r="A27" s="1"/>
      <c r="B27" s="11"/>
      <c r="C27" s="11" t="s">
        <v>23</v>
      </c>
      <c r="D27" s="11"/>
      <c r="E27" s="11"/>
      <c r="F27" s="54"/>
      <c r="G27" s="54"/>
      <c r="H27" s="54"/>
      <c r="I27" s="22"/>
      <c r="J27" s="24">
        <f>+J21+SUM(J23:J25)</f>
        <v>0</v>
      </c>
      <c r="K27" s="24">
        <f>+K21+SUM(K23:K25)</f>
        <v>0</v>
      </c>
      <c r="L27" s="24">
        <f>+L21+SUM(L23:L25)</f>
        <v>0</v>
      </c>
      <c r="M27" s="24">
        <f>+M21+SUM(M23:M25)</f>
        <v>0</v>
      </c>
      <c r="N27" s="24">
        <f>+N21+SUM(N23:N25)</f>
        <v>0</v>
      </c>
      <c r="O27" s="22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6" ht="12.75" customHeight="1" x14ac:dyDescent="0.3">
      <c r="A28" s="1"/>
      <c r="B28" s="11"/>
      <c r="C28" s="55" t="s">
        <v>24</v>
      </c>
      <c r="D28" s="11"/>
      <c r="E28" s="11"/>
      <c r="F28" s="56">
        <f>WACC!E27</f>
        <v>0</v>
      </c>
      <c r="G28" s="11"/>
      <c r="H28" s="57"/>
      <c r="I28" s="22"/>
      <c r="J28" s="58"/>
      <c r="K28" s="58"/>
      <c r="L28" s="58"/>
      <c r="M28" s="58"/>
      <c r="N28" s="58"/>
      <c r="O28" s="22"/>
      <c r="P28" s="59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6" ht="12.75" customHeight="1" x14ac:dyDescent="0.3">
      <c r="A29" s="1"/>
      <c r="B29" s="11"/>
      <c r="C29" s="55" t="s">
        <v>25</v>
      </c>
      <c r="D29" s="11"/>
      <c r="E29" s="11"/>
      <c r="F29" s="59"/>
      <c r="G29" s="54"/>
      <c r="H29" s="54"/>
      <c r="I29" s="22"/>
      <c r="J29" s="58">
        <f>IF($E$7="Y",J8-$I$8-0.5,J8-$I$8)</f>
        <v>0.5</v>
      </c>
      <c r="K29" s="58">
        <f>IF($E$7="Y",K8-$I$8-0.5,K8-$I$8)</f>
        <v>1.5</v>
      </c>
      <c r="L29" s="58">
        <f>IF($E$7="Y",L8-$I$8-0.5,L8-$I$8)</f>
        <v>2.5</v>
      </c>
      <c r="M29" s="58">
        <f>IF($E$7="Y",M8-$I$8-0.5,M8-$I$8)</f>
        <v>3.5</v>
      </c>
      <c r="N29" s="58">
        <f>IF($E$7="Y",N8-$I$8-0.5,N8-$I$8)</f>
        <v>4.5</v>
      </c>
      <c r="O29" s="22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6" ht="15" customHeight="1" x14ac:dyDescent="0.3">
      <c r="A30" s="1"/>
      <c r="B30" s="1"/>
      <c r="C30" s="55" t="s">
        <v>26</v>
      </c>
      <c r="D30" s="1"/>
      <c r="E30" s="1"/>
      <c r="F30" s="1"/>
      <c r="G30" s="1"/>
      <c r="H30" s="1"/>
      <c r="I30" s="16"/>
      <c r="J30" s="60">
        <f>1/((1+$F$28)^(J29))</f>
        <v>1</v>
      </c>
      <c r="K30" s="60">
        <f>1/((1+$F$28)^(K29))</f>
        <v>1</v>
      </c>
      <c r="L30" s="60">
        <f>1/((1+$F$28)^(L29))</f>
        <v>1</v>
      </c>
      <c r="M30" s="60">
        <f>1/((1+$F$28)^(M29))</f>
        <v>1</v>
      </c>
      <c r="N30" s="60">
        <f>1/((1+$F$28)^(N29))</f>
        <v>1</v>
      </c>
      <c r="O30" s="61"/>
      <c r="P30" s="22"/>
      <c r="Q30" s="1"/>
      <c r="R30" s="1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6" ht="12.75" customHeight="1" x14ac:dyDescent="0.3">
      <c r="A31" s="1"/>
      <c r="B31" s="1"/>
      <c r="C31" s="62" t="s">
        <v>27</v>
      </c>
      <c r="D31" s="63"/>
      <c r="E31" s="63"/>
      <c r="F31" s="64"/>
      <c r="G31" s="63"/>
      <c r="H31" s="63"/>
      <c r="I31" s="65"/>
      <c r="J31" s="66">
        <f>+J27*J30</f>
        <v>0</v>
      </c>
      <c r="K31" s="66">
        <f>+K27*K30</f>
        <v>0</v>
      </c>
      <c r="L31" s="66">
        <f>+L27*L30</f>
        <v>0</v>
      </c>
      <c r="M31" s="66">
        <f>+M27*M30</f>
        <v>0</v>
      </c>
      <c r="N31" s="66">
        <f>+N27*N30</f>
        <v>0</v>
      </c>
      <c r="O31" s="54"/>
      <c r="P31" s="2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6" ht="12.75" customHeight="1" x14ac:dyDescent="0.3">
      <c r="A32" s="1"/>
      <c r="B32" s="1"/>
      <c r="C32" s="12"/>
      <c r="D32" s="12"/>
      <c r="E32" s="12"/>
      <c r="F32" s="67"/>
      <c r="G32" s="12"/>
      <c r="H32" s="12"/>
      <c r="I32" s="57"/>
      <c r="J32" s="51"/>
      <c r="K32" s="57"/>
      <c r="L32" s="57"/>
      <c r="M32" s="57"/>
      <c r="N32" s="57"/>
      <c r="O32" s="57"/>
      <c r="P32" s="57"/>
      <c r="Q32" s="22"/>
      <c r="R32" s="46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2.75" customHeight="1" x14ac:dyDescent="0.3">
      <c r="A33" s="1"/>
      <c r="B33" s="1"/>
      <c r="C33" s="12"/>
      <c r="D33" s="12"/>
      <c r="E33" s="12"/>
      <c r="F33" s="12"/>
      <c r="G33" s="12"/>
      <c r="H33" s="12"/>
      <c r="I33" s="12"/>
      <c r="J33" s="51"/>
      <c r="K33" s="12"/>
      <c r="L33" s="12"/>
      <c r="M33" s="68"/>
      <c r="N33" s="12"/>
      <c r="O33" s="1"/>
      <c r="P33" s="1"/>
      <c r="Q33" s="16"/>
      <c r="R33" s="1"/>
      <c r="S33" s="1"/>
      <c r="T33" s="1"/>
      <c r="U33" s="69"/>
      <c r="V33" s="70"/>
      <c r="W33" s="70"/>
      <c r="X33" s="70"/>
      <c r="Y33" s="70"/>
      <c r="Z33" s="7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" customHeight="1" x14ac:dyDescent="0.3">
      <c r="A34" s="1"/>
      <c r="B34" s="1"/>
      <c r="C34" s="274" t="s">
        <v>28</v>
      </c>
      <c r="D34" s="272"/>
      <c r="E34" s="272"/>
      <c r="F34" s="273"/>
      <c r="G34" s="1"/>
      <c r="H34" s="274" t="s">
        <v>29</v>
      </c>
      <c r="I34" s="272"/>
      <c r="J34" s="272"/>
      <c r="K34" s="273"/>
      <c r="L34" s="1"/>
      <c r="M34" s="274" t="s">
        <v>30</v>
      </c>
      <c r="N34" s="272"/>
      <c r="O34" s="272"/>
      <c r="P34" s="273"/>
      <c r="Q34" s="1"/>
      <c r="R34" s="72"/>
      <c r="S34" s="1"/>
      <c r="T34" s="1"/>
      <c r="U34" s="1"/>
      <c r="V34" s="73"/>
      <c r="W34" s="73"/>
      <c r="X34" s="73"/>
      <c r="Y34" s="73"/>
      <c r="Z34" s="73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2.75" customHeight="1" x14ac:dyDescent="0.3">
      <c r="A35" s="1"/>
      <c r="B35" s="1"/>
      <c r="C35" s="14" t="s">
        <v>31</v>
      </c>
      <c r="D35" s="14"/>
      <c r="E35" s="14"/>
      <c r="F35" s="24">
        <f>+SUM(J31:N31)</f>
        <v>0</v>
      </c>
      <c r="G35" s="1"/>
      <c r="H35" s="1" t="s">
        <v>28</v>
      </c>
      <c r="I35" s="1"/>
      <c r="J35" s="16"/>
      <c r="K35" s="74">
        <f>+F45</f>
        <v>0</v>
      </c>
      <c r="L35" s="1"/>
      <c r="M35" s="1" t="str">
        <f>"Terminal Year Free Cash Flow ("&amp;N8&amp;"E)"</f>
        <v>Terminal Year Free Cash Flow (5E)</v>
      </c>
      <c r="N35" s="1"/>
      <c r="O35" s="1"/>
      <c r="P35" s="74">
        <f>+N27</f>
        <v>0</v>
      </c>
      <c r="Q35" s="75"/>
      <c r="R35" s="1"/>
      <c r="S35" s="1"/>
      <c r="T35" s="1"/>
      <c r="U35" s="76"/>
      <c r="V35" s="77"/>
      <c r="W35" s="77"/>
      <c r="X35" s="78"/>
      <c r="Y35" s="77"/>
      <c r="Z35" s="77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2.75" customHeight="1" x14ac:dyDescent="0.3">
      <c r="A36" s="1"/>
      <c r="B36" s="1"/>
      <c r="C36" s="79"/>
      <c r="D36" s="1"/>
      <c r="E36" s="1"/>
      <c r="F36" s="80"/>
      <c r="G36" s="1"/>
      <c r="H36" s="1" t="s">
        <v>32</v>
      </c>
      <c r="I36" s="1"/>
      <c r="J36" s="1"/>
      <c r="K36" s="81"/>
      <c r="L36" s="1"/>
      <c r="M36" s="1" t="s">
        <v>33</v>
      </c>
      <c r="N36" s="1"/>
      <c r="O36" s="1"/>
      <c r="P36" s="41">
        <f>+F28</f>
        <v>0</v>
      </c>
      <c r="Q36" s="59"/>
      <c r="R36" s="1"/>
      <c r="S36" s="1"/>
      <c r="T36" s="270"/>
      <c r="U36" s="83"/>
      <c r="V36" s="84"/>
      <c r="W36" s="84"/>
      <c r="X36" s="84"/>
      <c r="Y36" s="84"/>
      <c r="Z36" s="84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" customHeight="1" x14ac:dyDescent="0.3">
      <c r="A37" s="1"/>
      <c r="B37" s="1"/>
      <c r="C37" s="275" t="s">
        <v>34</v>
      </c>
      <c r="D37" s="269"/>
      <c r="E37" s="269"/>
      <c r="F37" s="269"/>
      <c r="G37" s="1"/>
      <c r="H37" s="1" t="s">
        <v>35</v>
      </c>
      <c r="I37" s="1"/>
      <c r="J37" s="1"/>
      <c r="K37" s="81">
        <v>0</v>
      </c>
      <c r="L37" s="1"/>
      <c r="M37" s="1" t="str">
        <f>+C37</f>
        <v>Terminal Value</v>
      </c>
      <c r="N37" s="1"/>
      <c r="O37" s="1"/>
      <c r="P37" s="74">
        <f>+F40</f>
        <v>0</v>
      </c>
      <c r="Q37" s="85"/>
      <c r="R37" s="1"/>
      <c r="S37" s="1"/>
      <c r="T37" s="269"/>
      <c r="U37" s="83"/>
      <c r="V37" s="84"/>
      <c r="W37" s="86"/>
      <c r="X37" s="86"/>
      <c r="Y37" s="86"/>
      <c r="Z37" s="84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2.75" customHeight="1" x14ac:dyDescent="0.3">
      <c r="A38" s="1"/>
      <c r="B38" s="1"/>
      <c r="C38" s="1" t="str">
        <f>"Terminal Year EBITDA ("&amp;N8&amp;"E)"</f>
        <v>Terminal Year EBITDA (5E)</v>
      </c>
      <c r="D38" s="1"/>
      <c r="E38" s="1"/>
      <c r="F38" s="74">
        <f>+N15</f>
        <v>0</v>
      </c>
      <c r="G38" s="1"/>
      <c r="H38" s="1" t="s">
        <v>36</v>
      </c>
      <c r="I38" s="1"/>
      <c r="J38" s="1"/>
      <c r="K38" s="81">
        <v>0</v>
      </c>
      <c r="L38" s="1"/>
      <c r="M38" s="6"/>
      <c r="N38" s="6"/>
      <c r="O38" s="6"/>
      <c r="P38" s="6"/>
      <c r="Q38" s="1"/>
      <c r="R38" s="1"/>
      <c r="S38" s="1"/>
      <c r="T38" s="269"/>
      <c r="U38" s="87"/>
      <c r="V38" s="84"/>
      <c r="W38" s="86"/>
      <c r="X38" s="88"/>
      <c r="Y38" s="86"/>
      <c r="Z38" s="84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" customHeight="1" x14ac:dyDescent="0.3">
      <c r="A39" s="1"/>
      <c r="B39" s="1"/>
      <c r="C39" s="1" t="s">
        <v>37</v>
      </c>
      <c r="D39" s="1"/>
      <c r="E39" s="1"/>
      <c r="F39" s="89"/>
      <c r="G39" s="1"/>
      <c r="H39" s="1" t="s">
        <v>38</v>
      </c>
      <c r="I39" s="1"/>
      <c r="J39" s="1"/>
      <c r="K39" s="32"/>
      <c r="L39" s="1"/>
      <c r="M39" s="14" t="s">
        <v>30</v>
      </c>
      <c r="N39" s="1"/>
      <c r="O39" s="1"/>
      <c r="P39" s="90" t="str">
        <f>+IF(ISERROR(IF(E7="Y",((F40*F28)-N27*(1+F28)^0.5)/(F40+N27*(1+F28)^0.5),((P37*P36)-P35)/(P37+P35))),"- %",IF(E7="Y",((F40*F28)-N27*(1+F28)^0.5)/(F40+N27*(1+F28)^0.5),((P37*P36)-P35)/(P37+P35)))</f>
        <v>- %</v>
      </c>
      <c r="Q39" s="91"/>
      <c r="R39" s="1"/>
      <c r="S39" s="1"/>
      <c r="T39" s="269"/>
      <c r="U39" s="83"/>
      <c r="V39" s="84"/>
      <c r="W39" s="86"/>
      <c r="X39" s="86"/>
      <c r="Y39" s="86"/>
      <c r="Z39" s="84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2.75" customHeight="1" x14ac:dyDescent="0.3">
      <c r="A40" s="1"/>
      <c r="B40" s="1"/>
      <c r="C40" s="14" t="s">
        <v>39</v>
      </c>
      <c r="D40" s="14"/>
      <c r="E40" s="14"/>
      <c r="F40" s="24">
        <f>+F38*F39</f>
        <v>0</v>
      </c>
      <c r="G40" s="1"/>
      <c r="H40" s="1"/>
      <c r="I40" s="1"/>
      <c r="J40" s="1"/>
      <c r="K40" s="1" t="s">
        <v>40</v>
      </c>
      <c r="L40" s="1"/>
      <c r="M40" s="1"/>
      <c r="N40" s="1"/>
      <c r="O40" s="1"/>
      <c r="P40" s="1"/>
      <c r="Q40" s="1"/>
      <c r="R40" s="1"/>
      <c r="S40" s="1"/>
      <c r="T40" s="269"/>
      <c r="U40" s="83"/>
      <c r="V40" s="84"/>
      <c r="W40" s="84"/>
      <c r="X40" s="84"/>
      <c r="Y40" s="84"/>
      <c r="Z40" s="84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" customHeight="1" x14ac:dyDescent="0.3">
      <c r="A41" s="1"/>
      <c r="B41" s="1"/>
      <c r="C41" s="1" t="s">
        <v>41</v>
      </c>
      <c r="D41" s="1"/>
      <c r="E41" s="1"/>
      <c r="F41" s="60">
        <f>1/((1+$F$28)^(N8-I8))</f>
        <v>1</v>
      </c>
      <c r="G41" s="1"/>
      <c r="H41" s="14" t="s">
        <v>56</v>
      </c>
      <c r="I41" s="1"/>
      <c r="J41" s="1"/>
      <c r="K41" s="92">
        <f>+K35+SUM(K36:K39)</f>
        <v>0</v>
      </c>
      <c r="L41" s="1"/>
      <c r="M41" s="274" t="s">
        <v>42</v>
      </c>
      <c r="N41" s="272"/>
      <c r="O41" s="272"/>
      <c r="P41" s="273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2.75" customHeight="1" x14ac:dyDescent="0.3">
      <c r="A42" s="1"/>
      <c r="B42" s="1"/>
      <c r="C42" s="14" t="s">
        <v>43</v>
      </c>
      <c r="D42" s="14"/>
      <c r="E42" s="14"/>
      <c r="F42" s="24">
        <f>+F40*F41</f>
        <v>0</v>
      </c>
      <c r="G42" s="1"/>
      <c r="H42" s="1"/>
      <c r="I42" s="1"/>
      <c r="J42" s="1"/>
      <c r="K42" s="1"/>
      <c r="L42" s="1"/>
      <c r="M42" s="85" t="str">
        <f>+H35</f>
        <v>Enterprise Value</v>
      </c>
      <c r="N42" s="1"/>
      <c r="O42" s="1"/>
      <c r="P42" s="74">
        <f>F45</f>
        <v>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2.75" customHeight="1" x14ac:dyDescent="0.3">
      <c r="A43" s="1"/>
      <c r="B43" s="1"/>
      <c r="C43" s="79" t="s">
        <v>44</v>
      </c>
      <c r="D43" s="1"/>
      <c r="E43" s="1"/>
      <c r="F43" s="27" t="str">
        <f>+IF(ISERROR(F42/F45),"- %",F42/F45)</f>
        <v>- %</v>
      </c>
      <c r="G43" s="1"/>
      <c r="H43" s="55" t="s">
        <v>143</v>
      </c>
      <c r="I43" s="1"/>
      <c r="J43" s="1"/>
      <c r="K43" s="243"/>
      <c r="L43" s="1"/>
      <c r="M43" s="1" t="s">
        <v>144</v>
      </c>
      <c r="N43" s="1"/>
      <c r="O43" s="1"/>
      <c r="P43" s="48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" customHeight="1" x14ac:dyDescent="0.3">
      <c r="A44" s="1"/>
      <c r="B44" s="1"/>
      <c r="C44" s="1"/>
      <c r="D44" s="1"/>
      <c r="E44" s="1"/>
      <c r="F44" s="93"/>
      <c r="G44" s="1"/>
      <c r="H44" s="1"/>
      <c r="I44" s="1"/>
      <c r="J44" s="1"/>
      <c r="K44" s="94"/>
      <c r="L44" s="1"/>
      <c r="M44" s="1"/>
      <c r="N44" s="1"/>
      <c r="O44" s="1"/>
      <c r="P44" s="1"/>
      <c r="Q44" s="1"/>
      <c r="R44" s="46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" customHeight="1" x14ac:dyDescent="0.3">
      <c r="A45" s="1"/>
      <c r="B45" s="1"/>
      <c r="C45" s="14" t="s">
        <v>45</v>
      </c>
      <c r="D45" s="14"/>
      <c r="E45" s="14"/>
      <c r="F45" s="92">
        <f>+F42+F35</f>
        <v>0</v>
      </c>
      <c r="G45" s="1"/>
      <c r="H45" s="14" t="s">
        <v>57</v>
      </c>
      <c r="I45" s="1"/>
      <c r="J45" s="1"/>
      <c r="K45" s="95" t="str">
        <f>+IF(ISERROR(K41/K43),"NA",K41/K43)</f>
        <v>NA</v>
      </c>
      <c r="L45" s="242"/>
      <c r="M45" s="14" t="s">
        <v>42</v>
      </c>
      <c r="N45" s="1"/>
      <c r="O45" s="1"/>
      <c r="P45" s="96" t="str">
        <f>+IF(ISERROR(P42/P43),"- x",P42/P43)</f>
        <v>- x</v>
      </c>
      <c r="Q45" s="1"/>
      <c r="R45" s="34"/>
      <c r="S45" s="1"/>
      <c r="T45" s="1"/>
      <c r="U45" s="1"/>
      <c r="V45" s="68"/>
      <c r="W45" s="68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97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98"/>
      <c r="S47" s="99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2.75" customHeight="1" x14ac:dyDescent="0.3">
      <c r="A48" s="1"/>
      <c r="B48" s="1"/>
      <c r="C48" s="109"/>
      <c r="D48" s="110"/>
      <c r="E48" s="110"/>
      <c r="F48" s="111"/>
      <c r="G48" s="112"/>
      <c r="H48" s="112"/>
      <c r="I48" s="112"/>
      <c r="J48" s="109"/>
      <c r="K48" s="113"/>
      <c r="L48" s="114"/>
      <c r="M48" s="114"/>
      <c r="N48" s="114"/>
      <c r="O48" s="114"/>
      <c r="P48" s="114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2.75" customHeight="1" x14ac:dyDescent="0.3">
      <c r="A49" s="1"/>
      <c r="B49" s="1"/>
      <c r="C49" s="68"/>
      <c r="D49" s="14"/>
      <c r="E49" s="14"/>
      <c r="F49" s="107"/>
      <c r="G49" s="59"/>
      <c r="H49" s="59"/>
      <c r="I49" s="59"/>
      <c r="J49" s="68"/>
      <c r="K49" s="1"/>
      <c r="L49" s="108"/>
      <c r="M49" s="108"/>
      <c r="N49" s="108"/>
      <c r="O49" s="108"/>
      <c r="P49" s="108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2.75" customHeight="1" x14ac:dyDescent="0.3">
      <c r="A50" s="1"/>
      <c r="B50" s="1"/>
      <c r="C50" s="68"/>
      <c r="D50" s="14"/>
      <c r="E50" s="14"/>
      <c r="F50" s="107"/>
      <c r="G50" s="28"/>
      <c r="H50" s="28"/>
      <c r="I50" s="28"/>
      <c r="J50" s="115"/>
      <c r="K50" s="108"/>
      <c r="L50" s="108"/>
      <c r="M50" s="108"/>
      <c r="N50" s="108"/>
      <c r="O50" s="10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2.75" customHeight="1" x14ac:dyDescent="0.3">
      <c r="A51" s="1"/>
      <c r="B51" s="1"/>
      <c r="C51" s="116" t="s">
        <v>46</v>
      </c>
      <c r="D51" s="14"/>
      <c r="E51" s="14"/>
      <c r="F51" s="107"/>
      <c r="G51" s="1"/>
      <c r="H51" s="1"/>
      <c r="I51" s="1"/>
      <c r="J51" s="115"/>
      <c r="K51" s="1"/>
      <c r="L51" s="108"/>
      <c r="M51" s="108"/>
      <c r="N51" s="108"/>
      <c r="O51" s="10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2.75" customHeight="1" x14ac:dyDescent="0.3">
      <c r="A52" s="1"/>
      <c r="B52" s="1"/>
      <c r="C52" s="117" t="s">
        <v>47</v>
      </c>
      <c r="D52" s="118"/>
      <c r="E52" s="118"/>
      <c r="F52" s="119" t="s">
        <v>10</v>
      </c>
      <c r="G52" s="119">
        <f>+IF(ISERROR(G9/F9-1),0,G9/F9-1)</f>
        <v>0</v>
      </c>
      <c r="H52" s="119">
        <f>+IF(ISERROR(H9/G9-1),0,H9/G9-1)</f>
        <v>0</v>
      </c>
      <c r="I52" s="119">
        <f>+IF(ISERROR(I9/H9-1),0,I9/H9-1)</f>
        <v>0</v>
      </c>
      <c r="J52" s="120">
        <f>Assumptions!F10</f>
        <v>0</v>
      </c>
      <c r="K52" s="119">
        <f>Assumptions!G10</f>
        <v>0</v>
      </c>
      <c r="L52" s="119">
        <f>Assumptions!H10</f>
        <v>0</v>
      </c>
      <c r="M52" s="119">
        <f>Assumptions!I10</f>
        <v>0</v>
      </c>
      <c r="N52" s="121">
        <f>Assumptions!J10</f>
        <v>0</v>
      </c>
      <c r="P52" s="12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2.75" customHeight="1" x14ac:dyDescent="0.3">
      <c r="A53" s="1"/>
      <c r="B53" s="1"/>
      <c r="C53" s="123" t="s">
        <v>48</v>
      </c>
      <c r="D53" s="124"/>
      <c r="E53" s="124"/>
      <c r="F53" s="125">
        <f>+IF(ISERROR(F12/F9),0,F12/F9)</f>
        <v>0</v>
      </c>
      <c r="G53" s="125">
        <f>+IF(ISERROR(G12/G9),0,G12/G9)</f>
        <v>0</v>
      </c>
      <c r="H53" s="125">
        <f>+IF(ISERROR(H12/H9),0,H12/H9)</f>
        <v>0</v>
      </c>
      <c r="I53" s="125">
        <f>+IF(ISERROR(I12/I9),0,I12/I9)</f>
        <v>0</v>
      </c>
      <c r="J53" s="126">
        <f>Assumptions!F17</f>
        <v>0</v>
      </c>
      <c r="K53" s="125">
        <f>Assumptions!G17</f>
        <v>0</v>
      </c>
      <c r="L53" s="125">
        <f>Assumptions!H17</f>
        <v>0</v>
      </c>
      <c r="M53" s="125">
        <f>Assumptions!I17</f>
        <v>0</v>
      </c>
      <c r="N53" s="127">
        <f>Assumptions!J17</f>
        <v>0</v>
      </c>
      <c r="P53" s="12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2.75" customHeight="1" x14ac:dyDescent="0.3">
      <c r="A54" s="1"/>
      <c r="B54" s="1"/>
      <c r="C54" s="123" t="s">
        <v>49</v>
      </c>
      <c r="D54" s="124"/>
      <c r="E54" s="124"/>
      <c r="F54" s="125">
        <f>+IF(ISERROR(F14/F9),0,F14/F9)</f>
        <v>0</v>
      </c>
      <c r="G54" s="125">
        <f>+IF(ISERROR(G14/G9),0,G14/G9)</f>
        <v>0</v>
      </c>
      <c r="H54" s="125">
        <f>+IF(ISERROR(H14/H9),0,H14/H9)</f>
        <v>0</v>
      </c>
      <c r="I54" s="125">
        <f>+IF(ISERROR(I14/I9),0,I14/I9)</f>
        <v>0</v>
      </c>
      <c r="J54" s="126">
        <f>Assumptions!F24</f>
        <v>0</v>
      </c>
      <c r="K54" s="125">
        <f>Assumptions!G24</f>
        <v>0</v>
      </c>
      <c r="L54" s="125">
        <f>Assumptions!H24</f>
        <v>0</v>
      </c>
      <c r="M54" s="125">
        <f>Assumptions!I24</f>
        <v>0</v>
      </c>
      <c r="N54" s="127">
        <f>Assumptions!J24</f>
        <v>0</v>
      </c>
      <c r="P54" s="12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2.75" customHeight="1" x14ac:dyDescent="0.3">
      <c r="A55" s="1"/>
      <c r="B55" s="1"/>
      <c r="C55" s="123" t="s">
        <v>50</v>
      </c>
      <c r="D55" s="124"/>
      <c r="E55" s="124"/>
      <c r="F55" s="125">
        <f>+IF(ISERROR(F17/F9),0,F17/F9)</f>
        <v>0</v>
      </c>
      <c r="G55" s="125">
        <f>+IF(ISERROR(G17/G9),0,G17/G9)</f>
        <v>0</v>
      </c>
      <c r="H55" s="125">
        <f>+IF(ISERROR(H17/H9),0,H17/H9)</f>
        <v>0</v>
      </c>
      <c r="I55" s="125">
        <f>+IF(ISERROR(I17/I9),0,I17/I9)</f>
        <v>0</v>
      </c>
      <c r="J55" s="126">
        <f>Assumptions!F31</f>
        <v>0</v>
      </c>
      <c r="K55" s="125">
        <f>Assumptions!G31</f>
        <v>0</v>
      </c>
      <c r="L55" s="125">
        <f>Assumptions!H31</f>
        <v>0</v>
      </c>
      <c r="M55" s="125">
        <f>Assumptions!I31</f>
        <v>0</v>
      </c>
      <c r="N55" s="127">
        <f>Assumptions!J31</f>
        <v>0</v>
      </c>
      <c r="P55" s="12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2.75" customHeight="1" x14ac:dyDescent="0.3">
      <c r="A56" s="1"/>
      <c r="B56" s="1"/>
      <c r="C56" s="123" t="s">
        <v>51</v>
      </c>
      <c r="D56" s="124"/>
      <c r="E56" s="124"/>
      <c r="F56" s="125">
        <f>+IF(ISERROR(-F24/F9),0,-F24/F9)</f>
        <v>0</v>
      </c>
      <c r="G56" s="125">
        <f>+IF(ISERROR(-G24/G9),0,-G24/G9)</f>
        <v>0</v>
      </c>
      <c r="H56" s="125">
        <f>+IF(ISERROR(-H24/H9),0,-H24/H9)</f>
        <v>0</v>
      </c>
      <c r="I56" s="125">
        <f>+IF(ISERROR(-I24/I9),0,-I24/I9)</f>
        <v>0</v>
      </c>
      <c r="J56" s="126">
        <f>Assumptions!F39</f>
        <v>0</v>
      </c>
      <c r="K56" s="125">
        <f>Assumptions!G39</f>
        <v>0</v>
      </c>
      <c r="L56" s="125">
        <f>Assumptions!H39</f>
        <v>0</v>
      </c>
      <c r="M56" s="125">
        <f>Assumptions!I39</f>
        <v>0</v>
      </c>
      <c r="N56" s="127">
        <f>Assumptions!J39</f>
        <v>0</v>
      </c>
      <c r="P56" s="128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2.75" customHeight="1" x14ac:dyDescent="0.3">
      <c r="A57" s="1"/>
      <c r="B57" s="1"/>
      <c r="C57" s="123" t="s">
        <v>52</v>
      </c>
      <c r="D57" s="124"/>
      <c r="E57" s="124"/>
      <c r="F57" s="56">
        <v>0</v>
      </c>
      <c r="G57" s="56">
        <v>0</v>
      </c>
      <c r="H57" s="56">
        <v>0</v>
      </c>
      <c r="I57" s="56">
        <v>0</v>
      </c>
      <c r="J57" s="126">
        <f>I57</f>
        <v>0</v>
      </c>
      <c r="K57" s="125">
        <f>J57</f>
        <v>0</v>
      </c>
      <c r="L57" s="125">
        <f>K57</f>
        <v>0</v>
      </c>
      <c r="M57" s="125">
        <f>L57</f>
        <v>0</v>
      </c>
      <c r="N57" s="127">
        <f>M57</f>
        <v>0</v>
      </c>
      <c r="P57" s="128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2.75" customHeight="1" x14ac:dyDescent="0.3">
      <c r="A58" s="1"/>
      <c r="B58" s="1"/>
      <c r="C58" s="129" t="s">
        <v>53</v>
      </c>
      <c r="D58" s="130"/>
      <c r="E58" s="130"/>
      <c r="F58" s="131"/>
      <c r="G58" s="132"/>
      <c r="H58" s="132"/>
      <c r="I58" s="133"/>
      <c r="J58" s="134">
        <f>NWC!I25</f>
        <v>0</v>
      </c>
      <c r="K58" s="135">
        <f>NWC!J25</f>
        <v>0</v>
      </c>
      <c r="L58" s="135">
        <f>NWC!K25</f>
        <v>0</v>
      </c>
      <c r="M58" s="135">
        <f>NWC!L25</f>
        <v>0</v>
      </c>
      <c r="N58" s="136">
        <f>NWC!M25</f>
        <v>0</v>
      </c>
      <c r="P58" s="108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2.75" customHeight="1" x14ac:dyDescent="0.3">
      <c r="A59" s="1"/>
      <c r="B59" s="1"/>
      <c r="C59" s="68"/>
      <c r="D59" s="14"/>
      <c r="E59" s="14"/>
      <c r="F59" s="107"/>
      <c r="G59" s="59"/>
      <c r="H59" s="59"/>
      <c r="I59" s="59"/>
      <c r="J59" s="68"/>
      <c r="K59" s="1"/>
      <c r="L59" s="108"/>
      <c r="M59" s="108"/>
      <c r="N59" s="108"/>
      <c r="O59" s="108"/>
      <c r="P59" s="108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2.75" customHeight="1" x14ac:dyDescent="0.3">
      <c r="A60" s="1"/>
      <c r="B60" s="1"/>
      <c r="C60" s="109"/>
      <c r="D60" s="110"/>
      <c r="E60" s="110"/>
      <c r="F60" s="111"/>
      <c r="G60" s="112"/>
      <c r="H60" s="112"/>
      <c r="I60" s="112"/>
      <c r="J60" s="109"/>
      <c r="K60" s="113"/>
      <c r="L60" s="114"/>
      <c r="M60" s="114"/>
      <c r="N60" s="114"/>
      <c r="O60" s="114"/>
      <c r="P60" s="114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2.75" customHeight="1" x14ac:dyDescent="0.3">
      <c r="A61" s="1"/>
      <c r="B61" s="1"/>
      <c r="C61" s="68"/>
      <c r="D61" s="14"/>
      <c r="E61" s="14"/>
      <c r="F61" s="107"/>
      <c r="G61" s="59"/>
      <c r="H61" s="59"/>
      <c r="I61" s="59"/>
      <c r="J61" s="68"/>
      <c r="K61" s="1"/>
      <c r="L61" s="108"/>
      <c r="M61" s="108"/>
      <c r="N61" s="108"/>
      <c r="O61" s="108"/>
      <c r="P61" s="108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2.75" customHeight="1" x14ac:dyDescent="0.3">
      <c r="A62" s="1"/>
      <c r="B62" s="6"/>
      <c r="C62" s="6"/>
      <c r="D62" s="115"/>
      <c r="E62" s="1"/>
      <c r="F62" s="1"/>
      <c r="G62" s="1"/>
      <c r="H62" s="80"/>
      <c r="I62" s="1"/>
      <c r="J62" s="1"/>
      <c r="K62" s="115"/>
      <c r="L62" s="108"/>
      <c r="M62" s="108"/>
      <c r="N62" s="108"/>
      <c r="O62" s="137"/>
      <c r="P62" s="108"/>
      <c r="Q62" s="1"/>
      <c r="R62" s="1"/>
      <c r="S62" s="1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26.25" customHeight="1" x14ac:dyDescent="0.6">
      <c r="A63" s="1"/>
      <c r="B63" s="2">
        <f>+B2</f>
        <v>0</v>
      </c>
      <c r="C63" s="13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139"/>
      <c r="R63" s="1"/>
      <c r="S63" s="1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8" customHeight="1" x14ac:dyDescent="0.45">
      <c r="A64" s="1"/>
      <c r="B64" s="7" t="s">
        <v>54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140"/>
      <c r="R64" s="1"/>
      <c r="S64" s="1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2.75" customHeight="1" x14ac:dyDescent="0.3">
      <c r="A65" s="1"/>
      <c r="B65" s="8" t="s">
        <v>55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141"/>
      <c r="R65" s="1"/>
      <c r="S65" s="1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2.75" customHeight="1" x14ac:dyDescent="0.3">
      <c r="A66" s="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1"/>
      <c r="R66" s="1"/>
      <c r="S66" s="1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2.75" customHeight="1" x14ac:dyDescent="0.3">
      <c r="A67" s="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1"/>
      <c r="R67" s="1"/>
      <c r="S67" s="1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5" customHeight="1" x14ac:dyDescent="0.3">
      <c r="A68" s="1"/>
      <c r="B68" s="6"/>
      <c r="C68" s="1"/>
      <c r="D68" s="271" t="s">
        <v>28</v>
      </c>
      <c r="E68" s="272"/>
      <c r="F68" s="272"/>
      <c r="G68" s="272"/>
      <c r="H68" s="272"/>
      <c r="I68" s="273"/>
      <c r="J68" s="82"/>
      <c r="K68" s="271" t="s">
        <v>56</v>
      </c>
      <c r="L68" s="272"/>
      <c r="M68" s="272"/>
      <c r="N68" s="272"/>
      <c r="O68" s="272"/>
      <c r="P68" s="273"/>
      <c r="Q68" s="1"/>
      <c r="R68" s="1"/>
      <c r="S68" s="1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5" customHeight="1" x14ac:dyDescent="0.3">
      <c r="A69" s="1"/>
      <c r="B69" s="6"/>
      <c r="C69" s="1"/>
      <c r="D69" s="1"/>
      <c r="E69" s="268" t="s">
        <v>37</v>
      </c>
      <c r="F69" s="269"/>
      <c r="G69" s="269"/>
      <c r="H69" s="269"/>
      <c r="I69" s="269"/>
      <c r="J69" s="1"/>
      <c r="K69" s="1"/>
      <c r="L69" s="268" t="s">
        <v>37</v>
      </c>
      <c r="M69" s="269"/>
      <c r="N69" s="269"/>
      <c r="O69" s="269"/>
      <c r="P69" s="269"/>
      <c r="Q69" s="1"/>
      <c r="R69" s="1"/>
      <c r="S69" s="1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2.75" customHeight="1" x14ac:dyDescent="0.3">
      <c r="A70" s="1"/>
      <c r="B70" s="6"/>
      <c r="C70" s="1"/>
      <c r="D70" s="245">
        <f>F45</f>
        <v>0</v>
      </c>
      <c r="E70" s="142">
        <f>+F70-0.5</f>
        <v>-1</v>
      </c>
      <c r="F70" s="142">
        <f>+G70-0.5</f>
        <v>-0.5</v>
      </c>
      <c r="G70" s="143">
        <f>F39</f>
        <v>0</v>
      </c>
      <c r="H70" s="142">
        <f>+G70+0.5</f>
        <v>0.5</v>
      </c>
      <c r="I70" s="142">
        <f>+H70+0.5</f>
        <v>1</v>
      </c>
      <c r="J70" s="1"/>
      <c r="K70" s="245">
        <f>K41</f>
        <v>0</v>
      </c>
      <c r="L70" s="142">
        <f>+M70-0.5</f>
        <v>16.3</v>
      </c>
      <c r="M70" s="142">
        <f>+N70-0.5</f>
        <v>16.8</v>
      </c>
      <c r="N70" s="143">
        <v>17.3</v>
      </c>
      <c r="O70" s="142">
        <f>+N70+0.5</f>
        <v>17.8</v>
      </c>
      <c r="P70" s="142">
        <f>+O70+0.5</f>
        <v>18.3</v>
      </c>
      <c r="Q70" s="1"/>
      <c r="R70" s="1"/>
      <c r="S70" s="1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2.75" customHeight="1" x14ac:dyDescent="0.3">
      <c r="A71" s="1"/>
      <c r="B71" s="6"/>
      <c r="C71" s="270" t="s">
        <v>33</v>
      </c>
      <c r="D71" s="102">
        <f>+D72-0.005</f>
        <v>-0.01</v>
      </c>
      <c r="E71" s="144">
        <f t="dataTable" ref="E71:I75" dt2D="1" dtr="1" r1="F39" r2="F28" ca="1"/>
        <v>0</v>
      </c>
      <c r="F71" s="145">
        <v>0</v>
      </c>
      <c r="G71" s="145">
        <v>0</v>
      </c>
      <c r="H71" s="145">
        <v>0</v>
      </c>
      <c r="I71" s="145">
        <v>0</v>
      </c>
      <c r="J71" s="270" t="s">
        <v>33</v>
      </c>
      <c r="K71" s="102">
        <f>+K72-0.005</f>
        <v>-0.01</v>
      </c>
      <c r="L71" s="144">
        <f t="dataTable" ref="L71:P75" dt2D="1" dtr="1" r1="F39" r2="F28" ca="1"/>
        <v>0</v>
      </c>
      <c r="M71" s="145">
        <v>0</v>
      </c>
      <c r="N71" s="145">
        <v>0</v>
      </c>
      <c r="O71" s="145">
        <v>0</v>
      </c>
      <c r="P71" s="145">
        <v>0</v>
      </c>
      <c r="Q71" s="1"/>
      <c r="R71" s="1"/>
      <c r="S71" s="1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2.75" customHeight="1" x14ac:dyDescent="0.3">
      <c r="A72" s="1"/>
      <c r="B72" s="6"/>
      <c r="C72" s="269"/>
      <c r="D72" s="102">
        <f>+D73-0.005</f>
        <v>-5.0000000000000001E-3</v>
      </c>
      <c r="E72" s="103">
        <v>0</v>
      </c>
      <c r="F72" s="246">
        <v>0</v>
      </c>
      <c r="G72" s="246">
        <v>0</v>
      </c>
      <c r="H72" s="246">
        <v>0</v>
      </c>
      <c r="I72" s="84">
        <v>0</v>
      </c>
      <c r="J72" s="269"/>
      <c r="K72" s="102">
        <f>+K73-0.005</f>
        <v>-5.0000000000000001E-3</v>
      </c>
      <c r="L72" s="103">
        <v>0</v>
      </c>
      <c r="M72" s="246">
        <v>0</v>
      </c>
      <c r="N72" s="246">
        <v>0</v>
      </c>
      <c r="O72" s="246">
        <v>0</v>
      </c>
      <c r="P72" s="84">
        <v>0</v>
      </c>
      <c r="Q72" s="1"/>
      <c r="R72" s="1"/>
      <c r="S72" s="1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2.75" customHeight="1" x14ac:dyDescent="0.3">
      <c r="A73" s="1"/>
      <c r="B73" s="6"/>
      <c r="C73" s="269"/>
      <c r="D73" s="106">
        <f>F28</f>
        <v>0</v>
      </c>
      <c r="E73" s="103">
        <v>0</v>
      </c>
      <c r="F73" s="246">
        <v>0</v>
      </c>
      <c r="G73" s="247">
        <v>0</v>
      </c>
      <c r="H73" s="246">
        <v>0</v>
      </c>
      <c r="I73" s="84">
        <v>0</v>
      </c>
      <c r="J73" s="269"/>
      <c r="K73" s="106">
        <f>F28</f>
        <v>0</v>
      </c>
      <c r="L73" s="103">
        <v>0</v>
      </c>
      <c r="M73" s="246">
        <v>0</v>
      </c>
      <c r="N73" s="247">
        <v>0</v>
      </c>
      <c r="O73" s="246">
        <v>0</v>
      </c>
      <c r="P73" s="84">
        <v>0</v>
      </c>
      <c r="Q73" s="1"/>
      <c r="R73" s="1"/>
      <c r="S73" s="1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2.75" customHeight="1" x14ac:dyDescent="0.3">
      <c r="A74" s="1"/>
      <c r="B74" s="6"/>
      <c r="C74" s="269"/>
      <c r="D74" s="102">
        <f>+D73+0.005</f>
        <v>5.0000000000000001E-3</v>
      </c>
      <c r="E74" s="103">
        <v>0</v>
      </c>
      <c r="F74" s="246">
        <v>0</v>
      </c>
      <c r="G74" s="246">
        <v>0</v>
      </c>
      <c r="H74" s="246">
        <v>0</v>
      </c>
      <c r="I74" s="84">
        <v>0</v>
      </c>
      <c r="J74" s="269"/>
      <c r="K74" s="102">
        <f>+K73+0.005</f>
        <v>5.0000000000000001E-3</v>
      </c>
      <c r="L74" s="103">
        <v>0</v>
      </c>
      <c r="M74" s="246">
        <v>0</v>
      </c>
      <c r="N74" s="246">
        <v>0</v>
      </c>
      <c r="O74" s="246">
        <v>0</v>
      </c>
      <c r="P74" s="84">
        <v>0</v>
      </c>
      <c r="Q74" s="1"/>
      <c r="R74" s="1"/>
      <c r="S74" s="1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2.75" customHeight="1" x14ac:dyDescent="0.3">
      <c r="A75" s="1"/>
      <c r="B75" s="6"/>
      <c r="C75" s="269"/>
      <c r="D75" s="102">
        <f>+D74+0.005</f>
        <v>0.01</v>
      </c>
      <c r="E75" s="103">
        <v>0</v>
      </c>
      <c r="F75" s="84">
        <v>0</v>
      </c>
      <c r="G75" s="84">
        <v>0</v>
      </c>
      <c r="H75" s="84">
        <v>0</v>
      </c>
      <c r="I75" s="84">
        <v>0</v>
      </c>
      <c r="J75" s="269"/>
      <c r="K75" s="102">
        <f>+K74+0.005</f>
        <v>0.01</v>
      </c>
      <c r="L75" s="103">
        <v>0</v>
      </c>
      <c r="M75" s="84">
        <v>0</v>
      </c>
      <c r="N75" s="84">
        <v>0</v>
      </c>
      <c r="O75" s="84">
        <v>0</v>
      </c>
      <c r="P75" s="84">
        <v>0</v>
      </c>
      <c r="Q75" s="1"/>
      <c r="R75" s="1"/>
      <c r="S75" s="1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2.75" customHeight="1" x14ac:dyDescent="0.3">
      <c r="A76" s="1"/>
      <c r="B76" s="6"/>
      <c r="C76" s="82"/>
      <c r="D76" s="83"/>
      <c r="E76" s="84"/>
      <c r="F76" s="84"/>
      <c r="G76" s="84"/>
      <c r="H76" s="84"/>
      <c r="I76" s="84"/>
      <c r="J76" s="6"/>
      <c r="K76" s="6"/>
      <c r="L76" s="6"/>
      <c r="M76" s="6"/>
      <c r="N76" s="6"/>
      <c r="O76" s="6"/>
      <c r="P76" s="6"/>
      <c r="Q76" s="1"/>
      <c r="R76" s="1"/>
      <c r="S76" s="1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2.75" customHeight="1" x14ac:dyDescent="0.3">
      <c r="A77" s="1"/>
      <c r="B77" s="6"/>
      <c r="C77" s="82"/>
      <c r="D77" s="83"/>
      <c r="E77" s="84"/>
      <c r="F77" s="84"/>
      <c r="G77" s="84"/>
      <c r="H77" s="84"/>
      <c r="I77" s="84"/>
      <c r="J77" s="6"/>
      <c r="K77" s="6"/>
      <c r="L77" s="6"/>
      <c r="M77" s="6"/>
      <c r="N77" s="6"/>
      <c r="O77" s="6"/>
      <c r="P77" s="6"/>
      <c r="Q77" s="1"/>
      <c r="R77" s="1"/>
      <c r="S77" s="1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5" customHeight="1" x14ac:dyDescent="0.3">
      <c r="A78" s="1"/>
      <c r="B78" s="6"/>
      <c r="C78" s="82"/>
      <c r="D78" s="271" t="s">
        <v>57</v>
      </c>
      <c r="E78" s="272"/>
      <c r="F78" s="272"/>
      <c r="G78" s="272"/>
      <c r="H78" s="272"/>
      <c r="I78" s="273"/>
      <c r="J78" s="1"/>
      <c r="K78" s="271" t="s">
        <v>58</v>
      </c>
      <c r="L78" s="272"/>
      <c r="M78" s="272"/>
      <c r="N78" s="272"/>
      <c r="O78" s="272"/>
      <c r="P78" s="273"/>
      <c r="Q78" s="1"/>
      <c r="R78" s="1"/>
      <c r="S78" s="1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5" customHeight="1" x14ac:dyDescent="0.3">
      <c r="A79" s="1"/>
      <c r="B79" s="6"/>
      <c r="C79" s="1"/>
      <c r="D79" s="1"/>
      <c r="E79" s="268" t="s">
        <v>37</v>
      </c>
      <c r="F79" s="269"/>
      <c r="G79" s="269"/>
      <c r="H79" s="269"/>
      <c r="I79" s="269"/>
      <c r="J79" s="1"/>
      <c r="K79" s="1"/>
      <c r="L79" s="268" t="s">
        <v>37</v>
      </c>
      <c r="M79" s="269"/>
      <c r="N79" s="269"/>
      <c r="O79" s="269"/>
      <c r="P79" s="269"/>
      <c r="Q79" s="1"/>
      <c r="R79" s="1"/>
      <c r="S79" s="1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2.75" customHeight="1" x14ac:dyDescent="0.3">
      <c r="A80" s="1"/>
      <c r="B80" s="6"/>
      <c r="C80" s="1"/>
      <c r="D80" s="248" t="str">
        <f>+K45</f>
        <v>NA</v>
      </c>
      <c r="E80" s="142">
        <f>+F80-0.5</f>
        <v>-1</v>
      </c>
      <c r="F80" s="142">
        <f>+G80-0.5</f>
        <v>-0.5</v>
      </c>
      <c r="G80" s="143">
        <f>F39</f>
        <v>0</v>
      </c>
      <c r="H80" s="142">
        <f>+G80+0.5</f>
        <v>0.5</v>
      </c>
      <c r="I80" s="142">
        <f>+H80+0.5</f>
        <v>1</v>
      </c>
      <c r="J80" s="1"/>
      <c r="K80" s="253" t="str">
        <f>F43</f>
        <v>- %</v>
      </c>
      <c r="L80" s="142">
        <f>+M80-0.5</f>
        <v>-1</v>
      </c>
      <c r="M80" s="142">
        <f>+N80-0.5</f>
        <v>-0.5</v>
      </c>
      <c r="N80" s="143">
        <f>F39</f>
        <v>0</v>
      </c>
      <c r="O80" s="142">
        <f>+N80+0.5</f>
        <v>0.5</v>
      </c>
      <c r="P80" s="142">
        <f>+O80+0.5</f>
        <v>1</v>
      </c>
      <c r="Q80" s="1"/>
      <c r="R80" s="1"/>
      <c r="S80" s="1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2.75" customHeight="1" x14ac:dyDescent="0.3">
      <c r="A81" s="1"/>
      <c r="B81" s="6"/>
      <c r="C81" s="270" t="s">
        <v>33</v>
      </c>
      <c r="D81" s="102">
        <f>+D82-0.005</f>
        <v>-0.01</v>
      </c>
      <c r="E81" s="146" t="str">
        <f t="dataTable" ref="E81:I85" dt2D="1" dtr="1" r1="F39" r2="F28" ca="1"/>
        <v>NA</v>
      </c>
      <c r="F81" s="147" t="str">
        <v>NA</v>
      </c>
      <c r="G81" s="147" t="str">
        <v>NA</v>
      </c>
      <c r="H81" s="147" t="str">
        <v>NA</v>
      </c>
      <c r="I81" s="147" t="str">
        <v>NA</v>
      </c>
      <c r="J81" s="270" t="s">
        <v>33</v>
      </c>
      <c r="K81" s="102">
        <f>+K82-0.005</f>
        <v>-0.01</v>
      </c>
      <c r="L81" s="148" t="str">
        <f t="dataTable" ref="L81:P85" dt2D="1" dtr="1" r1="F39" r2="F28" ca="1"/>
        <v>- %</v>
      </c>
      <c r="M81" s="149" t="str">
        <v>- %</v>
      </c>
      <c r="N81" s="149" t="str">
        <v>- %</v>
      </c>
      <c r="O81" s="149" t="str">
        <v>- %</v>
      </c>
      <c r="P81" s="149" t="str">
        <v>- %</v>
      </c>
      <c r="Q81" s="1"/>
      <c r="R81" s="1"/>
      <c r="S81" s="1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2.75" customHeight="1" x14ac:dyDescent="0.3">
      <c r="A82" s="1"/>
      <c r="B82" s="6"/>
      <c r="C82" s="269"/>
      <c r="D82" s="102">
        <f>+D83-0.005</f>
        <v>-5.0000000000000001E-3</v>
      </c>
      <c r="E82" s="150" t="str">
        <v>NA</v>
      </c>
      <c r="F82" s="249" t="str">
        <v>NA</v>
      </c>
      <c r="G82" s="249" t="str">
        <v>NA</v>
      </c>
      <c r="H82" s="249" t="str">
        <v>NA</v>
      </c>
      <c r="I82" s="151" t="str">
        <v>NA</v>
      </c>
      <c r="J82" s="269"/>
      <c r="K82" s="102">
        <f>+K83-0.005</f>
        <v>-5.0000000000000001E-3</v>
      </c>
      <c r="L82" s="104" t="str">
        <v>- %</v>
      </c>
      <c r="M82" s="251" t="str">
        <v>- %</v>
      </c>
      <c r="N82" s="251" t="str">
        <v>- %</v>
      </c>
      <c r="O82" s="251" t="str">
        <v>- %</v>
      </c>
      <c r="P82" s="105" t="str">
        <v>- %</v>
      </c>
      <c r="Q82" s="1"/>
      <c r="R82" s="1"/>
      <c r="S82" s="1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2.75" customHeight="1" x14ac:dyDescent="0.5">
      <c r="A83" s="1"/>
      <c r="B83" s="6"/>
      <c r="C83" s="269"/>
      <c r="D83" s="106">
        <f>F28</f>
        <v>0</v>
      </c>
      <c r="E83" s="150" t="str">
        <v>NA</v>
      </c>
      <c r="F83" s="249" t="str">
        <v>NA</v>
      </c>
      <c r="G83" s="250" t="str">
        <v>NA</v>
      </c>
      <c r="H83" s="249" t="str">
        <v>NA</v>
      </c>
      <c r="I83" s="151" t="str">
        <v>NA</v>
      </c>
      <c r="J83" s="269"/>
      <c r="K83" s="106">
        <f>F28</f>
        <v>0</v>
      </c>
      <c r="L83" s="104" t="str">
        <v>- %</v>
      </c>
      <c r="M83" s="251" t="str">
        <v>- %</v>
      </c>
      <c r="N83" s="252" t="str">
        <v>- %</v>
      </c>
      <c r="O83" s="251" t="str">
        <v>- %</v>
      </c>
      <c r="P83" s="105" t="str">
        <v>- %</v>
      </c>
      <c r="Q83" s="1"/>
      <c r="R83" s="139"/>
      <c r="S83" s="1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2.75" customHeight="1" x14ac:dyDescent="0.45">
      <c r="A84" s="1"/>
      <c r="B84" s="6"/>
      <c r="C84" s="269"/>
      <c r="D84" s="102">
        <f>+D83+0.005</f>
        <v>5.0000000000000001E-3</v>
      </c>
      <c r="E84" s="150" t="str">
        <v>NA</v>
      </c>
      <c r="F84" s="249" t="str">
        <v>NA</v>
      </c>
      <c r="G84" s="249" t="str">
        <v>NA</v>
      </c>
      <c r="H84" s="249" t="str">
        <v>NA</v>
      </c>
      <c r="I84" s="151" t="str">
        <v>NA</v>
      </c>
      <c r="J84" s="269"/>
      <c r="K84" s="102">
        <f>+K83+0.005</f>
        <v>5.0000000000000001E-3</v>
      </c>
      <c r="L84" s="104" t="str">
        <v>- %</v>
      </c>
      <c r="M84" s="251" t="str">
        <v>- %</v>
      </c>
      <c r="N84" s="251" t="str">
        <v>- %</v>
      </c>
      <c r="O84" s="251" t="str">
        <v>- %</v>
      </c>
      <c r="P84" s="105" t="str">
        <v>- %</v>
      </c>
      <c r="Q84" s="1"/>
      <c r="R84" s="140"/>
      <c r="S84" s="1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2.75" customHeight="1" x14ac:dyDescent="0.3">
      <c r="A85" s="1"/>
      <c r="B85" s="6"/>
      <c r="C85" s="269"/>
      <c r="D85" s="102">
        <f>+D84+0.005</f>
        <v>0.01</v>
      </c>
      <c r="E85" s="150" t="str">
        <v>NA</v>
      </c>
      <c r="F85" s="151" t="str">
        <v>NA</v>
      </c>
      <c r="G85" s="151" t="str">
        <v>NA</v>
      </c>
      <c r="H85" s="151" t="str">
        <v>NA</v>
      </c>
      <c r="I85" s="151" t="str">
        <v>NA</v>
      </c>
      <c r="J85" s="269"/>
      <c r="K85" s="102">
        <f>+K84+0.005</f>
        <v>0.01</v>
      </c>
      <c r="L85" s="104" t="str">
        <v>- %</v>
      </c>
      <c r="M85" s="105" t="str">
        <v>- %</v>
      </c>
      <c r="N85" s="105" t="str">
        <v>- %</v>
      </c>
      <c r="O85" s="105" t="str">
        <v>- %</v>
      </c>
      <c r="P85" s="105" t="str">
        <v>- %</v>
      </c>
      <c r="Q85" s="1"/>
      <c r="R85" s="141"/>
      <c r="S85" s="1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2.75" customHeight="1" x14ac:dyDescent="0.3">
      <c r="A86" s="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1"/>
      <c r="R86" s="1"/>
      <c r="S86" s="1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2.75" customHeight="1" x14ac:dyDescent="0.3">
      <c r="A87" s="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1"/>
      <c r="S87" s="1"/>
      <c r="T87" s="1"/>
      <c r="U87" s="1"/>
      <c r="V87" s="1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5" customHeight="1" x14ac:dyDescent="0.3">
      <c r="A88" s="1"/>
      <c r="B88" s="6"/>
      <c r="C88" s="1"/>
      <c r="D88" s="271" t="s">
        <v>30</v>
      </c>
      <c r="E88" s="272"/>
      <c r="F88" s="272"/>
      <c r="G88" s="272"/>
      <c r="H88" s="272"/>
      <c r="I88" s="273"/>
      <c r="J88" s="1"/>
      <c r="K88" s="271" t="s">
        <v>59</v>
      </c>
      <c r="L88" s="272"/>
      <c r="M88" s="272"/>
      <c r="N88" s="272"/>
      <c r="O88" s="272"/>
      <c r="P88" s="273"/>
      <c r="Q88" s="6"/>
      <c r="R88" s="1"/>
      <c r="S88" s="1"/>
      <c r="T88" s="1"/>
      <c r="U88" s="1"/>
      <c r="V88" s="1"/>
      <c r="W88" s="1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5" customHeight="1" x14ac:dyDescent="0.3">
      <c r="A89" s="1"/>
      <c r="B89" s="6"/>
      <c r="C89" s="1"/>
      <c r="D89" s="1"/>
      <c r="E89" s="268" t="s">
        <v>37</v>
      </c>
      <c r="F89" s="269"/>
      <c r="G89" s="269"/>
      <c r="H89" s="269"/>
      <c r="I89" s="269"/>
      <c r="J89" s="1"/>
      <c r="K89" s="1"/>
      <c r="L89" s="268" t="s">
        <v>37</v>
      </c>
      <c r="M89" s="269"/>
      <c r="N89" s="269"/>
      <c r="O89" s="269"/>
      <c r="P89" s="269"/>
      <c r="Q89" s="6"/>
      <c r="R89" s="1"/>
      <c r="S89" s="1"/>
      <c r="T89" s="1"/>
      <c r="U89" s="1"/>
      <c r="V89" s="1"/>
      <c r="W89" s="1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2.75" customHeight="1" x14ac:dyDescent="0.3">
      <c r="A90" s="1"/>
      <c r="B90" s="6"/>
      <c r="C90" s="1"/>
      <c r="D90" s="253" t="str">
        <f>P39</f>
        <v>- %</v>
      </c>
      <c r="E90" s="142">
        <f>+F90-0.5</f>
        <v>-1</v>
      </c>
      <c r="F90" s="142">
        <f>+G90-0.5</f>
        <v>-0.5</v>
      </c>
      <c r="G90" s="143">
        <f>F39</f>
        <v>0</v>
      </c>
      <c r="H90" s="142">
        <f>+G90+0.5</f>
        <v>0.5</v>
      </c>
      <c r="I90" s="142">
        <f>+H90+0.5</f>
        <v>1</v>
      </c>
      <c r="J90" s="1"/>
      <c r="K90" s="248" t="str">
        <f>P45</f>
        <v>- x</v>
      </c>
      <c r="L90" s="142">
        <f>+M90-0.5</f>
        <v>-1</v>
      </c>
      <c r="M90" s="142">
        <f>+N90-0.5</f>
        <v>-0.5</v>
      </c>
      <c r="N90" s="143">
        <f>F39</f>
        <v>0</v>
      </c>
      <c r="O90" s="142">
        <f>+N90+0.5</f>
        <v>0.5</v>
      </c>
      <c r="P90" s="142">
        <f>+O90+0.5</f>
        <v>1</v>
      </c>
      <c r="Q90" s="6"/>
      <c r="R90" s="1"/>
      <c r="S90" s="1"/>
      <c r="T90" s="1"/>
      <c r="U90" s="1"/>
      <c r="V90" s="1"/>
      <c r="W90" s="1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2.75" customHeight="1" x14ac:dyDescent="0.3">
      <c r="A91" s="1"/>
      <c r="B91" s="6"/>
      <c r="C91" s="270" t="s">
        <v>33</v>
      </c>
      <c r="D91" s="102">
        <f>+D92-0.005</f>
        <v>-0.01</v>
      </c>
      <c r="E91" s="148" t="str">
        <f t="dataTable" ref="E91:I95" dt2D="1" dtr="1" r1="F39" r2="F28" ca="1"/>
        <v>- %</v>
      </c>
      <c r="F91" s="149" t="str">
        <v>- %</v>
      </c>
      <c r="G91" s="149" t="str">
        <v>- %</v>
      </c>
      <c r="H91" s="149" t="str">
        <v>- %</v>
      </c>
      <c r="I91" s="149" t="str">
        <v>- %</v>
      </c>
      <c r="J91" s="270" t="s">
        <v>33</v>
      </c>
      <c r="K91" s="102">
        <f>+K92-0.005</f>
        <v>-0.01</v>
      </c>
      <c r="L91" s="153" t="str">
        <f t="dataTable" ref="L91:P95" dt2D="1" dtr="1" r1="F39" r2="F28" ca="1"/>
        <v>- x</v>
      </c>
      <c r="M91" s="154" t="str">
        <v>- x</v>
      </c>
      <c r="N91" s="154" t="str">
        <v>- x</v>
      </c>
      <c r="O91" s="154" t="str">
        <v>- x</v>
      </c>
      <c r="P91" s="154" t="str">
        <v>- x</v>
      </c>
      <c r="Q91" s="6"/>
      <c r="R91" s="1"/>
      <c r="S91" s="1"/>
      <c r="T91" s="1"/>
      <c r="U91" s="1"/>
      <c r="V91" s="1"/>
      <c r="W91" s="1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2.75" customHeight="1" x14ac:dyDescent="0.3">
      <c r="A92" s="1"/>
      <c r="B92" s="6"/>
      <c r="C92" s="269"/>
      <c r="D92" s="102">
        <f>+D93-0.005</f>
        <v>-5.0000000000000001E-3</v>
      </c>
      <c r="E92" s="104" t="str">
        <v>- %</v>
      </c>
      <c r="F92" s="251" t="str">
        <v>- %</v>
      </c>
      <c r="G92" s="251" t="str">
        <v>- %</v>
      </c>
      <c r="H92" s="251" t="str">
        <v>- %</v>
      </c>
      <c r="I92" s="105" t="str">
        <v>- %</v>
      </c>
      <c r="J92" s="269"/>
      <c r="K92" s="102">
        <f>+K93-0.005</f>
        <v>-5.0000000000000001E-3</v>
      </c>
      <c r="L92" s="155" t="str">
        <v>- x</v>
      </c>
      <c r="M92" s="254" t="str">
        <v>- x</v>
      </c>
      <c r="N92" s="254" t="str">
        <v>- x</v>
      </c>
      <c r="O92" s="254" t="str">
        <v>- x</v>
      </c>
      <c r="P92" s="156" t="str">
        <v>- x</v>
      </c>
      <c r="Q92" s="6"/>
      <c r="R92" s="1"/>
      <c r="S92" s="1"/>
      <c r="T92" s="1"/>
      <c r="U92" s="1"/>
      <c r="V92" s="1"/>
      <c r="W92" s="1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2.75" customHeight="1" x14ac:dyDescent="0.3">
      <c r="A93" s="1"/>
      <c r="B93" s="6"/>
      <c r="C93" s="269"/>
      <c r="D93" s="106">
        <f>F28</f>
        <v>0</v>
      </c>
      <c r="E93" s="104" t="str">
        <v>- %</v>
      </c>
      <c r="F93" s="251" t="str">
        <v>- %</v>
      </c>
      <c r="G93" s="252" t="str">
        <v>- %</v>
      </c>
      <c r="H93" s="251" t="str">
        <v>- %</v>
      </c>
      <c r="I93" s="105" t="str">
        <v>- %</v>
      </c>
      <c r="J93" s="269"/>
      <c r="K93" s="106">
        <f>F28</f>
        <v>0</v>
      </c>
      <c r="L93" s="155" t="str">
        <v>- x</v>
      </c>
      <c r="M93" s="254" t="str">
        <v>- x</v>
      </c>
      <c r="N93" s="255" t="str">
        <v>- x</v>
      </c>
      <c r="O93" s="254" t="str">
        <v>- x</v>
      </c>
      <c r="P93" s="156" t="str">
        <v>- x</v>
      </c>
      <c r="Q93" s="6"/>
      <c r="R93" s="1"/>
      <c r="S93" s="1"/>
      <c r="T93" s="1"/>
      <c r="U93" s="1"/>
      <c r="V93" s="1"/>
      <c r="W93" s="1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2.75" customHeight="1" x14ac:dyDescent="0.3">
      <c r="A94" s="1"/>
      <c r="B94" s="6"/>
      <c r="C94" s="269"/>
      <c r="D94" s="102">
        <f>+D93+0.005</f>
        <v>5.0000000000000001E-3</v>
      </c>
      <c r="E94" s="104" t="str">
        <v>- %</v>
      </c>
      <c r="F94" s="251" t="str">
        <v>- %</v>
      </c>
      <c r="G94" s="251" t="str">
        <v>- %</v>
      </c>
      <c r="H94" s="251" t="str">
        <v>- %</v>
      </c>
      <c r="I94" s="105" t="str">
        <v>- %</v>
      </c>
      <c r="J94" s="269"/>
      <c r="K94" s="102">
        <f>+K93+0.005</f>
        <v>5.0000000000000001E-3</v>
      </c>
      <c r="L94" s="155" t="str">
        <v>- x</v>
      </c>
      <c r="M94" s="254" t="str">
        <v>- x</v>
      </c>
      <c r="N94" s="254" t="str">
        <v>- x</v>
      </c>
      <c r="O94" s="254" t="str">
        <v>- x</v>
      </c>
      <c r="P94" s="156" t="str">
        <v>- x</v>
      </c>
      <c r="Q94" s="6"/>
      <c r="R94" s="1"/>
      <c r="S94" s="1"/>
      <c r="T94" s="1"/>
      <c r="U94" s="1"/>
      <c r="V94" s="1"/>
      <c r="W94" s="1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2.75" customHeight="1" x14ac:dyDescent="0.3">
      <c r="A95" s="1"/>
      <c r="B95" s="6"/>
      <c r="C95" s="269"/>
      <c r="D95" s="102">
        <f>+D94+0.005</f>
        <v>0.01</v>
      </c>
      <c r="E95" s="104" t="str">
        <v>- %</v>
      </c>
      <c r="F95" s="105" t="str">
        <v>- %</v>
      </c>
      <c r="G95" s="105" t="str">
        <v>- %</v>
      </c>
      <c r="H95" s="105" t="str">
        <v>- %</v>
      </c>
      <c r="I95" s="105" t="str">
        <v>- %</v>
      </c>
      <c r="J95" s="269"/>
      <c r="K95" s="102">
        <f>+K94+0.005</f>
        <v>0.01</v>
      </c>
      <c r="L95" s="155" t="str">
        <v>- x</v>
      </c>
      <c r="M95" s="156" t="str">
        <v>- x</v>
      </c>
      <c r="N95" s="156" t="str">
        <v>- x</v>
      </c>
      <c r="O95" s="156" t="str">
        <v>- x</v>
      </c>
      <c r="P95" s="156" t="str">
        <v>- x</v>
      </c>
      <c r="Q95" s="6"/>
      <c r="R95" s="1"/>
      <c r="S95" s="1"/>
      <c r="T95" s="1"/>
      <c r="U95" s="1"/>
      <c r="V95" s="1"/>
      <c r="W95" s="1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2.75" customHeight="1" x14ac:dyDescent="0.3">
      <c r="A96" s="1"/>
      <c r="B96" s="6"/>
      <c r="C96" s="82"/>
      <c r="D96" s="83"/>
      <c r="E96" s="84"/>
      <c r="F96" s="84"/>
      <c r="G96" s="84"/>
      <c r="H96" s="84"/>
      <c r="I96" s="84"/>
      <c r="J96" s="82"/>
      <c r="K96" s="83"/>
      <c r="L96" s="156"/>
      <c r="M96" s="156"/>
      <c r="N96" s="156"/>
      <c r="O96" s="156"/>
      <c r="P96" s="156"/>
      <c r="Q96" s="6"/>
      <c r="R96" s="1"/>
      <c r="S96" s="1"/>
      <c r="T96" s="1"/>
      <c r="U96" s="1"/>
      <c r="V96" s="1"/>
      <c r="W96" s="1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2.75" customHeight="1" x14ac:dyDescent="0.3">
      <c r="A97" s="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1"/>
      <c r="S97" s="1"/>
      <c r="T97" s="1"/>
      <c r="U97" s="1"/>
      <c r="V97" s="1"/>
      <c r="W97" s="1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2.75" customHeight="1" x14ac:dyDescent="0.3">
      <c r="A98" s="1"/>
      <c r="B98" s="1"/>
      <c r="C98" s="1"/>
      <c r="D98" s="1"/>
      <c r="E98" s="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2.75" customHeight="1" x14ac:dyDescent="0.3">
      <c r="A99" s="1"/>
      <c r="B99" s="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2.75" customHeight="1" x14ac:dyDescent="0.3">
      <c r="A100" s="1"/>
      <c r="B100" s="1"/>
      <c r="C100" s="1"/>
      <c r="D100" s="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2.75" customHeight="1" x14ac:dyDescent="0.3">
      <c r="A101" s="1"/>
      <c r="B101" s="1"/>
      <c r="C101" s="1"/>
      <c r="D101" s="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2.75" customHeight="1" x14ac:dyDescent="0.3">
      <c r="A102" s="1"/>
      <c r="B102" s="1"/>
      <c r="C102" s="1"/>
      <c r="D102" s="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2.75" customHeight="1" x14ac:dyDescent="0.3">
      <c r="A103" s="1"/>
      <c r="B103" s="1"/>
      <c r="C103" s="1"/>
      <c r="D103" s="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2.75" customHeight="1" x14ac:dyDescent="0.3">
      <c r="A104" s="1"/>
      <c r="B104" s="1"/>
      <c r="C104" s="1"/>
      <c r="D104" s="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2.75" customHeight="1" x14ac:dyDescent="0.3">
      <c r="A105" s="1"/>
      <c r="B105" s="1"/>
      <c r="C105" s="1"/>
      <c r="D105" s="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2.75" customHeight="1" x14ac:dyDescent="0.3">
      <c r="A106" s="1"/>
      <c r="B106" s="1"/>
      <c r="C106" s="1"/>
      <c r="D106" s="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2.75" customHeight="1" x14ac:dyDescent="0.3">
      <c r="A107" s="1"/>
      <c r="B107" s="1"/>
      <c r="C107" s="1"/>
      <c r="D107" s="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2.75" customHeight="1" x14ac:dyDescent="0.3">
      <c r="A108" s="1"/>
      <c r="B108" s="6"/>
      <c r="C108" s="1"/>
      <c r="D108" s="1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1"/>
      <c r="R108" s="1"/>
      <c r="S108" s="1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2.75" customHeight="1" x14ac:dyDescent="0.3">
      <c r="A109" s="1"/>
      <c r="B109" s="6"/>
      <c r="C109" s="1"/>
      <c r="D109" s="1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1"/>
      <c r="R109" s="1"/>
      <c r="S109" s="1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2.75" customHeight="1" x14ac:dyDescent="0.3">
      <c r="A110" s="1"/>
      <c r="B110" s="6"/>
      <c r="C110" s="1"/>
      <c r="D110" s="1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1"/>
      <c r="R110" s="1"/>
      <c r="S110" s="1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2.75" customHeight="1" x14ac:dyDescent="0.3">
      <c r="A111" s="1"/>
      <c r="B111" s="6"/>
      <c r="C111" s="1"/>
      <c r="D111" s="1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1"/>
      <c r="R111" s="1"/>
      <c r="S111" s="1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2.75" customHeight="1" x14ac:dyDescent="0.3">
      <c r="A112" s="1"/>
      <c r="B112" s="6"/>
      <c r="C112" s="1"/>
      <c r="D112" s="1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1"/>
      <c r="R112" s="1"/>
      <c r="S112" s="1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2.75" customHeight="1" x14ac:dyDescent="0.3">
      <c r="A113" s="1"/>
      <c r="B113" s="6"/>
      <c r="C113" s="1"/>
      <c r="D113" s="1"/>
      <c r="E113" s="1"/>
      <c r="F113" s="1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1"/>
      <c r="R113" s="1"/>
      <c r="S113" s="1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2.75" customHeight="1" x14ac:dyDescent="0.3">
      <c r="A114" s="1"/>
      <c r="B114" s="6"/>
      <c r="C114" s="1"/>
      <c r="D114" s="1"/>
      <c r="E114" s="1"/>
      <c r="F114" s="1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1"/>
      <c r="R114" s="1"/>
      <c r="S114" s="1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2.75" customHeight="1" x14ac:dyDescent="0.3">
      <c r="A115" s="1"/>
      <c r="B115" s="6"/>
      <c r="C115" s="1"/>
      <c r="D115" s="1"/>
      <c r="E115" s="1"/>
      <c r="F115" s="1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1"/>
      <c r="R115" s="1"/>
      <c r="S115" s="1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2.75" customHeight="1" x14ac:dyDescent="0.3">
      <c r="A116" s="1"/>
      <c r="B116" s="6"/>
      <c r="C116" s="1"/>
      <c r="D116" s="1"/>
      <c r="E116" s="1"/>
      <c r="F116" s="1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1"/>
      <c r="R116" s="1"/>
      <c r="S116" s="1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2.75" customHeight="1" x14ac:dyDescent="0.3">
      <c r="A117" s="1"/>
      <c r="B117" s="6"/>
      <c r="C117" s="1"/>
      <c r="D117" s="1"/>
      <c r="E117" s="1"/>
      <c r="F117" s="1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1"/>
      <c r="R117" s="1"/>
      <c r="S117" s="1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2.75" customHeight="1" x14ac:dyDescent="0.3">
      <c r="A118" s="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1"/>
      <c r="R118" s="1"/>
      <c r="S118" s="1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2.75" customHeight="1" x14ac:dyDescent="0.3">
      <c r="A119" s="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1"/>
      <c r="R119" s="1"/>
      <c r="S119" s="1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2.75" customHeight="1" x14ac:dyDescent="0.3">
      <c r="A120" s="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1"/>
      <c r="R120" s="1"/>
      <c r="S120" s="1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2.75" customHeight="1" x14ac:dyDescent="0.3">
      <c r="A121" s="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1"/>
      <c r="R121" s="1"/>
      <c r="S121" s="1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2.75" customHeight="1" x14ac:dyDescent="0.3">
      <c r="A122" s="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1"/>
      <c r="R122" s="1"/>
      <c r="S122" s="1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2.75" customHeight="1" x14ac:dyDescent="0.3">
      <c r="A123" s="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1"/>
      <c r="R123" s="1"/>
      <c r="S123" s="1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2.75" customHeight="1" x14ac:dyDescent="0.3">
      <c r="A124" s="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1"/>
      <c r="R124" s="1"/>
      <c r="S124" s="1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2.75" customHeight="1" x14ac:dyDescent="0.3">
      <c r="A125" s="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1"/>
      <c r="R125" s="1"/>
      <c r="S125" s="1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2.75" customHeight="1" x14ac:dyDescent="0.3">
      <c r="A126" s="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1"/>
      <c r="R126" s="1"/>
      <c r="S126" s="1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2.75" customHeight="1" x14ac:dyDescent="0.3">
      <c r="A127" s="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1"/>
      <c r="R127" s="1"/>
      <c r="S127" s="1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2.75" customHeight="1" x14ac:dyDescent="0.3">
      <c r="A128" s="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1"/>
      <c r="R128" s="1"/>
      <c r="S128" s="1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2.75" customHeight="1" x14ac:dyDescent="0.3">
      <c r="A129" s="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1"/>
      <c r="R129" s="1"/>
      <c r="S129" s="1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2.75" customHeight="1" x14ac:dyDescent="0.3">
      <c r="A130" s="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1"/>
      <c r="R130" s="1"/>
      <c r="S130" s="1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2.75" customHeight="1" x14ac:dyDescent="0.3">
      <c r="A131" s="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1"/>
      <c r="R131" s="1"/>
      <c r="S131" s="1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2.75" customHeight="1" x14ac:dyDescent="0.3">
      <c r="A132" s="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1"/>
      <c r="R132" s="1"/>
      <c r="S132" s="1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2.75" customHeight="1" x14ac:dyDescent="0.3">
      <c r="A133" s="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1"/>
      <c r="R133" s="1"/>
      <c r="S133" s="1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2.75" customHeight="1" x14ac:dyDescent="0.3">
      <c r="A134" s="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1"/>
      <c r="R134" s="1"/>
      <c r="S134" s="1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2.75" customHeight="1" x14ac:dyDescent="0.3">
      <c r="A135" s="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1"/>
      <c r="R135" s="1"/>
      <c r="S135" s="1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2.75" customHeight="1" x14ac:dyDescent="0.3">
      <c r="A136" s="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1"/>
      <c r="R136" s="1"/>
      <c r="S136" s="1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2.75" customHeight="1" x14ac:dyDescent="0.3">
      <c r="A137" s="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1"/>
      <c r="R137" s="1"/>
      <c r="S137" s="1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2.75" customHeight="1" x14ac:dyDescent="0.3">
      <c r="A138" s="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1"/>
      <c r="R138" s="1"/>
      <c r="S138" s="1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2.75" customHeight="1" x14ac:dyDescent="0.3">
      <c r="A139" s="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1"/>
      <c r="R139" s="1"/>
      <c r="S139" s="1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2.75" customHeight="1" x14ac:dyDescent="0.3">
      <c r="A140" s="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1"/>
      <c r="R140" s="1"/>
      <c r="S140" s="1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2.75" customHeight="1" x14ac:dyDescent="0.3">
      <c r="A141" s="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1"/>
      <c r="R141" s="1"/>
      <c r="S141" s="1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2.75" customHeight="1" x14ac:dyDescent="0.3">
      <c r="A142" s="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1"/>
      <c r="R142" s="1"/>
      <c r="S142" s="1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2.75" customHeight="1" x14ac:dyDescent="0.3">
      <c r="A143" s="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1"/>
      <c r="R143" s="1"/>
      <c r="S143" s="1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2.75" customHeight="1" x14ac:dyDescent="0.3">
      <c r="A144" s="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1"/>
      <c r="R144" s="1"/>
      <c r="S144" s="1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2.75" customHeight="1" x14ac:dyDescent="0.3">
      <c r="A145" s="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1"/>
      <c r="R145" s="1"/>
      <c r="S145" s="1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2.75" customHeight="1" x14ac:dyDescent="0.3">
      <c r="A146" s="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1"/>
      <c r="R146" s="1"/>
      <c r="S146" s="1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2.75" customHeight="1" x14ac:dyDescent="0.3">
      <c r="A147" s="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1"/>
      <c r="R147" s="1"/>
      <c r="S147" s="1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2.75" customHeight="1" x14ac:dyDescent="0.3">
      <c r="A148" s="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1"/>
      <c r="R148" s="1"/>
      <c r="S148" s="1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2.75" customHeight="1" x14ac:dyDescent="0.3">
      <c r="A149" s="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1"/>
      <c r="R149" s="1"/>
      <c r="S149" s="1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2.75" customHeight="1" x14ac:dyDescent="0.3">
      <c r="A150" s="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1"/>
      <c r="R150" s="1"/>
      <c r="S150" s="1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2.75" customHeight="1" x14ac:dyDescent="0.3">
      <c r="A151" s="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1"/>
      <c r="R151" s="1"/>
      <c r="S151" s="1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2.75" customHeight="1" x14ac:dyDescent="0.3">
      <c r="A152" s="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1"/>
      <c r="R152" s="1"/>
      <c r="S152" s="1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2.75" customHeight="1" x14ac:dyDescent="0.3">
      <c r="A153" s="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1"/>
      <c r="R153" s="1"/>
      <c r="S153" s="1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2.75" customHeight="1" x14ac:dyDescent="0.3">
      <c r="A154" s="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1"/>
      <c r="R154" s="1"/>
      <c r="S154" s="1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2.75" customHeight="1" x14ac:dyDescent="0.3">
      <c r="A155" s="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1"/>
      <c r="R155" s="1"/>
      <c r="S155" s="1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2.75" customHeight="1" x14ac:dyDescent="0.3">
      <c r="A156" s="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1"/>
      <c r="R156" s="1"/>
      <c r="S156" s="1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2.75" customHeight="1" x14ac:dyDescent="0.3">
      <c r="A157" s="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1"/>
      <c r="R157" s="1"/>
      <c r="S157" s="1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2.75" customHeight="1" x14ac:dyDescent="0.3">
      <c r="A158" s="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1"/>
      <c r="R158" s="1"/>
      <c r="S158" s="1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2.75" customHeight="1" x14ac:dyDescent="0.3">
      <c r="A159" s="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1"/>
      <c r="R159" s="1"/>
      <c r="S159" s="1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2.75" customHeight="1" x14ac:dyDescent="0.3">
      <c r="A160" s="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1"/>
      <c r="R160" s="1"/>
      <c r="S160" s="1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2.75" customHeight="1" x14ac:dyDescent="0.3">
      <c r="A161" s="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1"/>
      <c r="R161" s="1"/>
      <c r="S161" s="1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2.75" customHeight="1" x14ac:dyDescent="0.3">
      <c r="A162" s="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1"/>
      <c r="R162" s="1"/>
      <c r="S162" s="1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2.75" customHeight="1" x14ac:dyDescent="0.3">
      <c r="A163" s="1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1"/>
      <c r="R163" s="1"/>
      <c r="S163" s="1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2.75" customHeight="1" x14ac:dyDescent="0.3">
      <c r="A164" s="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1"/>
      <c r="R164" s="1"/>
      <c r="S164" s="1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2.75" customHeight="1" x14ac:dyDescent="0.3">
      <c r="A165" s="1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1"/>
      <c r="R165" s="1"/>
      <c r="S165" s="1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2.75" customHeight="1" x14ac:dyDescent="0.3">
      <c r="A166" s="1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1"/>
      <c r="R166" s="1"/>
      <c r="S166" s="1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2.75" customHeight="1" x14ac:dyDescent="0.3">
      <c r="A167" s="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1"/>
      <c r="R167" s="1"/>
      <c r="S167" s="1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2.75" customHeight="1" x14ac:dyDescent="0.3">
      <c r="A168" s="1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1"/>
      <c r="R168" s="1"/>
      <c r="S168" s="1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2.75" customHeight="1" x14ac:dyDescent="0.3">
      <c r="A169" s="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1"/>
      <c r="R169" s="1"/>
      <c r="S169" s="1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2.75" customHeight="1" x14ac:dyDescent="0.3">
      <c r="A170" s="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1"/>
      <c r="R170" s="1"/>
      <c r="S170" s="1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2.75" customHeight="1" x14ac:dyDescent="0.3">
      <c r="A171" s="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1"/>
      <c r="R171" s="1"/>
      <c r="S171" s="1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2.75" customHeight="1" x14ac:dyDescent="0.3">
      <c r="A172" s="1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1"/>
      <c r="R172" s="1"/>
      <c r="S172" s="1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2.75" customHeight="1" x14ac:dyDescent="0.3">
      <c r="A173" s="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1"/>
      <c r="R173" s="1"/>
      <c r="S173" s="1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2.75" customHeight="1" x14ac:dyDescent="0.3">
      <c r="A174" s="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1"/>
      <c r="R174" s="1"/>
      <c r="S174" s="1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2.75" customHeight="1" x14ac:dyDescent="0.3">
      <c r="A175" s="1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1"/>
      <c r="R175" s="1"/>
      <c r="S175" s="1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2.75" customHeight="1" x14ac:dyDescent="0.3">
      <c r="A176" s="1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1"/>
      <c r="R176" s="1"/>
      <c r="S176" s="1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2.75" customHeight="1" x14ac:dyDescent="0.3">
      <c r="A177" s="1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1"/>
      <c r="R177" s="1"/>
      <c r="S177" s="1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2.75" customHeight="1" x14ac:dyDescent="0.3">
      <c r="A178" s="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1"/>
      <c r="R178" s="1"/>
      <c r="S178" s="1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2.75" customHeight="1" x14ac:dyDescent="0.3">
      <c r="A179" s="1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1"/>
      <c r="R179" s="1"/>
      <c r="S179" s="1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2.75" customHeight="1" x14ac:dyDescent="0.3">
      <c r="A180" s="1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1"/>
      <c r="R180" s="1"/>
      <c r="S180" s="1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2.75" customHeight="1" x14ac:dyDescent="0.3">
      <c r="A181" s="1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1"/>
      <c r="R181" s="1"/>
      <c r="S181" s="1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2.75" customHeight="1" x14ac:dyDescent="0.3">
      <c r="A182" s="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1"/>
      <c r="R182" s="1"/>
      <c r="S182" s="1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2.75" customHeight="1" x14ac:dyDescent="0.3">
      <c r="A183" s="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1"/>
      <c r="R183" s="1"/>
      <c r="S183" s="1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2.75" customHeight="1" x14ac:dyDescent="0.3">
      <c r="A184" s="1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1"/>
      <c r="R184" s="1"/>
      <c r="S184" s="1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2.75" customHeight="1" x14ac:dyDescent="0.3">
      <c r="A185" s="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1"/>
      <c r="R185" s="1"/>
      <c r="S185" s="1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2.75" customHeight="1" x14ac:dyDescent="0.3">
      <c r="A186" s="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1"/>
      <c r="R186" s="1"/>
      <c r="S186" s="1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2.75" customHeight="1" x14ac:dyDescent="0.3">
      <c r="A187" s="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1"/>
      <c r="R187" s="1"/>
      <c r="S187" s="1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2.75" customHeight="1" x14ac:dyDescent="0.3">
      <c r="A188" s="1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1"/>
      <c r="R188" s="1"/>
      <c r="S188" s="1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2.75" customHeight="1" x14ac:dyDescent="0.3">
      <c r="A189" s="1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1"/>
      <c r="R189" s="1"/>
      <c r="S189" s="1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2.75" customHeight="1" x14ac:dyDescent="0.3">
      <c r="A190" s="1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1"/>
      <c r="R190" s="1"/>
      <c r="S190" s="1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2.75" customHeight="1" x14ac:dyDescent="0.3">
      <c r="A191" s="1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1"/>
      <c r="R191" s="1"/>
      <c r="S191" s="1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2.75" customHeight="1" x14ac:dyDescent="0.3">
      <c r="A192" s="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1"/>
      <c r="R192" s="1"/>
      <c r="S192" s="1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2.75" customHeight="1" x14ac:dyDescent="0.3">
      <c r="A193" s="1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1"/>
      <c r="R193" s="1"/>
      <c r="S193" s="1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2.75" customHeight="1" x14ac:dyDescent="0.3">
      <c r="A194" s="1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1"/>
      <c r="R194" s="1"/>
      <c r="S194" s="1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2.75" customHeight="1" x14ac:dyDescent="0.3">
      <c r="A195" s="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1"/>
      <c r="R195" s="1"/>
      <c r="S195" s="1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2.75" customHeight="1" x14ac:dyDescent="0.3">
      <c r="A196" s="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1"/>
      <c r="R196" s="1"/>
      <c r="S196" s="1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2.75" customHeight="1" x14ac:dyDescent="0.3">
      <c r="A197" s="1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1"/>
      <c r="R197" s="1"/>
      <c r="S197" s="1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2.75" customHeight="1" x14ac:dyDescent="0.3">
      <c r="A198" s="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1"/>
      <c r="R198" s="1"/>
      <c r="S198" s="1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2.75" customHeight="1" x14ac:dyDescent="0.3">
      <c r="A199" s="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1"/>
      <c r="R199" s="1"/>
      <c r="S199" s="1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2.75" customHeight="1" x14ac:dyDescent="0.3">
      <c r="A200" s="1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1"/>
      <c r="R200" s="1"/>
      <c r="S200" s="1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2.75" customHeight="1" x14ac:dyDescent="0.3">
      <c r="A201" s="1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1"/>
      <c r="R201" s="1"/>
      <c r="S201" s="1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2.75" customHeight="1" x14ac:dyDescent="0.3">
      <c r="A202" s="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1"/>
      <c r="R202" s="1"/>
      <c r="S202" s="1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2.75" customHeight="1" x14ac:dyDescent="0.3">
      <c r="A203" s="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1"/>
      <c r="R203" s="1"/>
      <c r="S203" s="1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2.75" customHeight="1" x14ac:dyDescent="0.3">
      <c r="A204" s="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1"/>
      <c r="R204" s="1"/>
      <c r="S204" s="1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2.75" customHeight="1" x14ac:dyDescent="0.3">
      <c r="A205" s="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1"/>
      <c r="R205" s="1"/>
      <c r="S205" s="1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2.75" customHeight="1" x14ac:dyDescent="0.3">
      <c r="A206" s="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1"/>
      <c r="R206" s="1"/>
      <c r="S206" s="1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2.75" customHeight="1" x14ac:dyDescent="0.3">
      <c r="A207" s="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1"/>
      <c r="R207" s="1"/>
      <c r="S207" s="1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2.75" customHeight="1" x14ac:dyDescent="0.3">
      <c r="A208" s="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1"/>
      <c r="R208" s="1"/>
      <c r="S208" s="1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2.75" customHeight="1" x14ac:dyDescent="0.3">
      <c r="A209" s="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1"/>
      <c r="R209" s="1"/>
      <c r="S209" s="1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2.75" customHeight="1" x14ac:dyDescent="0.3">
      <c r="A210" s="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1"/>
      <c r="R210" s="1"/>
      <c r="S210" s="1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2.75" customHeight="1" x14ac:dyDescent="0.3">
      <c r="A211" s="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1"/>
      <c r="R211" s="1"/>
      <c r="S211" s="1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2.75" customHeight="1" x14ac:dyDescent="0.3">
      <c r="A212" s="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1"/>
      <c r="R212" s="1"/>
      <c r="S212" s="1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2.75" customHeight="1" x14ac:dyDescent="0.3">
      <c r="A213" s="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1"/>
      <c r="R213" s="1"/>
      <c r="S213" s="1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2.75" customHeight="1" x14ac:dyDescent="0.3">
      <c r="A214" s="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1"/>
      <c r="R214" s="1"/>
      <c r="S214" s="1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2.75" customHeight="1" x14ac:dyDescent="0.3">
      <c r="A215" s="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1"/>
      <c r="R215" s="1"/>
      <c r="S215" s="1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2.75" customHeight="1" x14ac:dyDescent="0.3">
      <c r="A216" s="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1"/>
      <c r="R216" s="1"/>
      <c r="S216" s="1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2.75" customHeight="1" x14ac:dyDescent="0.3">
      <c r="A217" s="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1"/>
      <c r="R217" s="1"/>
      <c r="S217" s="1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2.75" customHeight="1" x14ac:dyDescent="0.3">
      <c r="A218" s="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1"/>
      <c r="R218" s="1"/>
      <c r="S218" s="1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2.75" customHeight="1" x14ac:dyDescent="0.3">
      <c r="A219" s="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1"/>
      <c r="R219" s="1"/>
      <c r="S219" s="1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2.75" customHeight="1" x14ac:dyDescent="0.3">
      <c r="A220" s="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1"/>
      <c r="R220" s="1"/>
      <c r="S220" s="1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2.75" customHeight="1" x14ac:dyDescent="0.3">
      <c r="A221" s="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1"/>
      <c r="R221" s="1"/>
      <c r="S221" s="1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2.75" customHeight="1" x14ac:dyDescent="0.3">
      <c r="A222" s="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1"/>
      <c r="R222" s="1"/>
      <c r="S222" s="1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2.75" customHeight="1" x14ac:dyDescent="0.3">
      <c r="A223" s="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1"/>
      <c r="R223" s="1"/>
      <c r="S223" s="1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2.75" customHeight="1" x14ac:dyDescent="0.3">
      <c r="A224" s="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1"/>
      <c r="R224" s="1"/>
      <c r="S224" s="1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2.75" customHeight="1" x14ac:dyDescent="0.3">
      <c r="A225" s="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1"/>
      <c r="R225" s="1"/>
      <c r="S225" s="1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2.75" customHeight="1" x14ac:dyDescent="0.3">
      <c r="A226" s="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1"/>
      <c r="R226" s="1"/>
      <c r="S226" s="1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2.75" customHeight="1" x14ac:dyDescent="0.3">
      <c r="A227" s="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1"/>
      <c r="R227" s="1"/>
      <c r="S227" s="1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2.75" customHeight="1" x14ac:dyDescent="0.3">
      <c r="A228" s="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1"/>
      <c r="R228" s="1"/>
      <c r="S228" s="1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2.75" customHeight="1" x14ac:dyDescent="0.3">
      <c r="A229" s="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1"/>
      <c r="R229" s="1"/>
      <c r="S229" s="1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2.75" customHeight="1" x14ac:dyDescent="0.3">
      <c r="A230" s="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1"/>
      <c r="R230" s="1"/>
      <c r="S230" s="1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2.75" customHeight="1" x14ac:dyDescent="0.3">
      <c r="A231" s="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1"/>
      <c r="R231" s="1"/>
      <c r="S231" s="1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2.75" customHeight="1" x14ac:dyDescent="0.3">
      <c r="A232" s="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1"/>
      <c r="R232" s="1"/>
      <c r="S232" s="1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2.75" customHeight="1" x14ac:dyDescent="0.3">
      <c r="A233" s="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1"/>
      <c r="R233" s="1"/>
      <c r="S233" s="1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2.75" customHeight="1" x14ac:dyDescent="0.3">
      <c r="A234" s="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1"/>
      <c r="R234" s="1"/>
      <c r="S234" s="1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2.75" customHeight="1" x14ac:dyDescent="0.3">
      <c r="A235" s="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1"/>
      <c r="R235" s="1"/>
      <c r="S235" s="1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2.75" customHeight="1" x14ac:dyDescent="0.3">
      <c r="A236" s="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1"/>
      <c r="R236" s="1"/>
      <c r="S236" s="1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2.75" customHeight="1" x14ac:dyDescent="0.3">
      <c r="A237" s="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1"/>
      <c r="R237" s="1"/>
      <c r="S237" s="1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2.75" customHeight="1" x14ac:dyDescent="0.3">
      <c r="A238" s="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1"/>
      <c r="R238" s="1"/>
      <c r="S238" s="1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2.75" customHeight="1" x14ac:dyDescent="0.3">
      <c r="A239" s="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1"/>
      <c r="R239" s="1"/>
      <c r="S239" s="1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2.75" customHeight="1" x14ac:dyDescent="0.3">
      <c r="A240" s="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1"/>
      <c r="R240" s="1"/>
      <c r="S240" s="1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2.75" customHeight="1" x14ac:dyDescent="0.3">
      <c r="A241" s="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1"/>
      <c r="R241" s="1"/>
      <c r="S241" s="1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2.75" customHeight="1" x14ac:dyDescent="0.3">
      <c r="A242" s="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1"/>
      <c r="R242" s="1"/>
      <c r="S242" s="1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2.75" customHeight="1" x14ac:dyDescent="0.3">
      <c r="A243" s="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1"/>
      <c r="R243" s="1"/>
      <c r="S243" s="1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2.75" customHeight="1" x14ac:dyDescent="0.3">
      <c r="A244" s="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1"/>
      <c r="R244" s="1"/>
      <c r="S244" s="1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2.75" customHeight="1" x14ac:dyDescent="0.3">
      <c r="A245" s="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1"/>
      <c r="R245" s="1"/>
      <c r="S245" s="1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2.75" customHeight="1" x14ac:dyDescent="0.3">
      <c r="A246" s="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1"/>
      <c r="R246" s="1"/>
      <c r="S246" s="1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2.75" customHeight="1" x14ac:dyDescent="0.3">
      <c r="A247" s="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1"/>
      <c r="R247" s="1"/>
      <c r="S247" s="1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2.75" customHeight="1" x14ac:dyDescent="0.3">
      <c r="A248" s="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1"/>
      <c r="R248" s="1"/>
      <c r="S248" s="1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2.75" customHeight="1" x14ac:dyDescent="0.3">
      <c r="A249" s="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1"/>
      <c r="R249" s="1"/>
      <c r="S249" s="1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2.75" customHeight="1" x14ac:dyDescent="0.3">
      <c r="A250" s="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1"/>
      <c r="R250" s="1"/>
      <c r="S250" s="1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2.75" customHeight="1" x14ac:dyDescent="0.3">
      <c r="A251" s="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1"/>
      <c r="R251" s="1"/>
      <c r="S251" s="1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2.75" customHeight="1" x14ac:dyDescent="0.3">
      <c r="A252" s="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1"/>
      <c r="R252" s="1"/>
      <c r="S252" s="1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2.75" customHeight="1" x14ac:dyDescent="0.3">
      <c r="A253" s="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1"/>
      <c r="R253" s="1"/>
      <c r="S253" s="1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2.75" customHeight="1" x14ac:dyDescent="0.3">
      <c r="A254" s="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1"/>
      <c r="R254" s="1"/>
      <c r="S254" s="1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2.75" customHeight="1" x14ac:dyDescent="0.3">
      <c r="A255" s="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1"/>
      <c r="R255" s="1"/>
      <c r="S255" s="1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2.75" customHeight="1" x14ac:dyDescent="0.3">
      <c r="A256" s="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1"/>
      <c r="R256" s="1"/>
      <c r="S256" s="1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2.75" customHeight="1" x14ac:dyDescent="0.3">
      <c r="A257" s="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1"/>
      <c r="R257" s="1"/>
      <c r="S257" s="1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2.75" customHeight="1" x14ac:dyDescent="0.3">
      <c r="A258" s="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1"/>
      <c r="R258" s="1"/>
      <c r="S258" s="1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2.75" customHeight="1" x14ac:dyDescent="0.3">
      <c r="A259" s="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1"/>
      <c r="R259" s="1"/>
      <c r="S259" s="1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2.75" customHeight="1" x14ac:dyDescent="0.3">
      <c r="A260" s="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1"/>
      <c r="R260" s="1"/>
      <c r="S260" s="1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2.75" customHeight="1" x14ac:dyDescent="0.3">
      <c r="A261" s="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1"/>
      <c r="R261" s="1"/>
      <c r="S261" s="1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2.75" customHeight="1" x14ac:dyDescent="0.3">
      <c r="A262" s="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1"/>
      <c r="R262" s="1"/>
      <c r="S262" s="1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2.75" customHeight="1" x14ac:dyDescent="0.3">
      <c r="A263" s="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1"/>
      <c r="R263" s="1"/>
      <c r="S263" s="1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2.75" customHeight="1" x14ac:dyDescent="0.3">
      <c r="A264" s="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1"/>
      <c r="R264" s="1"/>
      <c r="S264" s="1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2.75" customHeight="1" x14ac:dyDescent="0.3">
      <c r="A265" s="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1"/>
      <c r="R265" s="1"/>
      <c r="S265" s="1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2.75" customHeight="1" x14ac:dyDescent="0.3">
      <c r="A266" s="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1"/>
      <c r="R266" s="1"/>
      <c r="S266" s="1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2.75" customHeight="1" x14ac:dyDescent="0.3">
      <c r="A267" s="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1"/>
      <c r="R267" s="1"/>
      <c r="S267" s="1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2.75" customHeight="1" x14ac:dyDescent="0.3">
      <c r="A268" s="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1"/>
      <c r="R268" s="1"/>
      <c r="S268" s="1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2.75" customHeight="1" x14ac:dyDescent="0.3">
      <c r="A269" s="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1"/>
      <c r="R269" s="1"/>
      <c r="S269" s="1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2.75" customHeight="1" x14ac:dyDescent="0.3">
      <c r="A270" s="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1"/>
      <c r="R270" s="1"/>
      <c r="S270" s="1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2.75" customHeight="1" x14ac:dyDescent="0.3">
      <c r="A271" s="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1"/>
      <c r="R271" s="1"/>
      <c r="S271" s="1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2.75" customHeight="1" x14ac:dyDescent="0.3">
      <c r="A272" s="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1"/>
      <c r="R272" s="1"/>
      <c r="S272" s="1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2.75" customHeight="1" x14ac:dyDescent="0.3">
      <c r="A273" s="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1"/>
      <c r="R273" s="1"/>
      <c r="S273" s="1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2.75" customHeight="1" x14ac:dyDescent="0.3">
      <c r="A274" s="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1"/>
      <c r="R274" s="1"/>
      <c r="S274" s="1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2.75" customHeight="1" x14ac:dyDescent="0.3">
      <c r="A275" s="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1"/>
      <c r="R275" s="1"/>
      <c r="S275" s="1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2.75" customHeight="1" x14ac:dyDescent="0.3">
      <c r="A276" s="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1"/>
      <c r="R276" s="1"/>
      <c r="S276" s="1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2.75" customHeight="1" x14ac:dyDescent="0.3">
      <c r="A277" s="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1"/>
      <c r="R277" s="1"/>
      <c r="S277" s="1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2.75" customHeight="1" x14ac:dyDescent="0.3">
      <c r="A278" s="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1"/>
      <c r="R278" s="1"/>
      <c r="S278" s="1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2.75" customHeight="1" x14ac:dyDescent="0.3">
      <c r="A279" s="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1"/>
      <c r="R279" s="1"/>
      <c r="S279" s="1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2.75" customHeight="1" x14ac:dyDescent="0.3">
      <c r="A280" s="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1"/>
      <c r="R280" s="1"/>
      <c r="S280" s="1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2.75" customHeight="1" x14ac:dyDescent="0.3">
      <c r="A281" s="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1"/>
      <c r="R281" s="1"/>
      <c r="S281" s="1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2.75" customHeight="1" x14ac:dyDescent="0.3">
      <c r="A282" s="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1"/>
      <c r="R282" s="1"/>
      <c r="S282" s="1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2.75" customHeight="1" x14ac:dyDescent="0.3">
      <c r="A283" s="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1"/>
      <c r="R283" s="1"/>
      <c r="S283" s="1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2.75" customHeight="1" x14ac:dyDescent="0.3">
      <c r="A284" s="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1"/>
      <c r="R284" s="1"/>
      <c r="S284" s="1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2.75" customHeight="1" x14ac:dyDescent="0.3">
      <c r="A285" s="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1"/>
      <c r="R285" s="1"/>
      <c r="S285" s="1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2.75" customHeight="1" x14ac:dyDescent="0.3">
      <c r="A286" s="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1"/>
      <c r="R286" s="1"/>
      <c r="S286" s="1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2.75" customHeight="1" x14ac:dyDescent="0.3">
      <c r="A287" s="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1"/>
      <c r="R287" s="1"/>
      <c r="S287" s="1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2.75" customHeight="1" x14ac:dyDescent="0.3">
      <c r="A288" s="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1"/>
      <c r="R288" s="1"/>
      <c r="S288" s="1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2.75" customHeight="1" x14ac:dyDescent="0.3">
      <c r="A289" s="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1"/>
      <c r="R289" s="1"/>
      <c r="S289" s="1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2.75" customHeight="1" x14ac:dyDescent="0.3">
      <c r="A290" s="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1"/>
      <c r="R290" s="1"/>
      <c r="S290" s="1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2.75" customHeight="1" x14ac:dyDescent="0.3">
      <c r="A291" s="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1"/>
      <c r="R291" s="1"/>
      <c r="S291" s="1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2.75" customHeight="1" x14ac:dyDescent="0.3">
      <c r="A292" s="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1"/>
      <c r="R292" s="1"/>
      <c r="S292" s="1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2.75" customHeight="1" x14ac:dyDescent="0.3">
      <c r="A293" s="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1"/>
      <c r="R293" s="1"/>
      <c r="S293" s="1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2.75" customHeight="1" x14ac:dyDescent="0.3">
      <c r="A294" s="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1"/>
      <c r="R294" s="1"/>
      <c r="S294" s="1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2.75" customHeight="1" x14ac:dyDescent="0.3">
      <c r="A295" s="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1"/>
      <c r="R295" s="1"/>
      <c r="S295" s="1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2.75" customHeight="1" x14ac:dyDescent="0.3">
      <c r="A296" s="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1"/>
      <c r="R296" s="1"/>
      <c r="S296" s="1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2.75" customHeight="1" x14ac:dyDescent="0.3">
      <c r="A297" s="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1"/>
      <c r="R297" s="1"/>
      <c r="S297" s="1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2.75" customHeight="1" x14ac:dyDescent="0.3">
      <c r="A298" s="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1"/>
      <c r="R298" s="1"/>
      <c r="S298" s="1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2.75" customHeight="1" x14ac:dyDescent="0.3">
      <c r="A299" s="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1"/>
      <c r="R299" s="1"/>
      <c r="S299" s="1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2.75" customHeight="1" x14ac:dyDescent="0.3">
      <c r="A300" s="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1"/>
      <c r="R300" s="1"/>
      <c r="S300" s="1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2.75" customHeight="1" x14ac:dyDescent="0.3">
      <c r="A301" s="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1"/>
      <c r="R301" s="1"/>
      <c r="S301" s="1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2.75" customHeight="1" x14ac:dyDescent="0.3">
      <c r="A302" s="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1"/>
      <c r="R302" s="1"/>
      <c r="S302" s="1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2.75" customHeight="1" x14ac:dyDescent="0.3">
      <c r="A303" s="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1"/>
      <c r="R303" s="1"/>
      <c r="S303" s="1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2.75" customHeight="1" x14ac:dyDescent="0.3">
      <c r="A304" s="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1"/>
      <c r="R304" s="1"/>
      <c r="S304" s="1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2.75" customHeight="1" x14ac:dyDescent="0.3">
      <c r="A305" s="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1"/>
      <c r="R305" s="1"/>
      <c r="S305" s="1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2.75" customHeight="1" x14ac:dyDescent="0.3">
      <c r="A306" s="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1"/>
      <c r="R306" s="1"/>
      <c r="S306" s="1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2.75" customHeight="1" x14ac:dyDescent="0.3">
      <c r="A307" s="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1"/>
      <c r="R307" s="1"/>
      <c r="S307" s="1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2.75" customHeight="1" x14ac:dyDescent="0.3">
      <c r="A308" s="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1"/>
      <c r="R308" s="1"/>
      <c r="S308" s="1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2.75" customHeight="1" x14ac:dyDescent="0.3">
      <c r="A309" s="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1"/>
      <c r="R309" s="1"/>
      <c r="S309" s="1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2.75" customHeight="1" x14ac:dyDescent="0.3">
      <c r="A310" s="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1"/>
      <c r="R310" s="1"/>
      <c r="S310" s="1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2.75" customHeight="1" x14ac:dyDescent="0.3">
      <c r="A311" s="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1"/>
      <c r="R311" s="1"/>
      <c r="S311" s="1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2.75" customHeight="1" x14ac:dyDescent="0.3">
      <c r="A312" s="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1"/>
      <c r="R312" s="1"/>
      <c r="S312" s="1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2.75" customHeight="1" x14ac:dyDescent="0.3">
      <c r="A313" s="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1"/>
      <c r="R313" s="1"/>
      <c r="S313" s="1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2.75" customHeight="1" x14ac:dyDescent="0.3">
      <c r="A314" s="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1"/>
      <c r="R314" s="1"/>
      <c r="S314" s="1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2.75" customHeight="1" x14ac:dyDescent="0.3">
      <c r="A315" s="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1"/>
      <c r="R315" s="1"/>
      <c r="S315" s="1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2.75" customHeight="1" x14ac:dyDescent="0.3">
      <c r="A316" s="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1"/>
      <c r="R316" s="1"/>
      <c r="S316" s="1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2.75" customHeight="1" x14ac:dyDescent="0.3">
      <c r="A317" s="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1"/>
      <c r="R317" s="1"/>
      <c r="S317" s="1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2.75" customHeight="1" x14ac:dyDescent="0.3">
      <c r="A318" s="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1"/>
      <c r="R318" s="1"/>
      <c r="S318" s="1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2.75" customHeight="1" x14ac:dyDescent="0.3">
      <c r="A319" s="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1"/>
      <c r="R319" s="1"/>
      <c r="S319" s="1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2.75" customHeight="1" x14ac:dyDescent="0.3">
      <c r="A320" s="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1"/>
      <c r="R320" s="1"/>
      <c r="S320" s="1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2.75" customHeight="1" x14ac:dyDescent="0.3">
      <c r="A321" s="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1"/>
      <c r="R321" s="1"/>
      <c r="S321" s="1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2.75" customHeight="1" x14ac:dyDescent="0.3">
      <c r="A322" s="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1"/>
      <c r="R322" s="1"/>
      <c r="S322" s="1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2.75" customHeight="1" x14ac:dyDescent="0.3">
      <c r="A323" s="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1"/>
      <c r="R323" s="1"/>
      <c r="S323" s="1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2.75" customHeight="1" x14ac:dyDescent="0.3">
      <c r="A324" s="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1"/>
      <c r="R324" s="1"/>
      <c r="S324" s="1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2.75" customHeight="1" x14ac:dyDescent="0.3">
      <c r="A325" s="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1"/>
      <c r="R325" s="1"/>
      <c r="S325" s="1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2.75" customHeight="1" x14ac:dyDescent="0.3">
      <c r="A326" s="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1"/>
      <c r="R326" s="1"/>
      <c r="S326" s="1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2.75" customHeight="1" x14ac:dyDescent="0.3">
      <c r="A327" s="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1"/>
      <c r="R327" s="1"/>
      <c r="S327" s="1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2.75" customHeight="1" x14ac:dyDescent="0.3">
      <c r="A328" s="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1"/>
      <c r="R328" s="1"/>
      <c r="S328" s="1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2.75" customHeight="1" x14ac:dyDescent="0.3">
      <c r="A329" s="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1"/>
      <c r="R329" s="1"/>
      <c r="S329" s="1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2.75" customHeight="1" x14ac:dyDescent="0.3">
      <c r="A330" s="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1"/>
      <c r="R330" s="1"/>
      <c r="S330" s="1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2.75" customHeight="1" x14ac:dyDescent="0.3">
      <c r="A331" s="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1"/>
      <c r="R331" s="1"/>
      <c r="S331" s="1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2.75" customHeight="1" x14ac:dyDescent="0.3">
      <c r="A332" s="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1"/>
      <c r="R332" s="1"/>
      <c r="S332" s="1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2.75" customHeight="1" x14ac:dyDescent="0.3">
      <c r="A333" s="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1"/>
      <c r="R333" s="1"/>
      <c r="S333" s="1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2.75" customHeight="1" x14ac:dyDescent="0.3">
      <c r="A334" s="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1"/>
      <c r="R334" s="1"/>
      <c r="S334" s="1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2.75" customHeight="1" x14ac:dyDescent="0.3">
      <c r="A335" s="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1"/>
      <c r="R335" s="1"/>
      <c r="S335" s="1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2.75" customHeight="1" x14ac:dyDescent="0.3">
      <c r="A336" s="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1"/>
      <c r="R336" s="1"/>
      <c r="S336" s="1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2.75" customHeight="1" x14ac:dyDescent="0.3">
      <c r="A337" s="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1"/>
      <c r="R337" s="1"/>
      <c r="S337" s="1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2.75" customHeight="1" x14ac:dyDescent="0.3">
      <c r="A338" s="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1"/>
      <c r="R338" s="1"/>
      <c r="S338" s="1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2.75" customHeight="1" x14ac:dyDescent="0.3">
      <c r="A339" s="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1"/>
      <c r="R339" s="1"/>
      <c r="S339" s="1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2.75" customHeight="1" x14ac:dyDescent="0.3">
      <c r="A340" s="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1"/>
      <c r="R340" s="1"/>
      <c r="S340" s="1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2.75" customHeight="1" x14ac:dyDescent="0.3">
      <c r="A341" s="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1"/>
      <c r="R341" s="1"/>
      <c r="S341" s="1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2.75" customHeight="1" x14ac:dyDescent="0.3">
      <c r="A342" s="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1"/>
      <c r="R342" s="1"/>
      <c r="S342" s="1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2.75" customHeight="1" x14ac:dyDescent="0.3">
      <c r="A343" s="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1"/>
      <c r="R343" s="1"/>
      <c r="S343" s="1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2.75" customHeight="1" x14ac:dyDescent="0.3">
      <c r="A344" s="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1"/>
      <c r="R344" s="1"/>
      <c r="S344" s="1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2.75" customHeight="1" x14ac:dyDescent="0.3">
      <c r="A345" s="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1"/>
      <c r="R345" s="1"/>
      <c r="S345" s="1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2.75" customHeight="1" x14ac:dyDescent="0.3">
      <c r="A346" s="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1"/>
      <c r="R346" s="1"/>
      <c r="S346" s="1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2.75" customHeight="1" x14ac:dyDescent="0.3">
      <c r="A347" s="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1"/>
      <c r="R347" s="1"/>
      <c r="S347" s="1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2.75" customHeight="1" x14ac:dyDescent="0.3">
      <c r="A348" s="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1"/>
      <c r="R348" s="1"/>
      <c r="S348" s="1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2.75" customHeight="1" x14ac:dyDescent="0.3">
      <c r="A349" s="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1"/>
      <c r="R349" s="1"/>
      <c r="S349" s="1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2.75" customHeight="1" x14ac:dyDescent="0.3">
      <c r="A350" s="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1"/>
      <c r="R350" s="1"/>
      <c r="S350" s="1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2.75" customHeight="1" x14ac:dyDescent="0.3">
      <c r="A351" s="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1"/>
      <c r="R351" s="1"/>
      <c r="S351" s="1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2.75" customHeight="1" x14ac:dyDescent="0.3">
      <c r="A352" s="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1"/>
      <c r="R352" s="1"/>
      <c r="S352" s="1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2.75" customHeight="1" x14ac:dyDescent="0.3">
      <c r="A353" s="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1"/>
      <c r="R353" s="1"/>
      <c r="S353" s="1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2.75" customHeight="1" x14ac:dyDescent="0.3">
      <c r="A354" s="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1"/>
      <c r="R354" s="1"/>
      <c r="S354" s="1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2.75" customHeight="1" x14ac:dyDescent="0.3">
      <c r="A355" s="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1"/>
      <c r="R355" s="1"/>
      <c r="S355" s="1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2.75" customHeight="1" x14ac:dyDescent="0.3">
      <c r="A356" s="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1"/>
      <c r="R356" s="1"/>
      <c r="S356" s="1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2.75" customHeight="1" x14ac:dyDescent="0.3">
      <c r="A357" s="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1"/>
      <c r="R357" s="1"/>
      <c r="S357" s="1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2.75" customHeight="1" x14ac:dyDescent="0.3">
      <c r="A358" s="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1"/>
      <c r="R358" s="1"/>
      <c r="S358" s="1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2.75" customHeight="1" x14ac:dyDescent="0.3">
      <c r="A359" s="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1"/>
      <c r="R359" s="1"/>
      <c r="S359" s="1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2.75" customHeight="1" x14ac:dyDescent="0.3">
      <c r="A360" s="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1"/>
      <c r="R360" s="1"/>
      <c r="S360" s="1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2.75" customHeight="1" x14ac:dyDescent="0.3">
      <c r="A361" s="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1"/>
      <c r="R361" s="1"/>
      <c r="S361" s="1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2.75" customHeight="1" x14ac:dyDescent="0.3">
      <c r="A362" s="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1"/>
      <c r="R362" s="1"/>
      <c r="S362" s="1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2.75" customHeight="1" x14ac:dyDescent="0.3">
      <c r="A363" s="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1"/>
      <c r="R363" s="1"/>
      <c r="S363" s="1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2.75" customHeight="1" x14ac:dyDescent="0.3">
      <c r="A364" s="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1"/>
      <c r="R364" s="1"/>
      <c r="S364" s="1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2.75" customHeight="1" x14ac:dyDescent="0.3">
      <c r="A365" s="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1"/>
      <c r="R365" s="1"/>
      <c r="S365" s="1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2.75" customHeight="1" x14ac:dyDescent="0.3">
      <c r="A366" s="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1"/>
      <c r="R366" s="1"/>
      <c r="S366" s="1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2.75" customHeight="1" x14ac:dyDescent="0.3">
      <c r="A367" s="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1"/>
      <c r="R367" s="1"/>
      <c r="S367" s="1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2.75" customHeight="1" x14ac:dyDescent="0.3">
      <c r="A368" s="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1"/>
      <c r="R368" s="1"/>
      <c r="S368" s="1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2.75" customHeight="1" x14ac:dyDescent="0.3">
      <c r="A369" s="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1"/>
      <c r="R369" s="1"/>
      <c r="S369" s="1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2.75" customHeight="1" x14ac:dyDescent="0.3">
      <c r="A370" s="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1"/>
      <c r="R370" s="1"/>
      <c r="S370" s="1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2.75" customHeight="1" x14ac:dyDescent="0.3">
      <c r="A371" s="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1"/>
      <c r="R371" s="1"/>
      <c r="S371" s="1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2.75" customHeight="1" x14ac:dyDescent="0.3">
      <c r="A372" s="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1"/>
      <c r="R372" s="1"/>
      <c r="S372" s="1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2.75" customHeight="1" x14ac:dyDescent="0.3">
      <c r="A373" s="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1"/>
      <c r="R373" s="1"/>
      <c r="S373" s="1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2.75" customHeight="1" x14ac:dyDescent="0.3">
      <c r="A374" s="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1"/>
      <c r="R374" s="1"/>
      <c r="S374" s="1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2.75" customHeight="1" x14ac:dyDescent="0.3">
      <c r="A375" s="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1"/>
      <c r="R375" s="1"/>
      <c r="S375" s="1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2.75" customHeight="1" x14ac:dyDescent="0.3">
      <c r="A376" s="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1"/>
      <c r="R376" s="1"/>
      <c r="S376" s="1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2.75" customHeight="1" x14ac:dyDescent="0.3">
      <c r="A377" s="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1"/>
      <c r="R377" s="1"/>
      <c r="S377" s="1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2.75" customHeight="1" x14ac:dyDescent="0.3">
      <c r="A378" s="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1"/>
      <c r="R378" s="1"/>
      <c r="S378" s="1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2.75" customHeight="1" x14ac:dyDescent="0.3">
      <c r="A379" s="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1"/>
      <c r="R379" s="1"/>
      <c r="S379" s="1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2.75" customHeight="1" x14ac:dyDescent="0.3">
      <c r="A380" s="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1"/>
      <c r="R380" s="1"/>
      <c r="S380" s="1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2.75" customHeight="1" x14ac:dyDescent="0.3">
      <c r="A381" s="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1"/>
      <c r="R381" s="1"/>
      <c r="S381" s="1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2.75" customHeight="1" x14ac:dyDescent="0.3">
      <c r="A382" s="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1"/>
      <c r="R382" s="1"/>
      <c r="S382" s="1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2.75" customHeight="1" x14ac:dyDescent="0.3">
      <c r="A383" s="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1"/>
      <c r="R383" s="1"/>
      <c r="S383" s="1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2.75" customHeight="1" x14ac:dyDescent="0.3">
      <c r="A384" s="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1"/>
      <c r="R384" s="1"/>
      <c r="S384" s="1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2.75" customHeight="1" x14ac:dyDescent="0.3">
      <c r="A385" s="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1"/>
      <c r="R385" s="1"/>
      <c r="S385" s="1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2.75" customHeight="1" x14ac:dyDescent="0.3">
      <c r="A386" s="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1"/>
      <c r="R386" s="1"/>
      <c r="S386" s="1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2.75" customHeight="1" x14ac:dyDescent="0.3">
      <c r="A387" s="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1"/>
      <c r="R387" s="1"/>
      <c r="S387" s="1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2.75" customHeight="1" x14ac:dyDescent="0.3">
      <c r="A388" s="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1"/>
      <c r="R388" s="1"/>
      <c r="S388" s="1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2.75" customHeight="1" x14ac:dyDescent="0.3">
      <c r="A389" s="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1"/>
      <c r="R389" s="1"/>
      <c r="S389" s="1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2.75" customHeight="1" x14ac:dyDescent="0.3">
      <c r="A390" s="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1"/>
      <c r="R390" s="1"/>
      <c r="S390" s="1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2.75" customHeight="1" x14ac:dyDescent="0.3">
      <c r="A391" s="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1"/>
      <c r="R391" s="1"/>
      <c r="S391" s="1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2.75" customHeight="1" x14ac:dyDescent="0.3">
      <c r="A392" s="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1"/>
      <c r="R392" s="1"/>
      <c r="S392" s="1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2.75" customHeight="1" x14ac:dyDescent="0.3">
      <c r="A393" s="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1"/>
      <c r="R393" s="1"/>
      <c r="S393" s="1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2.75" customHeight="1" x14ac:dyDescent="0.3">
      <c r="A394" s="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1"/>
      <c r="R394" s="1"/>
      <c r="S394" s="1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2.75" customHeight="1" x14ac:dyDescent="0.3">
      <c r="A395" s="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1"/>
      <c r="R395" s="1"/>
      <c r="S395" s="1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2.75" customHeight="1" x14ac:dyDescent="0.3">
      <c r="A396" s="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1"/>
      <c r="R396" s="1"/>
      <c r="S396" s="1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2.75" customHeight="1" x14ac:dyDescent="0.3">
      <c r="A397" s="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1"/>
      <c r="R397" s="1"/>
      <c r="S397" s="1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2.75" customHeight="1" x14ac:dyDescent="0.3">
      <c r="A398" s="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1"/>
      <c r="R398" s="1"/>
      <c r="S398" s="1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2.75" customHeight="1" x14ac:dyDescent="0.3">
      <c r="A399" s="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1"/>
      <c r="R399" s="1"/>
      <c r="S399" s="1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2.75" customHeight="1" x14ac:dyDescent="0.3">
      <c r="A400" s="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1"/>
      <c r="R400" s="1"/>
      <c r="S400" s="1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2.75" customHeight="1" x14ac:dyDescent="0.3">
      <c r="A401" s="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1"/>
      <c r="R401" s="1"/>
      <c r="S401" s="1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2.75" customHeight="1" x14ac:dyDescent="0.3">
      <c r="A402" s="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1"/>
      <c r="R402" s="1"/>
      <c r="S402" s="1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2.75" customHeight="1" x14ac:dyDescent="0.3">
      <c r="A403" s="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1"/>
      <c r="R403" s="1"/>
      <c r="S403" s="1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2.75" customHeight="1" x14ac:dyDescent="0.3">
      <c r="A404" s="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1"/>
      <c r="R404" s="1"/>
      <c r="S404" s="1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2.75" customHeight="1" x14ac:dyDescent="0.3">
      <c r="A405" s="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1"/>
      <c r="R405" s="1"/>
      <c r="S405" s="1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2.75" customHeight="1" x14ac:dyDescent="0.3">
      <c r="A406" s="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1"/>
      <c r="R406" s="1"/>
      <c r="S406" s="1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2.75" customHeight="1" x14ac:dyDescent="0.3">
      <c r="A407" s="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1"/>
      <c r="R407" s="1"/>
      <c r="S407" s="1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2.75" customHeight="1" x14ac:dyDescent="0.3">
      <c r="A408" s="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1"/>
      <c r="R408" s="1"/>
      <c r="S408" s="1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2.75" customHeight="1" x14ac:dyDescent="0.3">
      <c r="A409" s="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1"/>
      <c r="R409" s="1"/>
      <c r="S409" s="1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2.75" customHeight="1" x14ac:dyDescent="0.3">
      <c r="A410" s="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1"/>
      <c r="R410" s="1"/>
      <c r="S410" s="1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2.75" customHeight="1" x14ac:dyDescent="0.3">
      <c r="A411" s="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1"/>
      <c r="R411" s="1"/>
      <c r="S411" s="1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2.75" customHeight="1" x14ac:dyDescent="0.3">
      <c r="A412" s="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1"/>
      <c r="R412" s="1"/>
      <c r="S412" s="1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2.75" customHeight="1" x14ac:dyDescent="0.3">
      <c r="A413" s="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1"/>
      <c r="R413" s="1"/>
      <c r="S413" s="1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2.75" customHeight="1" x14ac:dyDescent="0.3">
      <c r="A414" s="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1"/>
      <c r="R414" s="1"/>
      <c r="S414" s="1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2.75" customHeight="1" x14ac:dyDescent="0.3">
      <c r="A415" s="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1"/>
      <c r="R415" s="1"/>
      <c r="S415" s="1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2.75" customHeight="1" x14ac:dyDescent="0.3">
      <c r="A416" s="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1"/>
      <c r="R416" s="1"/>
      <c r="S416" s="1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2.75" customHeight="1" x14ac:dyDescent="0.3">
      <c r="A417" s="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1"/>
      <c r="R417" s="1"/>
      <c r="S417" s="1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2.75" customHeight="1" x14ac:dyDescent="0.3">
      <c r="A418" s="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1"/>
      <c r="R418" s="1"/>
      <c r="S418" s="1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2.75" customHeight="1" x14ac:dyDescent="0.3">
      <c r="A419" s="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1"/>
      <c r="R419" s="1"/>
      <c r="S419" s="1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2.75" customHeight="1" x14ac:dyDescent="0.3">
      <c r="A420" s="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1"/>
      <c r="R420" s="1"/>
      <c r="S420" s="1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2.75" customHeight="1" x14ac:dyDescent="0.3">
      <c r="A421" s="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1"/>
      <c r="R421" s="1"/>
      <c r="S421" s="1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2.75" customHeight="1" x14ac:dyDescent="0.3">
      <c r="A422" s="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1"/>
      <c r="R422" s="1"/>
      <c r="S422" s="1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2.75" customHeight="1" x14ac:dyDescent="0.3">
      <c r="A423" s="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1"/>
      <c r="R423" s="1"/>
      <c r="S423" s="1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2.75" customHeight="1" x14ac:dyDescent="0.3">
      <c r="A424" s="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1"/>
      <c r="R424" s="1"/>
      <c r="S424" s="1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2.75" customHeight="1" x14ac:dyDescent="0.3">
      <c r="A425" s="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1"/>
      <c r="R425" s="1"/>
      <c r="S425" s="1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2.75" customHeight="1" x14ac:dyDescent="0.3">
      <c r="A426" s="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1"/>
      <c r="R426" s="1"/>
      <c r="S426" s="1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2.75" customHeight="1" x14ac:dyDescent="0.3">
      <c r="A427" s="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1"/>
      <c r="R427" s="1"/>
      <c r="S427" s="1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2.75" customHeight="1" x14ac:dyDescent="0.3">
      <c r="A428" s="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1"/>
      <c r="R428" s="1"/>
      <c r="S428" s="1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2.75" customHeight="1" x14ac:dyDescent="0.3">
      <c r="A429" s="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1"/>
      <c r="R429" s="1"/>
      <c r="S429" s="1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2.75" customHeight="1" x14ac:dyDescent="0.3">
      <c r="A430" s="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1"/>
      <c r="R430" s="1"/>
      <c r="S430" s="1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2.75" customHeight="1" x14ac:dyDescent="0.3">
      <c r="A431" s="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1"/>
      <c r="R431" s="1"/>
      <c r="S431" s="1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2.75" customHeight="1" x14ac:dyDescent="0.3">
      <c r="A432" s="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1"/>
      <c r="R432" s="1"/>
      <c r="S432" s="1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2.75" customHeight="1" x14ac:dyDescent="0.3">
      <c r="A433" s="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1"/>
      <c r="R433" s="1"/>
      <c r="S433" s="1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2.75" customHeight="1" x14ac:dyDescent="0.3">
      <c r="A434" s="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1"/>
      <c r="R434" s="1"/>
      <c r="S434" s="1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2.75" customHeight="1" x14ac:dyDescent="0.3">
      <c r="A435" s="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1"/>
      <c r="R435" s="1"/>
      <c r="S435" s="1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2.75" customHeight="1" x14ac:dyDescent="0.3">
      <c r="A436" s="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1"/>
      <c r="R436" s="1"/>
      <c r="S436" s="1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2.75" customHeight="1" x14ac:dyDescent="0.3">
      <c r="A437" s="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1"/>
      <c r="R437" s="1"/>
      <c r="S437" s="1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2.75" customHeight="1" x14ac:dyDescent="0.3">
      <c r="A438" s="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1"/>
      <c r="R438" s="1"/>
      <c r="S438" s="1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2.75" customHeight="1" x14ac:dyDescent="0.3">
      <c r="A439" s="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1"/>
      <c r="R439" s="1"/>
      <c r="S439" s="1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2.75" customHeight="1" x14ac:dyDescent="0.3">
      <c r="A440" s="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1"/>
      <c r="R440" s="1"/>
      <c r="S440" s="1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2.75" customHeight="1" x14ac:dyDescent="0.3">
      <c r="A441" s="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1"/>
      <c r="R441" s="1"/>
      <c r="S441" s="1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2.75" customHeight="1" x14ac:dyDescent="0.3">
      <c r="A442" s="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1"/>
      <c r="R442" s="1"/>
      <c r="S442" s="1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2.75" customHeight="1" x14ac:dyDescent="0.3">
      <c r="A443" s="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1"/>
      <c r="R443" s="1"/>
      <c r="S443" s="1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2.75" customHeight="1" x14ac:dyDescent="0.3">
      <c r="A444" s="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1"/>
      <c r="R444" s="1"/>
      <c r="S444" s="1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2.75" customHeight="1" x14ac:dyDescent="0.3">
      <c r="A445" s="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1"/>
      <c r="R445" s="1"/>
      <c r="S445" s="1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2.75" customHeight="1" x14ac:dyDescent="0.3">
      <c r="A446" s="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1"/>
      <c r="R446" s="1"/>
      <c r="S446" s="1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2.75" customHeight="1" x14ac:dyDescent="0.3">
      <c r="A447" s="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1"/>
      <c r="R447" s="1"/>
      <c r="S447" s="1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2.75" customHeight="1" x14ac:dyDescent="0.3">
      <c r="A448" s="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1"/>
      <c r="R448" s="1"/>
      <c r="S448" s="1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2.75" customHeight="1" x14ac:dyDescent="0.3">
      <c r="A449" s="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1"/>
      <c r="R449" s="1"/>
      <c r="S449" s="1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2.75" customHeight="1" x14ac:dyDescent="0.3">
      <c r="A450" s="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1"/>
      <c r="R450" s="1"/>
      <c r="S450" s="1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2.75" customHeight="1" x14ac:dyDescent="0.3">
      <c r="A451" s="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1"/>
      <c r="R451" s="1"/>
      <c r="S451" s="1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2.75" customHeight="1" x14ac:dyDescent="0.3">
      <c r="A452" s="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1"/>
      <c r="R452" s="1"/>
      <c r="S452" s="1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2.75" customHeight="1" x14ac:dyDescent="0.3">
      <c r="A453" s="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1"/>
      <c r="R453" s="1"/>
      <c r="S453" s="1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2.75" customHeight="1" x14ac:dyDescent="0.3">
      <c r="A454" s="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1"/>
      <c r="R454" s="1"/>
      <c r="S454" s="1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2.75" customHeight="1" x14ac:dyDescent="0.3">
      <c r="A455" s="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1"/>
      <c r="R455" s="1"/>
      <c r="S455" s="1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2.75" customHeight="1" x14ac:dyDescent="0.3">
      <c r="A456" s="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1"/>
      <c r="R456" s="1"/>
      <c r="S456" s="1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2.75" customHeight="1" x14ac:dyDescent="0.3">
      <c r="A457" s="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1"/>
      <c r="R457" s="1"/>
      <c r="S457" s="1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2.75" customHeight="1" x14ac:dyDescent="0.3">
      <c r="A458" s="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1"/>
      <c r="R458" s="1"/>
      <c r="S458" s="1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2.75" customHeight="1" x14ac:dyDescent="0.3">
      <c r="A459" s="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1"/>
      <c r="R459" s="1"/>
      <c r="S459" s="1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2.75" customHeight="1" x14ac:dyDescent="0.3">
      <c r="A460" s="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1"/>
      <c r="R460" s="1"/>
      <c r="S460" s="1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2.75" customHeight="1" x14ac:dyDescent="0.3">
      <c r="A461" s="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1"/>
      <c r="R461" s="1"/>
      <c r="S461" s="1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2.75" customHeight="1" x14ac:dyDescent="0.3">
      <c r="A462" s="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1"/>
      <c r="R462" s="1"/>
      <c r="S462" s="1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2.75" customHeight="1" x14ac:dyDescent="0.3">
      <c r="A463" s="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1"/>
      <c r="R463" s="1"/>
      <c r="S463" s="1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2.75" customHeight="1" x14ac:dyDescent="0.3">
      <c r="A464" s="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1"/>
      <c r="R464" s="1"/>
      <c r="S464" s="1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2.75" customHeight="1" x14ac:dyDescent="0.3">
      <c r="A465" s="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1"/>
      <c r="R465" s="1"/>
      <c r="S465" s="1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2.75" customHeight="1" x14ac:dyDescent="0.3">
      <c r="A466" s="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1"/>
      <c r="R466" s="1"/>
      <c r="S466" s="1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2.75" customHeight="1" x14ac:dyDescent="0.3">
      <c r="A467" s="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1"/>
      <c r="R467" s="1"/>
      <c r="S467" s="1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2.75" customHeight="1" x14ac:dyDescent="0.3">
      <c r="A468" s="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1"/>
      <c r="R468" s="1"/>
      <c r="S468" s="1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2.75" customHeight="1" x14ac:dyDescent="0.3">
      <c r="A469" s="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1"/>
      <c r="R469" s="1"/>
      <c r="S469" s="1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2.75" customHeight="1" x14ac:dyDescent="0.3">
      <c r="A470" s="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1"/>
      <c r="R470" s="1"/>
      <c r="S470" s="1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2.75" customHeight="1" x14ac:dyDescent="0.3">
      <c r="A471" s="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1"/>
      <c r="R471" s="1"/>
      <c r="S471" s="1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2.75" customHeight="1" x14ac:dyDescent="0.3">
      <c r="A472" s="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1"/>
      <c r="R472" s="1"/>
      <c r="S472" s="1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2.75" customHeight="1" x14ac:dyDescent="0.3">
      <c r="A473" s="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1"/>
      <c r="R473" s="1"/>
      <c r="S473" s="1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2.75" customHeight="1" x14ac:dyDescent="0.3">
      <c r="A474" s="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1"/>
      <c r="R474" s="1"/>
      <c r="S474" s="1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2.75" customHeight="1" x14ac:dyDescent="0.3">
      <c r="A475" s="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1"/>
      <c r="R475" s="1"/>
      <c r="S475" s="1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12.75" customHeight="1" x14ac:dyDescent="0.3">
      <c r="A476" s="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1"/>
      <c r="R476" s="1"/>
      <c r="S476" s="1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12.75" customHeight="1" x14ac:dyDescent="0.3">
      <c r="A477" s="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1"/>
      <c r="R477" s="1"/>
      <c r="S477" s="1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12.75" customHeight="1" x14ac:dyDescent="0.3">
      <c r="A478" s="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1"/>
      <c r="R478" s="1"/>
      <c r="S478" s="1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12.75" customHeight="1" x14ac:dyDescent="0.3">
      <c r="A479" s="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1"/>
      <c r="R479" s="1"/>
      <c r="S479" s="1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12.75" customHeight="1" x14ac:dyDescent="0.3">
      <c r="A480" s="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1"/>
      <c r="R480" s="1"/>
      <c r="S480" s="1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12.75" customHeight="1" x14ac:dyDescent="0.3">
      <c r="A481" s="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1"/>
      <c r="R481" s="1"/>
      <c r="S481" s="1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12.75" customHeight="1" x14ac:dyDescent="0.3">
      <c r="A482" s="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1"/>
      <c r="R482" s="1"/>
      <c r="S482" s="1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12.75" customHeight="1" x14ac:dyDescent="0.3">
      <c r="A483" s="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1"/>
      <c r="R483" s="1"/>
      <c r="S483" s="1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12.75" customHeight="1" x14ac:dyDescent="0.3">
      <c r="A484" s="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1"/>
      <c r="R484" s="1"/>
      <c r="S484" s="1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12.75" customHeight="1" x14ac:dyDescent="0.3">
      <c r="A485" s="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1"/>
      <c r="R485" s="1"/>
      <c r="S485" s="1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12.75" customHeight="1" x14ac:dyDescent="0.3">
      <c r="A486" s="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1"/>
      <c r="R486" s="1"/>
      <c r="S486" s="1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12.75" customHeight="1" x14ac:dyDescent="0.3">
      <c r="A487" s="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1"/>
      <c r="R487" s="1"/>
      <c r="S487" s="1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ht="12.75" customHeight="1" x14ac:dyDescent="0.3">
      <c r="A488" s="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1"/>
      <c r="R488" s="1"/>
      <c r="S488" s="1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ht="12.75" customHeight="1" x14ac:dyDescent="0.3">
      <c r="A489" s="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1"/>
      <c r="R489" s="1"/>
      <c r="S489" s="1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ht="12.75" customHeight="1" x14ac:dyDescent="0.3">
      <c r="A490" s="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1"/>
      <c r="R490" s="1"/>
      <c r="S490" s="1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ht="12.75" customHeight="1" x14ac:dyDescent="0.3">
      <c r="A491" s="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1"/>
      <c r="R491" s="1"/>
      <c r="S491" s="1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ht="12.75" customHeight="1" x14ac:dyDescent="0.3">
      <c r="A492" s="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1"/>
      <c r="R492" s="1"/>
      <c r="S492" s="1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ht="12.75" customHeight="1" x14ac:dyDescent="0.3">
      <c r="A493" s="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1"/>
      <c r="R493" s="1"/>
      <c r="S493" s="1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ht="12.75" customHeight="1" x14ac:dyDescent="0.3">
      <c r="A494" s="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1"/>
      <c r="R494" s="1"/>
      <c r="S494" s="1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ht="12.75" customHeight="1" x14ac:dyDescent="0.3">
      <c r="A495" s="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1"/>
      <c r="R495" s="1"/>
      <c r="S495" s="1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ht="12.75" customHeight="1" x14ac:dyDescent="0.3">
      <c r="A496" s="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1"/>
      <c r="R496" s="1"/>
      <c r="S496" s="1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ht="12.75" customHeight="1" x14ac:dyDescent="0.3">
      <c r="A497" s="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1"/>
      <c r="R497" s="1"/>
      <c r="S497" s="1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ht="12.75" customHeight="1" x14ac:dyDescent="0.3">
      <c r="A498" s="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1"/>
      <c r="R498" s="1"/>
      <c r="S498" s="1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ht="12.75" customHeight="1" x14ac:dyDescent="0.3">
      <c r="A499" s="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1"/>
      <c r="R499" s="1"/>
      <c r="S499" s="1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ht="12.75" customHeight="1" x14ac:dyDescent="0.3">
      <c r="A500" s="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1"/>
      <c r="R500" s="1"/>
      <c r="S500" s="1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ht="12.75" customHeight="1" x14ac:dyDescent="0.3">
      <c r="A501" s="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1"/>
      <c r="R501" s="1"/>
      <c r="S501" s="1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ht="12.75" customHeight="1" x14ac:dyDescent="0.3">
      <c r="A502" s="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1"/>
      <c r="R502" s="1"/>
      <c r="S502" s="1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ht="12.75" customHeight="1" x14ac:dyDescent="0.3">
      <c r="A503" s="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1"/>
      <c r="R503" s="1"/>
      <c r="S503" s="1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ht="12.75" customHeight="1" x14ac:dyDescent="0.3">
      <c r="A504" s="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1"/>
      <c r="R504" s="1"/>
      <c r="S504" s="1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ht="12.75" customHeight="1" x14ac:dyDescent="0.3">
      <c r="A505" s="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1"/>
      <c r="R505" s="1"/>
      <c r="S505" s="1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 ht="12.75" customHeight="1" x14ac:dyDescent="0.3">
      <c r="A506" s="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1"/>
      <c r="R506" s="1"/>
      <c r="S506" s="1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 ht="12.75" customHeight="1" x14ac:dyDescent="0.3">
      <c r="A507" s="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1"/>
      <c r="R507" s="1"/>
      <c r="S507" s="1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 ht="12.75" customHeight="1" x14ac:dyDescent="0.3">
      <c r="A508" s="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1"/>
      <c r="R508" s="1"/>
      <c r="S508" s="1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 ht="12.75" customHeight="1" x14ac:dyDescent="0.3">
      <c r="A509" s="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1"/>
      <c r="R509" s="1"/>
      <c r="S509" s="1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 ht="12.75" customHeight="1" x14ac:dyDescent="0.3">
      <c r="A510" s="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1"/>
      <c r="R510" s="1"/>
      <c r="S510" s="1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 ht="12.75" customHeight="1" x14ac:dyDescent="0.3">
      <c r="A511" s="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1"/>
      <c r="R511" s="1"/>
      <c r="S511" s="1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 ht="12.75" customHeight="1" x14ac:dyDescent="0.3">
      <c r="A512" s="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1"/>
      <c r="R512" s="1"/>
      <c r="S512" s="1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 ht="12.75" customHeight="1" x14ac:dyDescent="0.3">
      <c r="A513" s="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1"/>
      <c r="R513" s="1"/>
      <c r="S513" s="1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 ht="12.75" customHeight="1" x14ac:dyDescent="0.3">
      <c r="A514" s="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1"/>
      <c r="R514" s="1"/>
      <c r="S514" s="1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 ht="12.75" customHeight="1" x14ac:dyDescent="0.3">
      <c r="A515" s="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1"/>
      <c r="R515" s="1"/>
      <c r="S515" s="1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 ht="12.75" customHeight="1" x14ac:dyDescent="0.3">
      <c r="A516" s="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1"/>
      <c r="R516" s="1"/>
      <c r="S516" s="1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spans="1:36" ht="12.75" customHeight="1" x14ac:dyDescent="0.3">
      <c r="A517" s="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1"/>
      <c r="R517" s="1"/>
      <c r="S517" s="1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 ht="12.75" customHeight="1" x14ac:dyDescent="0.3">
      <c r="A518" s="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1"/>
      <c r="R518" s="1"/>
      <c r="S518" s="1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 ht="12.75" customHeight="1" x14ac:dyDescent="0.3">
      <c r="A519" s="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1"/>
      <c r="R519" s="1"/>
      <c r="S519" s="1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 ht="12.75" customHeight="1" x14ac:dyDescent="0.3">
      <c r="A520" s="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1"/>
      <c r="R520" s="1"/>
      <c r="S520" s="1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 ht="12.75" customHeight="1" x14ac:dyDescent="0.3">
      <c r="A521" s="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1"/>
      <c r="R521" s="1"/>
      <c r="S521" s="1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 ht="12.75" customHeight="1" x14ac:dyDescent="0.3">
      <c r="A522" s="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1"/>
      <c r="R522" s="1"/>
      <c r="S522" s="1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 ht="12.75" customHeight="1" x14ac:dyDescent="0.3">
      <c r="A523" s="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1"/>
      <c r="R523" s="1"/>
      <c r="S523" s="1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 ht="12.75" customHeight="1" x14ac:dyDescent="0.3">
      <c r="A524" s="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1"/>
      <c r="R524" s="1"/>
      <c r="S524" s="1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 ht="12.75" customHeight="1" x14ac:dyDescent="0.3">
      <c r="A525" s="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1"/>
      <c r="R525" s="1"/>
      <c r="S525" s="1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 ht="12.75" customHeight="1" x14ac:dyDescent="0.3">
      <c r="A526" s="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1"/>
      <c r="R526" s="1"/>
      <c r="S526" s="1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 ht="12.75" customHeight="1" x14ac:dyDescent="0.3">
      <c r="A527" s="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1"/>
      <c r="R527" s="1"/>
      <c r="S527" s="1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 ht="12.75" customHeight="1" x14ac:dyDescent="0.3">
      <c r="A528" s="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1"/>
      <c r="R528" s="1"/>
      <c r="S528" s="1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 ht="12.75" customHeight="1" x14ac:dyDescent="0.3">
      <c r="A529" s="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1"/>
      <c r="R529" s="1"/>
      <c r="S529" s="1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 ht="12.75" customHeight="1" x14ac:dyDescent="0.3">
      <c r="A530" s="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1"/>
      <c r="R530" s="1"/>
      <c r="S530" s="1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 ht="12.75" customHeight="1" x14ac:dyDescent="0.3">
      <c r="A531" s="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1"/>
      <c r="R531" s="1"/>
      <c r="S531" s="1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 ht="12.75" customHeight="1" x14ac:dyDescent="0.3">
      <c r="A532" s="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1"/>
      <c r="R532" s="1"/>
      <c r="S532" s="1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 ht="12.75" customHeight="1" x14ac:dyDescent="0.3">
      <c r="A533" s="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1"/>
      <c r="R533" s="1"/>
      <c r="S533" s="1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 ht="12.75" customHeight="1" x14ac:dyDescent="0.3">
      <c r="A534" s="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1"/>
      <c r="R534" s="1"/>
      <c r="S534" s="1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 ht="12.75" customHeight="1" x14ac:dyDescent="0.3">
      <c r="A535" s="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1"/>
      <c r="R535" s="1"/>
      <c r="S535" s="1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 ht="12.75" customHeight="1" x14ac:dyDescent="0.3">
      <c r="A536" s="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1"/>
      <c r="R536" s="1"/>
      <c r="S536" s="1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 ht="12.75" customHeight="1" x14ac:dyDescent="0.3">
      <c r="A537" s="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1"/>
      <c r="R537" s="1"/>
      <c r="S537" s="1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 ht="12.75" customHeight="1" x14ac:dyDescent="0.3">
      <c r="A538" s="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1"/>
      <c r="R538" s="1"/>
      <c r="S538" s="1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 ht="12.75" customHeight="1" x14ac:dyDescent="0.3">
      <c r="A539" s="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1"/>
      <c r="R539" s="1"/>
      <c r="S539" s="1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 ht="12.75" customHeight="1" x14ac:dyDescent="0.3">
      <c r="A540" s="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1"/>
      <c r="R540" s="1"/>
      <c r="S540" s="1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 ht="12.75" customHeight="1" x14ac:dyDescent="0.3">
      <c r="A541" s="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1"/>
      <c r="R541" s="1"/>
      <c r="S541" s="1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 ht="12.75" customHeight="1" x14ac:dyDescent="0.3">
      <c r="A542" s="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1"/>
      <c r="R542" s="1"/>
      <c r="S542" s="1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 ht="12.75" customHeight="1" x14ac:dyDescent="0.3">
      <c r="A543" s="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1"/>
      <c r="R543" s="1"/>
      <c r="S543" s="1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 ht="12.75" customHeight="1" x14ac:dyDescent="0.3">
      <c r="A544" s="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1"/>
      <c r="R544" s="1"/>
      <c r="S544" s="1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 ht="12.75" customHeight="1" x14ac:dyDescent="0.3">
      <c r="A545" s="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1"/>
      <c r="R545" s="1"/>
      <c r="S545" s="1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 ht="12.75" customHeight="1" x14ac:dyDescent="0.3">
      <c r="A546" s="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1"/>
      <c r="R546" s="1"/>
      <c r="S546" s="1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 ht="12.75" customHeight="1" x14ac:dyDescent="0.3">
      <c r="A547" s="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1"/>
      <c r="R547" s="1"/>
      <c r="S547" s="1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 ht="12.75" customHeight="1" x14ac:dyDescent="0.3">
      <c r="A548" s="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1"/>
      <c r="R548" s="1"/>
      <c r="S548" s="1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 ht="12.75" customHeight="1" x14ac:dyDescent="0.3">
      <c r="A549" s="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1"/>
      <c r="R549" s="1"/>
      <c r="S549" s="1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 ht="12.75" customHeight="1" x14ac:dyDescent="0.3">
      <c r="A550" s="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1"/>
      <c r="R550" s="1"/>
      <c r="S550" s="1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 ht="12.75" customHeight="1" x14ac:dyDescent="0.3">
      <c r="A551" s="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1"/>
      <c r="R551" s="1"/>
      <c r="S551" s="1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spans="1:36" ht="12.75" customHeight="1" x14ac:dyDescent="0.3">
      <c r="A552" s="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1"/>
      <c r="R552" s="1"/>
      <c r="S552" s="1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spans="1:36" ht="12.75" customHeight="1" x14ac:dyDescent="0.3">
      <c r="A553" s="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1"/>
      <c r="R553" s="1"/>
      <c r="S553" s="1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spans="1:36" ht="12.75" customHeight="1" x14ac:dyDescent="0.3">
      <c r="A554" s="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1"/>
      <c r="R554" s="1"/>
      <c r="S554" s="1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spans="1:36" ht="12.75" customHeight="1" x14ac:dyDescent="0.3">
      <c r="A555" s="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1"/>
      <c r="R555" s="1"/>
      <c r="S555" s="1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spans="1:36" ht="12.75" customHeight="1" x14ac:dyDescent="0.3">
      <c r="A556" s="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1"/>
      <c r="R556" s="1"/>
      <c r="S556" s="1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spans="1:36" ht="12.75" customHeight="1" x14ac:dyDescent="0.3">
      <c r="A557" s="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1"/>
      <c r="R557" s="1"/>
      <c r="S557" s="1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spans="1:36" ht="12.75" customHeight="1" x14ac:dyDescent="0.3">
      <c r="A558" s="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1"/>
      <c r="R558" s="1"/>
      <c r="S558" s="1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spans="1:36" ht="12.75" customHeight="1" x14ac:dyDescent="0.3">
      <c r="A559" s="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1"/>
      <c r="R559" s="1"/>
      <c r="S559" s="1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spans="1:36" ht="12.75" customHeight="1" x14ac:dyDescent="0.3">
      <c r="A560" s="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1"/>
      <c r="R560" s="1"/>
      <c r="S560" s="1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spans="1:36" ht="12.75" customHeight="1" x14ac:dyDescent="0.3">
      <c r="A561" s="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1"/>
      <c r="R561" s="1"/>
      <c r="S561" s="1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spans="1:36" ht="12.75" customHeight="1" x14ac:dyDescent="0.3">
      <c r="A562" s="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1"/>
      <c r="R562" s="1"/>
      <c r="S562" s="1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spans="1:36" ht="12.75" customHeight="1" x14ac:dyDescent="0.3">
      <c r="A563" s="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1"/>
      <c r="R563" s="1"/>
      <c r="S563" s="1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spans="1:36" ht="12.75" customHeight="1" x14ac:dyDescent="0.3">
      <c r="A564" s="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1"/>
      <c r="R564" s="1"/>
      <c r="S564" s="1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spans="1:36" ht="12.75" customHeight="1" x14ac:dyDescent="0.3">
      <c r="A565" s="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1"/>
      <c r="R565" s="1"/>
      <c r="S565" s="1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spans="1:36" ht="12.75" customHeight="1" x14ac:dyDescent="0.3">
      <c r="A566" s="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1"/>
      <c r="R566" s="1"/>
      <c r="S566" s="1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spans="1:36" ht="12.75" customHeight="1" x14ac:dyDescent="0.3">
      <c r="A567" s="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1"/>
      <c r="R567" s="1"/>
      <c r="S567" s="1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spans="1:36" ht="12.75" customHeight="1" x14ac:dyDescent="0.3">
      <c r="A568" s="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1"/>
      <c r="R568" s="1"/>
      <c r="S568" s="1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spans="1:36" ht="12.75" customHeight="1" x14ac:dyDescent="0.3">
      <c r="A569" s="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1"/>
      <c r="R569" s="1"/>
      <c r="S569" s="1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spans="1:36" ht="12.75" customHeight="1" x14ac:dyDescent="0.3">
      <c r="A570" s="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1"/>
      <c r="R570" s="1"/>
      <c r="S570" s="1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spans="1:36" ht="12.75" customHeight="1" x14ac:dyDescent="0.3">
      <c r="A571" s="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1"/>
      <c r="R571" s="1"/>
      <c r="S571" s="1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spans="1:36" ht="12.75" customHeight="1" x14ac:dyDescent="0.3">
      <c r="A572" s="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1"/>
      <c r="R572" s="1"/>
      <c r="S572" s="1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spans="1:36" ht="12.75" customHeight="1" x14ac:dyDescent="0.3">
      <c r="A573" s="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1"/>
      <c r="R573" s="1"/>
      <c r="S573" s="1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spans="1:36" ht="12.75" customHeight="1" x14ac:dyDescent="0.3">
      <c r="A574" s="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1"/>
      <c r="R574" s="1"/>
      <c r="S574" s="1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spans="1:36" ht="12.75" customHeight="1" x14ac:dyDescent="0.3">
      <c r="A575" s="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1"/>
      <c r="R575" s="1"/>
      <c r="S575" s="1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spans="1:36" ht="12.75" customHeight="1" x14ac:dyDescent="0.3">
      <c r="A576" s="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1"/>
      <c r="R576" s="1"/>
      <c r="S576" s="1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spans="1:36" ht="12.75" customHeight="1" x14ac:dyDescent="0.3">
      <c r="A577" s="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1"/>
      <c r="R577" s="1"/>
      <c r="S577" s="1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spans="1:36" ht="12.75" customHeight="1" x14ac:dyDescent="0.3">
      <c r="A578" s="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1"/>
      <c r="R578" s="1"/>
      <c r="S578" s="1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spans="1:36" ht="12.75" customHeight="1" x14ac:dyDescent="0.3">
      <c r="A579" s="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1"/>
      <c r="R579" s="1"/>
      <c r="S579" s="1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spans="1:36" ht="12.75" customHeight="1" x14ac:dyDescent="0.3">
      <c r="A580" s="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1"/>
      <c r="R580" s="1"/>
      <c r="S580" s="1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spans="1:36" ht="12.75" customHeight="1" x14ac:dyDescent="0.3">
      <c r="A581" s="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1"/>
      <c r="R581" s="1"/>
      <c r="S581" s="1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spans="1:36" ht="12.75" customHeight="1" x14ac:dyDescent="0.3">
      <c r="A582" s="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1"/>
      <c r="R582" s="1"/>
      <c r="S582" s="1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spans="1:36" ht="12.75" customHeight="1" x14ac:dyDescent="0.3">
      <c r="A583" s="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1"/>
      <c r="R583" s="1"/>
      <c r="S583" s="1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spans="1:36" ht="12.75" customHeight="1" x14ac:dyDescent="0.3">
      <c r="A584" s="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1"/>
      <c r="R584" s="1"/>
      <c r="S584" s="1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spans="1:36" ht="12.75" customHeight="1" x14ac:dyDescent="0.3">
      <c r="A585" s="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1"/>
      <c r="R585" s="1"/>
      <c r="S585" s="1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spans="1:36" ht="12.75" customHeight="1" x14ac:dyDescent="0.3">
      <c r="A586" s="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1"/>
      <c r="R586" s="1"/>
      <c r="S586" s="1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spans="1:36" ht="12.75" customHeight="1" x14ac:dyDescent="0.3">
      <c r="A587" s="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1"/>
      <c r="R587" s="1"/>
      <c r="S587" s="1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spans="1:36" ht="12.75" customHeight="1" x14ac:dyDescent="0.3">
      <c r="A588" s="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1"/>
      <c r="R588" s="1"/>
      <c r="S588" s="1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spans="1:36" ht="12.75" customHeight="1" x14ac:dyDescent="0.3">
      <c r="A589" s="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1"/>
      <c r="R589" s="1"/>
      <c r="S589" s="1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spans="1:36" ht="12.75" customHeight="1" x14ac:dyDescent="0.3">
      <c r="A590" s="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1"/>
      <c r="R590" s="1"/>
      <c r="S590" s="1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spans="1:36" ht="12.75" customHeight="1" x14ac:dyDescent="0.3">
      <c r="A591" s="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1"/>
      <c r="R591" s="1"/>
      <c r="S591" s="1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spans="1:36" ht="12.75" customHeight="1" x14ac:dyDescent="0.3">
      <c r="A592" s="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1"/>
      <c r="R592" s="1"/>
      <c r="S592" s="1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spans="1:36" ht="12.75" customHeight="1" x14ac:dyDescent="0.3">
      <c r="A593" s="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1"/>
      <c r="R593" s="1"/>
      <c r="S593" s="1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spans="1:36" ht="12.75" customHeight="1" x14ac:dyDescent="0.3">
      <c r="A594" s="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1"/>
      <c r="R594" s="1"/>
      <c r="S594" s="1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spans="1:36" ht="12.75" customHeight="1" x14ac:dyDescent="0.3">
      <c r="A595" s="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1"/>
      <c r="R595" s="1"/>
      <c r="S595" s="1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spans="1:36" ht="12.75" customHeight="1" x14ac:dyDescent="0.3">
      <c r="A596" s="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1"/>
      <c r="R596" s="1"/>
      <c r="S596" s="1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spans="1:36" ht="12.75" customHeight="1" x14ac:dyDescent="0.3">
      <c r="A597" s="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1"/>
      <c r="R597" s="1"/>
      <c r="S597" s="1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spans="1:36" ht="12.75" customHeight="1" x14ac:dyDescent="0.3">
      <c r="A598" s="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1"/>
      <c r="R598" s="1"/>
      <c r="S598" s="1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spans="1:36" ht="12.75" customHeight="1" x14ac:dyDescent="0.3">
      <c r="A599" s="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1"/>
      <c r="R599" s="1"/>
      <c r="S599" s="1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spans="1:36" ht="12.75" customHeight="1" x14ac:dyDescent="0.3">
      <c r="A600" s="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1"/>
      <c r="R600" s="1"/>
      <c r="S600" s="1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spans="1:36" ht="12.75" customHeight="1" x14ac:dyDescent="0.3">
      <c r="A601" s="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1"/>
      <c r="R601" s="1"/>
      <c r="S601" s="1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spans="1:36" ht="12.75" customHeight="1" x14ac:dyDescent="0.3">
      <c r="A602" s="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1"/>
      <c r="R602" s="1"/>
      <c r="S602" s="1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spans="1:36" ht="12.75" customHeight="1" x14ac:dyDescent="0.3">
      <c r="A603" s="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1"/>
      <c r="R603" s="1"/>
      <c r="S603" s="1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spans="1:36" ht="12.75" customHeight="1" x14ac:dyDescent="0.3">
      <c r="A604" s="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1"/>
      <c r="R604" s="1"/>
      <c r="S604" s="1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spans="1:36" ht="12.75" customHeight="1" x14ac:dyDescent="0.3">
      <c r="A605" s="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1"/>
      <c r="R605" s="1"/>
      <c r="S605" s="1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spans="1:36" ht="12.75" customHeight="1" x14ac:dyDescent="0.3">
      <c r="A606" s="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1"/>
      <c r="R606" s="1"/>
      <c r="S606" s="1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spans="1:36" ht="12.75" customHeight="1" x14ac:dyDescent="0.3">
      <c r="A607" s="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1"/>
      <c r="R607" s="1"/>
      <c r="S607" s="1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spans="1:36" ht="12.75" customHeight="1" x14ac:dyDescent="0.3">
      <c r="A608" s="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1"/>
      <c r="R608" s="1"/>
      <c r="S608" s="1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spans="1:36" ht="12.75" customHeight="1" x14ac:dyDescent="0.3">
      <c r="A609" s="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1"/>
      <c r="R609" s="1"/>
      <c r="S609" s="1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spans="1:36" ht="12.75" customHeight="1" x14ac:dyDescent="0.3">
      <c r="A610" s="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1"/>
      <c r="R610" s="1"/>
      <c r="S610" s="1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spans="1:36" ht="12.75" customHeight="1" x14ac:dyDescent="0.3">
      <c r="A611" s="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1"/>
      <c r="R611" s="1"/>
      <c r="S611" s="1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spans="1:36" ht="12.75" customHeight="1" x14ac:dyDescent="0.3">
      <c r="A612" s="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1"/>
      <c r="R612" s="1"/>
      <c r="S612" s="1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spans="1:36" ht="12.75" customHeight="1" x14ac:dyDescent="0.3">
      <c r="A613" s="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1"/>
      <c r="R613" s="1"/>
      <c r="S613" s="1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spans="1:36" ht="12.75" customHeight="1" x14ac:dyDescent="0.3">
      <c r="A614" s="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1"/>
      <c r="R614" s="1"/>
      <c r="S614" s="1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spans="1:36" ht="12.75" customHeight="1" x14ac:dyDescent="0.3">
      <c r="A615" s="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1"/>
      <c r="R615" s="1"/>
      <c r="S615" s="1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spans="1:36" ht="12.75" customHeight="1" x14ac:dyDescent="0.3">
      <c r="A616" s="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1"/>
      <c r="R616" s="1"/>
      <c r="S616" s="1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spans="1:36" ht="12.75" customHeight="1" x14ac:dyDescent="0.3">
      <c r="A617" s="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1"/>
      <c r="R617" s="1"/>
      <c r="S617" s="1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spans="1:36" ht="12.75" customHeight="1" x14ac:dyDescent="0.3">
      <c r="A618" s="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1"/>
      <c r="R618" s="1"/>
      <c r="S618" s="1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spans="1:36" ht="12.75" customHeight="1" x14ac:dyDescent="0.3">
      <c r="A619" s="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1"/>
      <c r="R619" s="1"/>
      <c r="S619" s="1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spans="1:36" ht="12.75" customHeight="1" x14ac:dyDescent="0.3">
      <c r="A620" s="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1"/>
      <c r="R620" s="1"/>
      <c r="S620" s="1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spans="1:36" ht="12.75" customHeight="1" x14ac:dyDescent="0.3">
      <c r="A621" s="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1"/>
      <c r="R621" s="1"/>
      <c r="S621" s="1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spans="1:36" ht="12.75" customHeight="1" x14ac:dyDescent="0.3">
      <c r="A622" s="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1"/>
      <c r="R622" s="1"/>
      <c r="S622" s="1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spans="1:36" ht="12.75" customHeight="1" x14ac:dyDescent="0.3">
      <c r="A623" s="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1"/>
      <c r="R623" s="1"/>
      <c r="S623" s="1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spans="1:36" ht="12.75" customHeight="1" x14ac:dyDescent="0.3">
      <c r="A624" s="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1"/>
      <c r="R624" s="1"/>
      <c r="S624" s="1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spans="1:36" ht="12.75" customHeight="1" x14ac:dyDescent="0.3">
      <c r="A625" s="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1"/>
      <c r="R625" s="1"/>
      <c r="S625" s="1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spans="1:36" ht="12.75" customHeight="1" x14ac:dyDescent="0.3">
      <c r="A626" s="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1"/>
      <c r="R626" s="1"/>
      <c r="S626" s="1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spans="1:36" ht="12.75" customHeight="1" x14ac:dyDescent="0.3">
      <c r="A627" s="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1"/>
      <c r="R627" s="1"/>
      <c r="S627" s="1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spans="1:36" ht="12.75" customHeight="1" x14ac:dyDescent="0.3">
      <c r="A628" s="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1"/>
      <c r="R628" s="1"/>
      <c r="S628" s="1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spans="1:36" ht="12.75" customHeight="1" x14ac:dyDescent="0.3">
      <c r="A629" s="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1"/>
      <c r="R629" s="1"/>
      <c r="S629" s="1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spans="1:36" ht="12.75" customHeight="1" x14ac:dyDescent="0.3">
      <c r="A630" s="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1"/>
      <c r="R630" s="1"/>
      <c r="S630" s="1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spans="1:36" ht="12.75" customHeight="1" x14ac:dyDescent="0.3">
      <c r="A631" s="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1"/>
      <c r="R631" s="1"/>
      <c r="S631" s="1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spans="1:36" ht="12.75" customHeight="1" x14ac:dyDescent="0.3">
      <c r="A632" s="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1"/>
      <c r="R632" s="1"/>
      <c r="S632" s="1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spans="1:36" ht="12.75" customHeight="1" x14ac:dyDescent="0.3">
      <c r="A633" s="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1"/>
      <c r="R633" s="1"/>
      <c r="S633" s="1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spans="1:36" ht="12.75" customHeight="1" x14ac:dyDescent="0.3">
      <c r="A634" s="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1"/>
      <c r="R634" s="1"/>
      <c r="S634" s="1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spans="1:36" ht="12.75" customHeight="1" x14ac:dyDescent="0.3">
      <c r="A635" s="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1"/>
      <c r="R635" s="1"/>
      <c r="S635" s="1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spans="1:36" ht="12.75" customHeight="1" x14ac:dyDescent="0.3">
      <c r="A636" s="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1"/>
      <c r="R636" s="1"/>
      <c r="S636" s="1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spans="1:36" ht="12.75" customHeight="1" x14ac:dyDescent="0.3">
      <c r="A637" s="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1"/>
      <c r="R637" s="1"/>
      <c r="S637" s="1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spans="1:36" ht="12.75" customHeight="1" x14ac:dyDescent="0.3">
      <c r="A638" s="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1"/>
      <c r="R638" s="1"/>
      <c r="S638" s="1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spans="1:36" ht="12.75" customHeight="1" x14ac:dyDescent="0.3">
      <c r="A639" s="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1"/>
      <c r="R639" s="1"/>
      <c r="S639" s="1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spans="1:36" ht="12.75" customHeight="1" x14ac:dyDescent="0.3">
      <c r="A640" s="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1"/>
      <c r="R640" s="1"/>
      <c r="S640" s="1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spans="1:36" ht="12.75" customHeight="1" x14ac:dyDescent="0.3">
      <c r="A641" s="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1"/>
      <c r="R641" s="1"/>
      <c r="S641" s="1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spans="1:36" ht="12.75" customHeight="1" x14ac:dyDescent="0.3">
      <c r="A642" s="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1"/>
      <c r="R642" s="1"/>
      <c r="S642" s="1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spans="1:36" ht="12.75" customHeight="1" x14ac:dyDescent="0.3">
      <c r="A643" s="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1"/>
      <c r="R643" s="1"/>
      <c r="S643" s="1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spans="1:36" ht="12.75" customHeight="1" x14ac:dyDescent="0.3">
      <c r="A644" s="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1"/>
      <c r="R644" s="1"/>
      <c r="S644" s="1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spans="1:36" ht="12.75" customHeight="1" x14ac:dyDescent="0.3">
      <c r="A645" s="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1"/>
      <c r="R645" s="1"/>
      <c r="S645" s="1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spans="1:36" ht="12.75" customHeight="1" x14ac:dyDescent="0.3">
      <c r="A646" s="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1"/>
      <c r="R646" s="1"/>
      <c r="S646" s="1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spans="1:36" ht="12.75" customHeight="1" x14ac:dyDescent="0.3">
      <c r="A647" s="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1"/>
      <c r="R647" s="1"/>
      <c r="S647" s="1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spans="1:36" ht="12.75" customHeight="1" x14ac:dyDescent="0.3">
      <c r="A648" s="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1"/>
      <c r="R648" s="1"/>
      <c r="S648" s="1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spans="1:36" ht="12.75" customHeight="1" x14ac:dyDescent="0.3">
      <c r="A649" s="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1"/>
      <c r="R649" s="1"/>
      <c r="S649" s="1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spans="1:36" ht="12.75" customHeight="1" x14ac:dyDescent="0.3">
      <c r="A650" s="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1"/>
      <c r="R650" s="1"/>
      <c r="S650" s="1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spans="1:36" ht="12.75" customHeight="1" x14ac:dyDescent="0.3">
      <c r="A651" s="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1"/>
      <c r="R651" s="1"/>
      <c r="S651" s="1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spans="1:36" ht="12.75" customHeight="1" x14ac:dyDescent="0.3">
      <c r="A652" s="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1"/>
      <c r="R652" s="1"/>
      <c r="S652" s="1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spans="1:36" ht="12.75" customHeight="1" x14ac:dyDescent="0.3">
      <c r="A653" s="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1"/>
      <c r="R653" s="1"/>
      <c r="S653" s="1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spans="1:36" ht="12.75" customHeight="1" x14ac:dyDescent="0.3">
      <c r="A654" s="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1"/>
      <c r="R654" s="1"/>
      <c r="S654" s="1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spans="1:36" ht="12.75" customHeight="1" x14ac:dyDescent="0.3">
      <c r="A655" s="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1"/>
      <c r="R655" s="1"/>
      <c r="S655" s="1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spans="1:36" ht="12.75" customHeight="1" x14ac:dyDescent="0.3">
      <c r="A656" s="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1"/>
      <c r="R656" s="1"/>
      <c r="S656" s="1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spans="1:36" ht="12.75" customHeight="1" x14ac:dyDescent="0.3">
      <c r="A657" s="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1"/>
      <c r="R657" s="1"/>
      <c r="S657" s="1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spans="1:36" ht="12.75" customHeight="1" x14ac:dyDescent="0.3">
      <c r="A658" s="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1"/>
      <c r="R658" s="1"/>
      <c r="S658" s="1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spans="1:36" ht="12.75" customHeight="1" x14ac:dyDescent="0.3">
      <c r="A659" s="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1"/>
      <c r="R659" s="1"/>
      <c r="S659" s="1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spans="1:36" ht="12.75" customHeight="1" x14ac:dyDescent="0.3">
      <c r="A660" s="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1"/>
      <c r="R660" s="1"/>
      <c r="S660" s="1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spans="1:36" ht="12.75" customHeight="1" x14ac:dyDescent="0.3">
      <c r="A661" s="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1"/>
      <c r="R661" s="1"/>
      <c r="S661" s="1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spans="1:36" ht="12.75" customHeight="1" x14ac:dyDescent="0.3">
      <c r="A662" s="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1"/>
      <c r="R662" s="1"/>
      <c r="S662" s="1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spans="1:36" ht="12.75" customHeight="1" x14ac:dyDescent="0.3">
      <c r="A663" s="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1"/>
      <c r="R663" s="1"/>
      <c r="S663" s="1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spans="1:36" ht="12.75" customHeight="1" x14ac:dyDescent="0.3">
      <c r="A664" s="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1"/>
      <c r="R664" s="1"/>
      <c r="S664" s="1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spans="1:36" ht="12.75" customHeight="1" x14ac:dyDescent="0.3">
      <c r="A665" s="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1"/>
      <c r="R665" s="1"/>
      <c r="S665" s="1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spans="1:36" ht="12.75" customHeight="1" x14ac:dyDescent="0.3">
      <c r="A666" s="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1"/>
      <c r="R666" s="1"/>
      <c r="S666" s="1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spans="1:36" ht="12.75" customHeight="1" x14ac:dyDescent="0.3">
      <c r="A667" s="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1"/>
      <c r="R667" s="1"/>
      <c r="S667" s="1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spans="1:36" ht="12.75" customHeight="1" x14ac:dyDescent="0.3">
      <c r="A668" s="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1"/>
      <c r="R668" s="1"/>
      <c r="S668" s="1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spans="1:36" ht="12.75" customHeight="1" x14ac:dyDescent="0.3">
      <c r="A669" s="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1"/>
      <c r="R669" s="1"/>
      <c r="S669" s="1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spans="1:36" ht="12.75" customHeight="1" x14ac:dyDescent="0.3">
      <c r="A670" s="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1"/>
      <c r="R670" s="1"/>
      <c r="S670" s="1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spans="1:36" ht="12.75" customHeight="1" x14ac:dyDescent="0.3">
      <c r="A671" s="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1"/>
      <c r="R671" s="1"/>
      <c r="S671" s="1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spans="1:36" ht="12.75" customHeight="1" x14ac:dyDescent="0.3">
      <c r="A672" s="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1"/>
      <c r="R672" s="1"/>
      <c r="S672" s="1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spans="1:36" ht="12.75" customHeight="1" x14ac:dyDescent="0.3">
      <c r="A673" s="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1"/>
      <c r="R673" s="1"/>
      <c r="S673" s="1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spans="1:36" ht="12.75" customHeight="1" x14ac:dyDescent="0.3">
      <c r="A674" s="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1"/>
      <c r="R674" s="1"/>
      <c r="S674" s="1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spans="1:36" ht="12.75" customHeight="1" x14ac:dyDescent="0.3">
      <c r="A675" s="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1"/>
      <c r="R675" s="1"/>
      <c r="S675" s="1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spans="1:36" ht="12.75" customHeight="1" x14ac:dyDescent="0.3">
      <c r="A676" s="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1"/>
      <c r="R676" s="1"/>
      <c r="S676" s="1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spans="1:36" ht="12.75" customHeight="1" x14ac:dyDescent="0.3">
      <c r="A677" s="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1"/>
      <c r="R677" s="1"/>
      <c r="S677" s="1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spans="1:36" ht="12.75" customHeight="1" x14ac:dyDescent="0.3">
      <c r="A678" s="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1"/>
      <c r="R678" s="1"/>
      <c r="S678" s="1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spans="1:36" ht="12.75" customHeight="1" x14ac:dyDescent="0.3">
      <c r="A679" s="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1"/>
      <c r="R679" s="1"/>
      <c r="S679" s="1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spans="1:36" ht="12.75" customHeight="1" x14ac:dyDescent="0.3">
      <c r="A680" s="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1"/>
      <c r="R680" s="1"/>
      <c r="S680" s="1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spans="1:36" ht="12.75" customHeight="1" x14ac:dyDescent="0.3">
      <c r="A681" s="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1"/>
      <c r="R681" s="1"/>
      <c r="S681" s="1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spans="1:36" ht="12.75" customHeight="1" x14ac:dyDescent="0.3">
      <c r="A682" s="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1"/>
      <c r="R682" s="1"/>
      <c r="S682" s="1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spans="1:36" ht="12.75" customHeight="1" x14ac:dyDescent="0.3">
      <c r="A683" s="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1"/>
      <c r="R683" s="1"/>
      <c r="S683" s="1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spans="1:36" ht="12.75" customHeight="1" x14ac:dyDescent="0.3">
      <c r="A684" s="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1"/>
      <c r="R684" s="1"/>
      <c r="S684" s="1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spans="1:36" ht="12.75" customHeight="1" x14ac:dyDescent="0.3">
      <c r="A685" s="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1"/>
      <c r="R685" s="1"/>
      <c r="S685" s="1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spans="1:36" ht="12.75" customHeight="1" x14ac:dyDescent="0.3">
      <c r="A686" s="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1"/>
      <c r="R686" s="1"/>
      <c r="S686" s="1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spans="1:36" ht="12.75" customHeight="1" x14ac:dyDescent="0.3">
      <c r="A687" s="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1"/>
      <c r="R687" s="1"/>
      <c r="S687" s="1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spans="1:36" ht="12.75" customHeight="1" x14ac:dyDescent="0.3">
      <c r="A688" s="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1"/>
      <c r="R688" s="1"/>
      <c r="S688" s="1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spans="1:36" ht="12.75" customHeight="1" x14ac:dyDescent="0.3">
      <c r="A689" s="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1"/>
      <c r="R689" s="1"/>
      <c r="S689" s="1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spans="1:36" ht="12.75" customHeight="1" x14ac:dyDescent="0.3">
      <c r="A690" s="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1"/>
      <c r="R690" s="1"/>
      <c r="S690" s="1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spans="1:36" ht="12.75" customHeight="1" x14ac:dyDescent="0.3">
      <c r="A691" s="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1"/>
      <c r="R691" s="1"/>
      <c r="S691" s="1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spans="1:36" ht="12.75" customHeight="1" x14ac:dyDescent="0.3">
      <c r="A692" s="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1"/>
      <c r="R692" s="1"/>
      <c r="S692" s="1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spans="1:36" ht="12.75" customHeight="1" x14ac:dyDescent="0.3">
      <c r="A693" s="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1"/>
      <c r="R693" s="1"/>
      <c r="S693" s="1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spans="1:36" ht="12.75" customHeight="1" x14ac:dyDescent="0.3">
      <c r="A694" s="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1"/>
      <c r="R694" s="1"/>
      <c r="S694" s="1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spans="1:36" ht="12.75" customHeight="1" x14ac:dyDescent="0.3">
      <c r="A695" s="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1"/>
      <c r="R695" s="1"/>
      <c r="S695" s="1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spans="1:36" ht="12.75" customHeight="1" x14ac:dyDescent="0.3">
      <c r="A696" s="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1"/>
      <c r="R696" s="1"/>
      <c r="S696" s="1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spans="1:36" ht="12.75" customHeight="1" x14ac:dyDescent="0.3">
      <c r="A697" s="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1"/>
      <c r="R697" s="1"/>
      <c r="S697" s="1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spans="1:36" ht="12.75" customHeight="1" x14ac:dyDescent="0.3">
      <c r="A698" s="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1"/>
      <c r="R698" s="1"/>
      <c r="S698" s="1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spans="1:36" ht="12.75" customHeight="1" x14ac:dyDescent="0.3">
      <c r="A699" s="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1"/>
      <c r="R699" s="1"/>
      <c r="S699" s="1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spans="1:36" ht="12.75" customHeight="1" x14ac:dyDescent="0.3">
      <c r="A700" s="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1"/>
      <c r="R700" s="1"/>
      <c r="S700" s="1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spans="1:36" ht="12.75" customHeight="1" x14ac:dyDescent="0.3">
      <c r="A701" s="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1"/>
      <c r="R701" s="1"/>
      <c r="S701" s="1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spans="1:36" ht="12.75" customHeight="1" x14ac:dyDescent="0.3">
      <c r="A702" s="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1"/>
      <c r="R702" s="1"/>
      <c r="S702" s="1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spans="1:36" ht="12.75" customHeight="1" x14ac:dyDescent="0.3">
      <c r="A703" s="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1"/>
      <c r="R703" s="1"/>
      <c r="S703" s="1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spans="1:36" ht="12.75" customHeight="1" x14ac:dyDescent="0.3">
      <c r="A704" s="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1"/>
      <c r="R704" s="1"/>
      <c r="S704" s="1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spans="1:36" ht="12.75" customHeight="1" x14ac:dyDescent="0.3">
      <c r="A705" s="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1"/>
      <c r="R705" s="1"/>
      <c r="S705" s="1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spans="1:36" ht="12.75" customHeight="1" x14ac:dyDescent="0.3">
      <c r="A706" s="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1"/>
      <c r="R706" s="1"/>
      <c r="S706" s="1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spans="1:36" ht="12.75" customHeight="1" x14ac:dyDescent="0.3">
      <c r="A707" s="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1"/>
      <c r="R707" s="1"/>
      <c r="S707" s="1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spans="1:36" ht="12.75" customHeight="1" x14ac:dyDescent="0.3">
      <c r="A708" s="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1"/>
      <c r="R708" s="1"/>
      <c r="S708" s="1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spans="1:36" ht="12.75" customHeight="1" x14ac:dyDescent="0.3">
      <c r="A709" s="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1"/>
      <c r="R709" s="1"/>
      <c r="S709" s="1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spans="1:36" ht="12.75" customHeight="1" x14ac:dyDescent="0.3">
      <c r="A710" s="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1"/>
      <c r="R710" s="1"/>
      <c r="S710" s="1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spans="1:36" ht="12.75" customHeight="1" x14ac:dyDescent="0.3">
      <c r="A711" s="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1"/>
      <c r="R711" s="1"/>
      <c r="S711" s="1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spans="1:36" ht="12.75" customHeight="1" x14ac:dyDescent="0.3">
      <c r="A712" s="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1"/>
      <c r="R712" s="1"/>
      <c r="S712" s="1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spans="1:36" ht="12.75" customHeight="1" x14ac:dyDescent="0.3">
      <c r="A713" s="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1"/>
      <c r="R713" s="1"/>
      <c r="S713" s="1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spans="1:36" ht="12.75" customHeight="1" x14ac:dyDescent="0.3">
      <c r="A714" s="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1"/>
      <c r="R714" s="1"/>
      <c r="S714" s="1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spans="1:36" ht="12.75" customHeight="1" x14ac:dyDescent="0.3">
      <c r="A715" s="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1"/>
      <c r="R715" s="1"/>
      <c r="S715" s="1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spans="1:36" ht="12.75" customHeight="1" x14ac:dyDescent="0.3">
      <c r="A716" s="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1"/>
      <c r="R716" s="1"/>
      <c r="S716" s="1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spans="1:36" ht="12.75" customHeight="1" x14ac:dyDescent="0.3">
      <c r="A717" s="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1"/>
      <c r="R717" s="1"/>
      <c r="S717" s="1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spans="1:36" ht="12.75" customHeight="1" x14ac:dyDescent="0.3">
      <c r="A718" s="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1"/>
      <c r="R718" s="1"/>
      <c r="S718" s="1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spans="1:36" ht="12.75" customHeight="1" x14ac:dyDescent="0.3">
      <c r="A719" s="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1"/>
      <c r="R719" s="1"/>
      <c r="S719" s="1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spans="1:36" ht="12.75" customHeight="1" x14ac:dyDescent="0.3">
      <c r="A720" s="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1"/>
      <c r="R720" s="1"/>
      <c r="S720" s="1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spans="1:36" ht="12.75" customHeight="1" x14ac:dyDescent="0.3">
      <c r="A721" s="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1"/>
      <c r="R721" s="1"/>
      <c r="S721" s="1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spans="1:36" ht="12.75" customHeight="1" x14ac:dyDescent="0.3">
      <c r="A722" s="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1"/>
      <c r="R722" s="1"/>
      <c r="S722" s="1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spans="1:36" ht="12.75" customHeight="1" x14ac:dyDescent="0.3">
      <c r="A723" s="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1"/>
      <c r="R723" s="1"/>
      <c r="S723" s="1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spans="1:36" ht="12.75" customHeight="1" x14ac:dyDescent="0.3">
      <c r="A724" s="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1"/>
      <c r="R724" s="1"/>
      <c r="S724" s="1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spans="1:36" ht="12.75" customHeight="1" x14ac:dyDescent="0.3">
      <c r="A725" s="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1"/>
      <c r="R725" s="1"/>
      <c r="S725" s="1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spans="1:36" ht="12.75" customHeight="1" x14ac:dyDescent="0.3">
      <c r="A726" s="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1"/>
      <c r="R726" s="1"/>
      <c r="S726" s="1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spans="1:36" ht="12.75" customHeight="1" x14ac:dyDescent="0.3">
      <c r="A727" s="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1"/>
      <c r="R727" s="1"/>
      <c r="S727" s="1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spans="1:36" ht="12.75" customHeight="1" x14ac:dyDescent="0.3">
      <c r="A728" s="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1"/>
      <c r="R728" s="1"/>
      <c r="S728" s="1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spans="1:36" ht="12.75" customHeight="1" x14ac:dyDescent="0.3">
      <c r="A729" s="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1"/>
      <c r="R729" s="1"/>
      <c r="S729" s="1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spans="1:36" ht="12.75" customHeight="1" x14ac:dyDescent="0.3">
      <c r="A730" s="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1"/>
      <c r="R730" s="1"/>
      <c r="S730" s="1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spans="1:36" ht="12.75" customHeight="1" x14ac:dyDescent="0.3">
      <c r="A731" s="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1"/>
      <c r="R731" s="1"/>
      <c r="S731" s="1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spans="1:36" ht="12.75" customHeight="1" x14ac:dyDescent="0.3">
      <c r="A732" s="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1"/>
      <c r="R732" s="1"/>
      <c r="S732" s="1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spans="1:36" ht="12.75" customHeight="1" x14ac:dyDescent="0.3">
      <c r="A733" s="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1"/>
      <c r="R733" s="1"/>
      <c r="S733" s="1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spans="1:36" ht="12.75" customHeight="1" x14ac:dyDescent="0.3">
      <c r="A734" s="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1"/>
      <c r="R734" s="1"/>
      <c r="S734" s="1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spans="1:36" ht="12.75" customHeight="1" x14ac:dyDescent="0.3">
      <c r="A735" s="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1"/>
      <c r="R735" s="1"/>
      <c r="S735" s="1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spans="1:36" ht="12.75" customHeight="1" x14ac:dyDescent="0.3">
      <c r="A736" s="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1"/>
      <c r="R736" s="1"/>
      <c r="S736" s="1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spans="1:36" ht="12.75" customHeight="1" x14ac:dyDescent="0.3">
      <c r="A737" s="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1"/>
      <c r="R737" s="1"/>
      <c r="S737" s="1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spans="1:36" ht="12.75" customHeight="1" x14ac:dyDescent="0.3">
      <c r="A738" s="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1"/>
      <c r="R738" s="1"/>
      <c r="S738" s="1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spans="1:36" ht="12.75" customHeight="1" x14ac:dyDescent="0.3">
      <c r="A739" s="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1"/>
      <c r="R739" s="1"/>
      <c r="S739" s="1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spans="1:36" ht="12.75" customHeight="1" x14ac:dyDescent="0.3">
      <c r="A740" s="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1"/>
      <c r="R740" s="1"/>
      <c r="S740" s="1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spans="1:36" ht="12.75" customHeight="1" x14ac:dyDescent="0.3">
      <c r="A741" s="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1"/>
      <c r="R741" s="1"/>
      <c r="S741" s="1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spans="1:36" ht="12.75" customHeight="1" x14ac:dyDescent="0.3">
      <c r="A742" s="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1"/>
      <c r="R742" s="1"/>
      <c r="S742" s="1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spans="1:36" ht="12.75" customHeight="1" x14ac:dyDescent="0.3">
      <c r="A743" s="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1"/>
      <c r="R743" s="1"/>
      <c r="S743" s="1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spans="1:36" ht="12.75" customHeight="1" x14ac:dyDescent="0.3">
      <c r="A744" s="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1"/>
      <c r="R744" s="1"/>
      <c r="S744" s="1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spans="1:36" ht="12.75" customHeight="1" x14ac:dyDescent="0.3">
      <c r="A745" s="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1"/>
      <c r="R745" s="1"/>
      <c r="S745" s="1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spans="1:36" ht="12.75" customHeight="1" x14ac:dyDescent="0.3">
      <c r="A746" s="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1"/>
      <c r="R746" s="1"/>
      <c r="S746" s="1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spans="1:36" ht="12.75" customHeight="1" x14ac:dyDescent="0.3">
      <c r="A747" s="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1"/>
      <c r="R747" s="1"/>
      <c r="S747" s="1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spans="1:36" ht="12.75" customHeight="1" x14ac:dyDescent="0.3">
      <c r="A748" s="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1"/>
      <c r="R748" s="1"/>
      <c r="S748" s="1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spans="1:36" ht="12.75" customHeight="1" x14ac:dyDescent="0.3">
      <c r="A749" s="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1"/>
      <c r="R749" s="1"/>
      <c r="S749" s="1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spans="1:36" ht="12.75" customHeight="1" x14ac:dyDescent="0.3">
      <c r="A750" s="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1"/>
      <c r="R750" s="1"/>
      <c r="S750" s="1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spans="1:36" ht="12.75" customHeight="1" x14ac:dyDescent="0.3">
      <c r="A751" s="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1"/>
      <c r="R751" s="1"/>
      <c r="S751" s="1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spans="1:36" ht="12.75" customHeight="1" x14ac:dyDescent="0.3">
      <c r="A752" s="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1"/>
      <c r="R752" s="1"/>
      <c r="S752" s="1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spans="1:36" ht="12.75" customHeight="1" x14ac:dyDescent="0.3">
      <c r="A753" s="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1"/>
      <c r="R753" s="1"/>
      <c r="S753" s="1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spans="1:36" ht="12.75" customHeight="1" x14ac:dyDescent="0.3">
      <c r="A754" s="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1"/>
      <c r="R754" s="1"/>
      <c r="S754" s="1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spans="1:36" ht="12.75" customHeight="1" x14ac:dyDescent="0.3">
      <c r="A755" s="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1"/>
      <c r="R755" s="1"/>
      <c r="S755" s="1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spans="1:36" ht="12.75" customHeight="1" x14ac:dyDescent="0.3">
      <c r="A756" s="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1"/>
      <c r="R756" s="1"/>
      <c r="S756" s="1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spans="1:36" ht="12.75" customHeight="1" x14ac:dyDescent="0.3">
      <c r="A757" s="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1"/>
      <c r="R757" s="1"/>
      <c r="S757" s="1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spans="1:36" ht="12.75" customHeight="1" x14ac:dyDescent="0.3">
      <c r="A758" s="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1"/>
      <c r="R758" s="1"/>
      <c r="S758" s="1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spans="1:36" ht="12.75" customHeight="1" x14ac:dyDescent="0.3">
      <c r="A759" s="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1"/>
      <c r="R759" s="1"/>
      <c r="S759" s="1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spans="1:36" ht="12.75" customHeight="1" x14ac:dyDescent="0.3">
      <c r="A760" s="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1"/>
      <c r="R760" s="1"/>
      <c r="S760" s="1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spans="1:36" ht="12.75" customHeight="1" x14ac:dyDescent="0.3">
      <c r="A761" s="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1"/>
      <c r="R761" s="1"/>
      <c r="S761" s="1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spans="1:36" ht="12.75" customHeight="1" x14ac:dyDescent="0.3">
      <c r="A762" s="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1"/>
      <c r="R762" s="1"/>
      <c r="S762" s="1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spans="1:36" ht="12.75" customHeight="1" x14ac:dyDescent="0.3">
      <c r="A763" s="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1"/>
      <c r="R763" s="1"/>
      <c r="S763" s="1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spans="1:36" ht="12.75" customHeight="1" x14ac:dyDescent="0.3">
      <c r="A764" s="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1"/>
      <c r="R764" s="1"/>
      <c r="S764" s="1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spans="1:36" ht="12.75" customHeight="1" x14ac:dyDescent="0.3">
      <c r="A765" s="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1"/>
      <c r="R765" s="1"/>
      <c r="S765" s="1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spans="1:36" ht="12.75" customHeight="1" x14ac:dyDescent="0.3">
      <c r="A766" s="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1"/>
      <c r="R766" s="1"/>
      <c r="S766" s="1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spans="1:36" ht="12.75" customHeight="1" x14ac:dyDescent="0.3">
      <c r="A767" s="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1"/>
      <c r="R767" s="1"/>
      <c r="S767" s="1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spans="1:36" ht="12.75" customHeight="1" x14ac:dyDescent="0.3">
      <c r="A768" s="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1"/>
      <c r="R768" s="1"/>
      <c r="S768" s="1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spans="1:36" ht="12.75" customHeight="1" x14ac:dyDescent="0.3">
      <c r="A769" s="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1"/>
      <c r="R769" s="1"/>
      <c r="S769" s="1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spans="1:36" ht="12.75" customHeight="1" x14ac:dyDescent="0.3">
      <c r="A770" s="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1"/>
      <c r="R770" s="1"/>
      <c r="S770" s="1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spans="1:36" ht="12.75" customHeight="1" x14ac:dyDescent="0.3">
      <c r="A771" s="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1"/>
      <c r="R771" s="1"/>
      <c r="S771" s="1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spans="1:36" ht="12.75" customHeight="1" x14ac:dyDescent="0.3">
      <c r="A772" s="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1"/>
      <c r="R772" s="1"/>
      <c r="S772" s="1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spans="1:36" ht="12.75" customHeight="1" x14ac:dyDescent="0.3">
      <c r="A773" s="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1"/>
      <c r="R773" s="1"/>
      <c r="S773" s="1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spans="1:36" ht="12.75" customHeight="1" x14ac:dyDescent="0.3">
      <c r="A774" s="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1"/>
      <c r="R774" s="1"/>
      <c r="S774" s="1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spans="1:36" ht="12.75" customHeight="1" x14ac:dyDescent="0.3">
      <c r="A775" s="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1"/>
      <c r="R775" s="1"/>
      <c r="S775" s="1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spans="1:36" ht="12.75" customHeight="1" x14ac:dyDescent="0.3">
      <c r="A776" s="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1"/>
      <c r="R776" s="1"/>
      <c r="S776" s="1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spans="1:36" ht="12.75" customHeight="1" x14ac:dyDescent="0.3">
      <c r="A777" s="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1"/>
      <c r="R777" s="1"/>
      <c r="S777" s="1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spans="1:36" ht="12.75" customHeight="1" x14ac:dyDescent="0.3">
      <c r="A778" s="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1"/>
      <c r="R778" s="1"/>
      <c r="S778" s="1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spans="1:36" ht="12.75" customHeight="1" x14ac:dyDescent="0.3">
      <c r="A779" s="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1"/>
      <c r="R779" s="1"/>
      <c r="S779" s="1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spans="1:36" ht="12.75" customHeight="1" x14ac:dyDescent="0.3">
      <c r="A780" s="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1"/>
      <c r="R780" s="1"/>
      <c r="S780" s="1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spans="1:36" ht="12.75" customHeight="1" x14ac:dyDescent="0.3">
      <c r="A781" s="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1"/>
      <c r="R781" s="1"/>
      <c r="S781" s="1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spans="1:36" ht="12.75" customHeight="1" x14ac:dyDescent="0.3">
      <c r="A782" s="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1"/>
      <c r="R782" s="1"/>
      <c r="S782" s="1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spans="1:36" ht="12.75" customHeight="1" x14ac:dyDescent="0.3">
      <c r="A783" s="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1"/>
      <c r="R783" s="1"/>
      <c r="S783" s="1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spans="1:36" ht="12.75" customHeight="1" x14ac:dyDescent="0.3">
      <c r="A784" s="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1"/>
      <c r="R784" s="1"/>
      <c r="S784" s="1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spans="1:36" ht="12.75" customHeight="1" x14ac:dyDescent="0.3">
      <c r="A785" s="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1"/>
      <c r="R785" s="1"/>
      <c r="S785" s="1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spans="1:36" ht="12.75" customHeight="1" x14ac:dyDescent="0.3">
      <c r="A786" s="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1"/>
      <c r="R786" s="1"/>
      <c r="S786" s="1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spans="1:36" ht="12.75" customHeight="1" x14ac:dyDescent="0.3">
      <c r="A787" s="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1"/>
      <c r="R787" s="1"/>
      <c r="S787" s="1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spans="1:36" ht="12.75" customHeight="1" x14ac:dyDescent="0.3">
      <c r="A788" s="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1"/>
      <c r="R788" s="1"/>
      <c r="S788" s="1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spans="1:36" ht="12.75" customHeight="1" x14ac:dyDescent="0.3">
      <c r="A789" s="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1"/>
      <c r="R789" s="1"/>
      <c r="S789" s="1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spans="1:36" ht="12.75" customHeight="1" x14ac:dyDescent="0.3">
      <c r="A790" s="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1"/>
      <c r="R790" s="1"/>
      <c r="S790" s="1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spans="1:36" ht="12.75" customHeight="1" x14ac:dyDescent="0.3">
      <c r="A791" s="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1"/>
      <c r="R791" s="1"/>
      <c r="S791" s="1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spans="1:36" ht="12.75" customHeight="1" x14ac:dyDescent="0.3">
      <c r="A792" s="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1"/>
      <c r="R792" s="1"/>
      <c r="S792" s="1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spans="1:36" ht="12.75" customHeight="1" x14ac:dyDescent="0.3">
      <c r="A793" s="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1"/>
      <c r="R793" s="1"/>
      <c r="S793" s="1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spans="1:36" ht="12.75" customHeight="1" x14ac:dyDescent="0.3">
      <c r="A794" s="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1"/>
      <c r="R794" s="1"/>
      <c r="S794" s="1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spans="1:36" ht="12.75" customHeight="1" x14ac:dyDescent="0.3">
      <c r="A795" s="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1"/>
      <c r="R795" s="1"/>
      <c r="S795" s="1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spans="1:36" ht="12.75" customHeight="1" x14ac:dyDescent="0.3">
      <c r="A796" s="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1"/>
      <c r="R796" s="1"/>
      <c r="S796" s="1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spans="1:36" ht="12.75" customHeight="1" x14ac:dyDescent="0.3">
      <c r="A797" s="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1"/>
      <c r="R797" s="1"/>
      <c r="S797" s="1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spans="1:36" ht="12.75" customHeight="1" x14ac:dyDescent="0.3">
      <c r="A798" s="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1"/>
      <c r="R798" s="1"/>
      <c r="S798" s="1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spans="1:36" ht="12.75" customHeight="1" x14ac:dyDescent="0.3">
      <c r="A799" s="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1"/>
      <c r="R799" s="1"/>
      <c r="S799" s="1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spans="1:36" ht="12.75" customHeight="1" x14ac:dyDescent="0.3">
      <c r="A800" s="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1"/>
      <c r="R800" s="1"/>
      <c r="S800" s="1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spans="1:36" ht="12.75" customHeight="1" x14ac:dyDescent="0.3">
      <c r="A801" s="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1"/>
      <c r="R801" s="1"/>
      <c r="S801" s="1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spans="1:36" ht="12.75" customHeight="1" x14ac:dyDescent="0.3">
      <c r="A802" s="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1"/>
      <c r="R802" s="1"/>
      <c r="S802" s="1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spans="1:36" ht="12.75" customHeight="1" x14ac:dyDescent="0.3">
      <c r="A803" s="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1"/>
      <c r="R803" s="1"/>
      <c r="S803" s="1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spans="1:36" ht="12.75" customHeight="1" x14ac:dyDescent="0.3">
      <c r="A804" s="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1"/>
      <c r="R804" s="1"/>
      <c r="S804" s="1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spans="1:36" ht="12.75" customHeight="1" x14ac:dyDescent="0.3">
      <c r="A805" s="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1"/>
      <c r="R805" s="1"/>
      <c r="S805" s="1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spans="1:36" ht="12.75" customHeight="1" x14ac:dyDescent="0.3">
      <c r="A806" s="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1"/>
      <c r="R806" s="1"/>
      <c r="S806" s="1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spans="1:36" ht="12.75" customHeight="1" x14ac:dyDescent="0.3">
      <c r="A807" s="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1"/>
      <c r="R807" s="1"/>
      <c r="S807" s="1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spans="1:36" ht="12.75" customHeight="1" x14ac:dyDescent="0.3">
      <c r="A808" s="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1"/>
      <c r="R808" s="1"/>
      <c r="S808" s="1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spans="1:36" ht="12.75" customHeight="1" x14ac:dyDescent="0.3">
      <c r="A809" s="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1"/>
      <c r="R809" s="1"/>
      <c r="S809" s="1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spans="1:36" ht="12.75" customHeight="1" x14ac:dyDescent="0.3">
      <c r="A810" s="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1"/>
      <c r="R810" s="1"/>
      <c r="S810" s="1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spans="1:36" ht="12.75" customHeight="1" x14ac:dyDescent="0.3">
      <c r="A811" s="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1"/>
      <c r="R811" s="1"/>
      <c r="S811" s="1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spans="1:36" ht="12.75" customHeight="1" x14ac:dyDescent="0.3">
      <c r="A812" s="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1"/>
      <c r="R812" s="1"/>
      <c r="S812" s="1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spans="1:36" ht="12.75" customHeight="1" x14ac:dyDescent="0.3">
      <c r="A813" s="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1"/>
      <c r="R813" s="1"/>
      <c r="S813" s="1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spans="1:36" ht="12.75" customHeight="1" x14ac:dyDescent="0.3">
      <c r="A814" s="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1"/>
      <c r="R814" s="1"/>
      <c r="S814" s="1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spans="1:36" ht="12.75" customHeight="1" x14ac:dyDescent="0.3">
      <c r="A815" s="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1"/>
      <c r="R815" s="1"/>
      <c r="S815" s="1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spans="1:36" ht="12.75" customHeight="1" x14ac:dyDescent="0.3">
      <c r="A816" s="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1"/>
      <c r="R816" s="1"/>
      <c r="S816" s="1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spans="1:36" ht="12.75" customHeight="1" x14ac:dyDescent="0.3">
      <c r="A817" s="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1"/>
      <c r="R817" s="1"/>
      <c r="S817" s="1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spans="1:36" ht="12.75" customHeight="1" x14ac:dyDescent="0.3">
      <c r="A818" s="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1"/>
      <c r="R818" s="1"/>
      <c r="S818" s="1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spans="1:36" ht="12.75" customHeight="1" x14ac:dyDescent="0.3">
      <c r="A819" s="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1"/>
      <c r="R819" s="1"/>
      <c r="S819" s="1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spans="1:36" ht="12.75" customHeight="1" x14ac:dyDescent="0.3">
      <c r="A820" s="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1"/>
      <c r="R820" s="1"/>
      <c r="S820" s="1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spans="1:36" ht="12.75" customHeight="1" x14ac:dyDescent="0.3">
      <c r="A821" s="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1"/>
      <c r="R821" s="1"/>
      <c r="S821" s="1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spans="1:36" ht="12.75" customHeight="1" x14ac:dyDescent="0.3">
      <c r="A822" s="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1"/>
      <c r="R822" s="1"/>
      <c r="S822" s="1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spans="1:36" ht="12.75" customHeight="1" x14ac:dyDescent="0.3">
      <c r="A823" s="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1"/>
      <c r="R823" s="1"/>
      <c r="S823" s="1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spans="1:36" ht="12.75" customHeight="1" x14ac:dyDescent="0.3">
      <c r="A824" s="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1"/>
      <c r="R824" s="1"/>
      <c r="S824" s="1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spans="1:36" ht="12.75" customHeight="1" x14ac:dyDescent="0.3">
      <c r="A825" s="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1"/>
      <c r="R825" s="1"/>
      <c r="S825" s="1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spans="1:36" ht="12.75" customHeight="1" x14ac:dyDescent="0.3">
      <c r="A826" s="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1"/>
      <c r="R826" s="1"/>
      <c r="S826" s="1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spans="1:36" ht="12.75" customHeight="1" x14ac:dyDescent="0.3">
      <c r="A827" s="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1"/>
      <c r="R827" s="1"/>
      <c r="S827" s="1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spans="1:36" ht="12.75" customHeight="1" x14ac:dyDescent="0.3">
      <c r="A828" s="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1"/>
      <c r="R828" s="1"/>
      <c r="S828" s="1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spans="1:36" ht="12.75" customHeight="1" x14ac:dyDescent="0.3">
      <c r="A829" s="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1"/>
      <c r="R829" s="1"/>
      <c r="S829" s="1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spans="1:36" ht="12.75" customHeight="1" x14ac:dyDescent="0.3">
      <c r="A830" s="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1"/>
      <c r="R830" s="1"/>
      <c r="S830" s="1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spans="1:36" ht="12.75" customHeight="1" x14ac:dyDescent="0.3">
      <c r="A831" s="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1"/>
      <c r="R831" s="1"/>
      <c r="S831" s="1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spans="1:36" ht="12.75" customHeight="1" x14ac:dyDescent="0.3">
      <c r="A832" s="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1"/>
      <c r="R832" s="1"/>
      <c r="S832" s="1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spans="1:36" ht="12.75" customHeight="1" x14ac:dyDescent="0.3">
      <c r="A833" s="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1"/>
      <c r="R833" s="1"/>
      <c r="S833" s="1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spans="1:36" ht="12.75" customHeight="1" x14ac:dyDescent="0.3">
      <c r="A834" s="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1"/>
      <c r="R834" s="1"/>
      <c r="S834" s="1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spans="1:36" ht="12.75" customHeight="1" x14ac:dyDescent="0.3">
      <c r="A835" s="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1"/>
      <c r="R835" s="1"/>
      <c r="S835" s="1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spans="1:36" ht="12.75" customHeight="1" x14ac:dyDescent="0.3">
      <c r="A836" s="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1"/>
      <c r="R836" s="1"/>
      <c r="S836" s="1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spans="1:36" ht="12.75" customHeight="1" x14ac:dyDescent="0.3">
      <c r="A837" s="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1"/>
      <c r="R837" s="1"/>
      <c r="S837" s="1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spans="1:36" ht="12.75" customHeight="1" x14ac:dyDescent="0.3">
      <c r="A838" s="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1"/>
      <c r="R838" s="1"/>
      <c r="S838" s="1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spans="1:36" ht="12.75" customHeight="1" x14ac:dyDescent="0.3">
      <c r="A839" s="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1"/>
      <c r="R839" s="1"/>
      <c r="S839" s="1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spans="1:36" ht="12.75" customHeight="1" x14ac:dyDescent="0.3">
      <c r="A840" s="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1"/>
      <c r="R840" s="1"/>
      <c r="S840" s="1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spans="1:36" ht="12.75" customHeight="1" x14ac:dyDescent="0.3">
      <c r="A841" s="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1"/>
      <c r="R841" s="1"/>
      <c r="S841" s="1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spans="1:36" ht="12.75" customHeight="1" x14ac:dyDescent="0.3">
      <c r="A842" s="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1"/>
      <c r="R842" s="1"/>
      <c r="S842" s="1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spans="1:36" ht="12.75" customHeight="1" x14ac:dyDescent="0.3">
      <c r="A843" s="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1"/>
      <c r="R843" s="1"/>
      <c r="S843" s="1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spans="1:36" ht="12.75" customHeight="1" x14ac:dyDescent="0.3">
      <c r="A844" s="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1"/>
      <c r="R844" s="1"/>
      <c r="S844" s="1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spans="1:36" ht="12.75" customHeight="1" x14ac:dyDescent="0.3">
      <c r="A845" s="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1"/>
      <c r="R845" s="1"/>
      <c r="S845" s="1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spans="1:36" ht="12.75" customHeight="1" x14ac:dyDescent="0.3">
      <c r="A846" s="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1"/>
      <c r="R846" s="1"/>
      <c r="S846" s="1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spans="1:36" ht="12.75" customHeight="1" x14ac:dyDescent="0.3">
      <c r="A847" s="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1"/>
      <c r="R847" s="1"/>
      <c r="S847" s="1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spans="1:36" ht="12.75" customHeight="1" x14ac:dyDescent="0.3">
      <c r="A848" s="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1"/>
      <c r="R848" s="1"/>
      <c r="S848" s="1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spans="1:36" ht="12.75" customHeight="1" x14ac:dyDescent="0.3">
      <c r="A849" s="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1"/>
      <c r="R849" s="1"/>
      <c r="S849" s="1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spans="1:36" ht="12.75" customHeight="1" x14ac:dyDescent="0.3">
      <c r="A850" s="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1"/>
      <c r="R850" s="1"/>
      <c r="S850" s="1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spans="1:36" ht="12.75" customHeight="1" x14ac:dyDescent="0.3">
      <c r="A851" s="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1"/>
      <c r="R851" s="1"/>
      <c r="S851" s="1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spans="1:36" ht="12.75" customHeight="1" x14ac:dyDescent="0.3">
      <c r="A852" s="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1"/>
      <c r="R852" s="1"/>
      <c r="S852" s="1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spans="1:36" ht="12.75" customHeight="1" x14ac:dyDescent="0.3">
      <c r="A853" s="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1"/>
      <c r="R853" s="1"/>
      <c r="S853" s="1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spans="1:36" ht="12.75" customHeight="1" x14ac:dyDescent="0.3">
      <c r="A854" s="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1"/>
      <c r="R854" s="1"/>
      <c r="S854" s="1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spans="1:36" ht="12.75" customHeight="1" x14ac:dyDescent="0.3">
      <c r="A855" s="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1"/>
      <c r="R855" s="1"/>
      <c r="S855" s="1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spans="1:36" ht="12.75" customHeight="1" x14ac:dyDescent="0.3">
      <c r="A856" s="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1"/>
      <c r="R856" s="1"/>
      <c r="S856" s="1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spans="1:36" ht="12.75" customHeight="1" x14ac:dyDescent="0.3">
      <c r="A857" s="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1"/>
      <c r="R857" s="1"/>
      <c r="S857" s="1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spans="1:36" ht="12.75" customHeight="1" x14ac:dyDescent="0.3">
      <c r="A858" s="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1"/>
      <c r="R858" s="1"/>
      <c r="S858" s="1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spans="1:36" ht="12.75" customHeight="1" x14ac:dyDescent="0.3">
      <c r="A859" s="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1"/>
      <c r="R859" s="1"/>
      <c r="S859" s="1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spans="1:36" ht="12.75" customHeight="1" x14ac:dyDescent="0.3">
      <c r="A860" s="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1"/>
      <c r="R860" s="1"/>
      <c r="S860" s="1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spans="1:36" ht="12.75" customHeight="1" x14ac:dyDescent="0.3">
      <c r="A861" s="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1"/>
      <c r="R861" s="1"/>
      <c r="S861" s="1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spans="1:36" ht="12.75" customHeight="1" x14ac:dyDescent="0.3">
      <c r="A862" s="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1"/>
      <c r="R862" s="1"/>
      <c r="S862" s="1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spans="1:36" ht="12.75" customHeight="1" x14ac:dyDescent="0.3">
      <c r="A863" s="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1"/>
      <c r="R863" s="1"/>
      <c r="S863" s="1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spans="1:36" ht="12.75" customHeight="1" x14ac:dyDescent="0.3">
      <c r="A864" s="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1"/>
      <c r="R864" s="1"/>
      <c r="S864" s="1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spans="1:36" ht="12.75" customHeight="1" x14ac:dyDescent="0.3">
      <c r="A865" s="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1"/>
      <c r="R865" s="1"/>
      <c r="S865" s="1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spans="1:36" ht="12.75" customHeight="1" x14ac:dyDescent="0.3">
      <c r="A866" s="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1"/>
      <c r="R866" s="1"/>
      <c r="S866" s="1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spans="1:36" ht="12.75" customHeight="1" x14ac:dyDescent="0.3">
      <c r="A867" s="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1"/>
      <c r="R867" s="1"/>
      <c r="S867" s="1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spans="1:36" ht="12.75" customHeight="1" x14ac:dyDescent="0.3">
      <c r="A868" s="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1"/>
      <c r="R868" s="1"/>
      <c r="S868" s="1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spans="1:36" ht="12.75" customHeight="1" x14ac:dyDescent="0.3">
      <c r="A869" s="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1"/>
      <c r="R869" s="1"/>
      <c r="S869" s="1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spans="1:36" ht="12.75" customHeight="1" x14ac:dyDescent="0.3">
      <c r="A870" s="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1"/>
      <c r="R870" s="1"/>
      <c r="S870" s="1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spans="1:36" ht="12.75" customHeight="1" x14ac:dyDescent="0.3">
      <c r="A871" s="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1"/>
      <c r="R871" s="1"/>
      <c r="S871" s="1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spans="1:36" ht="12.75" customHeight="1" x14ac:dyDescent="0.3">
      <c r="A872" s="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1"/>
      <c r="R872" s="1"/>
      <c r="S872" s="1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spans="1:36" ht="12.75" customHeight="1" x14ac:dyDescent="0.3">
      <c r="A873" s="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1"/>
      <c r="R873" s="1"/>
      <c r="S873" s="1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spans="1:36" ht="12.75" customHeight="1" x14ac:dyDescent="0.3">
      <c r="A874" s="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1"/>
      <c r="R874" s="1"/>
      <c r="S874" s="1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spans="1:36" ht="12.75" customHeight="1" x14ac:dyDescent="0.3">
      <c r="A875" s="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1"/>
      <c r="R875" s="1"/>
      <c r="S875" s="1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spans="1:36" ht="12.75" customHeight="1" x14ac:dyDescent="0.3">
      <c r="A876" s="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1"/>
      <c r="R876" s="1"/>
      <c r="S876" s="1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spans="1:36" ht="12.75" customHeight="1" x14ac:dyDescent="0.3">
      <c r="A877" s="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1"/>
      <c r="R877" s="1"/>
      <c r="S877" s="1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spans="1:36" ht="12.75" customHeight="1" x14ac:dyDescent="0.3">
      <c r="A878" s="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1"/>
      <c r="R878" s="1"/>
      <c r="S878" s="1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spans="1:36" ht="12.75" customHeight="1" x14ac:dyDescent="0.3">
      <c r="A879" s="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1"/>
      <c r="R879" s="1"/>
      <c r="S879" s="1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spans="1:36" ht="12.75" customHeight="1" x14ac:dyDescent="0.3">
      <c r="A880" s="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1"/>
      <c r="R880" s="1"/>
      <c r="S880" s="1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spans="1:36" ht="12.75" customHeight="1" x14ac:dyDescent="0.3">
      <c r="A881" s="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1"/>
      <c r="R881" s="1"/>
      <c r="S881" s="1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spans="1:36" ht="12.75" customHeight="1" x14ac:dyDescent="0.3">
      <c r="A882" s="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1"/>
      <c r="R882" s="1"/>
      <c r="S882" s="1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spans="1:36" ht="12.75" customHeight="1" x14ac:dyDescent="0.3">
      <c r="A883" s="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1"/>
      <c r="R883" s="1"/>
      <c r="S883" s="1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spans="1:36" ht="12.75" customHeight="1" x14ac:dyDescent="0.3">
      <c r="A884" s="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1"/>
      <c r="R884" s="1"/>
      <c r="S884" s="1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spans="1:36" ht="12.75" customHeight="1" x14ac:dyDescent="0.3">
      <c r="A885" s="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1"/>
      <c r="R885" s="1"/>
      <c r="S885" s="1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spans="1:36" ht="12.75" customHeight="1" x14ac:dyDescent="0.3">
      <c r="A886" s="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1"/>
      <c r="R886" s="1"/>
      <c r="S886" s="1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spans="1:36" ht="12.75" customHeight="1" x14ac:dyDescent="0.3">
      <c r="A887" s="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1"/>
      <c r="R887" s="1"/>
      <c r="S887" s="1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spans="1:36" ht="12.75" customHeight="1" x14ac:dyDescent="0.3">
      <c r="A888" s="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1"/>
      <c r="R888" s="1"/>
      <c r="S888" s="1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spans="1:36" ht="12.75" customHeight="1" x14ac:dyDescent="0.3">
      <c r="A889" s="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1"/>
      <c r="R889" s="1"/>
      <c r="S889" s="1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spans="1:36" ht="12.75" customHeight="1" x14ac:dyDescent="0.3">
      <c r="A890" s="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1"/>
      <c r="R890" s="1"/>
      <c r="S890" s="1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spans="1:36" ht="12.75" customHeight="1" x14ac:dyDescent="0.3">
      <c r="A891" s="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1"/>
      <c r="R891" s="1"/>
      <c r="S891" s="1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spans="1:36" ht="12.75" customHeight="1" x14ac:dyDescent="0.3">
      <c r="A892" s="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1"/>
      <c r="R892" s="1"/>
      <c r="S892" s="1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spans="1:36" ht="12.75" customHeight="1" x14ac:dyDescent="0.3">
      <c r="A893" s="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1"/>
      <c r="R893" s="1"/>
      <c r="S893" s="1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spans="1:36" ht="12.75" customHeight="1" x14ac:dyDescent="0.3">
      <c r="A894" s="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1"/>
      <c r="R894" s="1"/>
      <c r="S894" s="1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spans="1:36" ht="12.75" customHeight="1" x14ac:dyDescent="0.3">
      <c r="A895" s="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1"/>
      <c r="R895" s="1"/>
      <c r="S895" s="1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spans="1:36" ht="12.75" customHeight="1" x14ac:dyDescent="0.3">
      <c r="A896" s="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1"/>
      <c r="R896" s="1"/>
      <c r="S896" s="1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spans="1:36" ht="12.75" customHeight="1" x14ac:dyDescent="0.3">
      <c r="A897" s="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1"/>
      <c r="R897" s="1"/>
      <c r="S897" s="1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spans="1:36" ht="12.75" customHeight="1" x14ac:dyDescent="0.3">
      <c r="A898" s="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1"/>
      <c r="R898" s="1"/>
      <c r="S898" s="1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spans="1:36" ht="12.75" customHeight="1" x14ac:dyDescent="0.3">
      <c r="A899" s="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1"/>
      <c r="R899" s="1"/>
      <c r="S899" s="1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spans="1:36" ht="12.75" customHeight="1" x14ac:dyDescent="0.3">
      <c r="A900" s="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1"/>
      <c r="R900" s="1"/>
      <c r="S900" s="1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spans="1:36" ht="12.75" customHeight="1" x14ac:dyDescent="0.3">
      <c r="A901" s="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1"/>
      <c r="R901" s="1"/>
      <c r="S901" s="1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spans="1:36" ht="12.75" customHeight="1" x14ac:dyDescent="0.3">
      <c r="A902" s="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1"/>
      <c r="R902" s="1"/>
      <c r="S902" s="1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spans="1:36" ht="12.75" customHeight="1" x14ac:dyDescent="0.3">
      <c r="A903" s="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1"/>
      <c r="R903" s="1"/>
      <c r="S903" s="1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spans="1:36" ht="12.75" customHeight="1" x14ac:dyDescent="0.3">
      <c r="A904" s="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1"/>
      <c r="R904" s="1"/>
      <c r="S904" s="1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spans="1:36" ht="12.75" customHeight="1" x14ac:dyDescent="0.3">
      <c r="A905" s="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1"/>
      <c r="R905" s="1"/>
      <c r="S905" s="1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spans="1:36" ht="12.75" customHeight="1" x14ac:dyDescent="0.3">
      <c r="A906" s="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1"/>
      <c r="R906" s="1"/>
      <c r="S906" s="1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spans="1:36" ht="12.75" customHeight="1" x14ac:dyDescent="0.3">
      <c r="A907" s="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1"/>
      <c r="R907" s="1"/>
      <c r="S907" s="1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spans="1:36" ht="12.75" customHeight="1" x14ac:dyDescent="0.3">
      <c r="A908" s="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1"/>
      <c r="R908" s="1"/>
      <c r="S908" s="1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spans="1:36" ht="12.75" customHeight="1" x14ac:dyDescent="0.3">
      <c r="A909" s="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1"/>
      <c r="R909" s="1"/>
      <c r="S909" s="1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spans="1:36" ht="12.75" customHeight="1" x14ac:dyDescent="0.3">
      <c r="A910" s="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1"/>
      <c r="R910" s="1"/>
      <c r="S910" s="1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spans="1:36" ht="12.75" customHeight="1" x14ac:dyDescent="0.3">
      <c r="A911" s="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1"/>
      <c r="R911" s="1"/>
      <c r="S911" s="1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spans="1:36" ht="12.75" customHeight="1" x14ac:dyDescent="0.3">
      <c r="A912" s="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1"/>
      <c r="R912" s="1"/>
      <c r="S912" s="1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spans="1:36" ht="12.75" customHeight="1" x14ac:dyDescent="0.3">
      <c r="A913" s="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1"/>
      <c r="R913" s="1"/>
      <c r="S913" s="1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spans="1:36" ht="12.75" customHeight="1" x14ac:dyDescent="0.3">
      <c r="A914" s="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1"/>
      <c r="R914" s="1"/>
      <c r="S914" s="1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spans="1:36" ht="12.75" customHeight="1" x14ac:dyDescent="0.3">
      <c r="A915" s="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1"/>
      <c r="R915" s="1"/>
      <c r="S915" s="1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spans="1:36" ht="12.75" customHeight="1" x14ac:dyDescent="0.3">
      <c r="A916" s="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1"/>
      <c r="R916" s="1"/>
      <c r="S916" s="1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spans="1:36" ht="12.75" customHeight="1" x14ac:dyDescent="0.3">
      <c r="A917" s="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1"/>
      <c r="R917" s="1"/>
      <c r="S917" s="1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spans="1:36" ht="12.75" customHeight="1" x14ac:dyDescent="0.3">
      <c r="A918" s="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1"/>
      <c r="R918" s="1"/>
      <c r="S918" s="1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spans="1:36" ht="12.75" customHeight="1" x14ac:dyDescent="0.3">
      <c r="A919" s="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1"/>
      <c r="R919" s="1"/>
      <c r="S919" s="1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spans="1:36" ht="12.75" customHeight="1" x14ac:dyDescent="0.3">
      <c r="A920" s="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1"/>
      <c r="R920" s="1"/>
      <c r="S920" s="1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spans="1:36" ht="12.75" customHeight="1" x14ac:dyDescent="0.3">
      <c r="A921" s="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1"/>
      <c r="R921" s="1"/>
      <c r="S921" s="1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spans="1:36" ht="12.75" customHeight="1" x14ac:dyDescent="0.3">
      <c r="A922" s="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1"/>
      <c r="R922" s="1"/>
      <c r="S922" s="1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spans="1:36" ht="12.75" customHeight="1" x14ac:dyDescent="0.3">
      <c r="A923" s="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1"/>
      <c r="R923" s="1"/>
      <c r="S923" s="1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spans="1:36" ht="12.75" customHeight="1" x14ac:dyDescent="0.3">
      <c r="A924" s="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1"/>
      <c r="R924" s="1"/>
      <c r="S924" s="1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spans="1:36" ht="12.75" customHeight="1" x14ac:dyDescent="0.3">
      <c r="A925" s="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1"/>
      <c r="R925" s="1"/>
      <c r="S925" s="1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spans="1:36" ht="12.75" customHeight="1" x14ac:dyDescent="0.3">
      <c r="A926" s="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1"/>
      <c r="R926" s="1"/>
      <c r="S926" s="1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spans="1:36" ht="12.75" customHeight="1" x14ac:dyDescent="0.3">
      <c r="A927" s="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1"/>
      <c r="R927" s="1"/>
      <c r="S927" s="1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spans="1:36" ht="12.75" customHeight="1" x14ac:dyDescent="0.3">
      <c r="A928" s="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1"/>
      <c r="R928" s="1"/>
      <c r="S928" s="1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spans="1:36" ht="12.75" customHeight="1" x14ac:dyDescent="0.3">
      <c r="A929" s="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1"/>
      <c r="R929" s="1"/>
      <c r="S929" s="1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spans="1:36" ht="12.75" customHeight="1" x14ac:dyDescent="0.3">
      <c r="A930" s="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1"/>
      <c r="R930" s="1"/>
      <c r="S930" s="1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spans="1:36" ht="12.75" customHeight="1" x14ac:dyDescent="0.3">
      <c r="A931" s="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1"/>
      <c r="R931" s="1"/>
      <c r="S931" s="1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spans="1:36" ht="12.75" customHeight="1" x14ac:dyDescent="0.3">
      <c r="A932" s="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1"/>
      <c r="R932" s="1"/>
      <c r="S932" s="1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spans="1:36" ht="12.75" customHeight="1" x14ac:dyDescent="0.3">
      <c r="A933" s="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1"/>
      <c r="R933" s="1"/>
      <c r="S933" s="1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spans="1:36" ht="12.75" customHeight="1" x14ac:dyDescent="0.3">
      <c r="A934" s="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1"/>
      <c r="R934" s="1"/>
      <c r="S934" s="1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spans="1:36" ht="12.75" customHeight="1" x14ac:dyDescent="0.3">
      <c r="A935" s="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1"/>
      <c r="R935" s="1"/>
      <c r="S935" s="1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spans="1:36" ht="12.75" customHeight="1" x14ac:dyDescent="0.3">
      <c r="A936" s="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1"/>
      <c r="R936" s="1"/>
      <c r="S936" s="1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spans="1:36" ht="12.75" customHeight="1" x14ac:dyDescent="0.3">
      <c r="A937" s="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1"/>
      <c r="R937" s="1"/>
      <c r="S937" s="1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spans="1:36" ht="12.75" customHeight="1" x14ac:dyDescent="0.3">
      <c r="A938" s="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1"/>
      <c r="R938" s="1"/>
      <c r="S938" s="1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spans="1:36" ht="12.75" customHeight="1" x14ac:dyDescent="0.3">
      <c r="A939" s="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1"/>
      <c r="R939" s="1"/>
      <c r="S939" s="1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spans="1:36" ht="12.75" customHeight="1" x14ac:dyDescent="0.3">
      <c r="A940" s="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1"/>
      <c r="R940" s="1"/>
      <c r="S940" s="1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spans="1:36" ht="12.75" customHeight="1" x14ac:dyDescent="0.3">
      <c r="A941" s="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1"/>
      <c r="R941" s="1"/>
      <c r="S941" s="1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spans="1:36" ht="12.75" customHeight="1" x14ac:dyDescent="0.3">
      <c r="A942" s="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1"/>
      <c r="R942" s="1"/>
      <c r="S942" s="1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spans="1:36" ht="12.75" customHeight="1" x14ac:dyDescent="0.3">
      <c r="A943" s="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1"/>
      <c r="R943" s="1"/>
      <c r="S943" s="1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spans="1:36" ht="12.75" customHeight="1" x14ac:dyDescent="0.3">
      <c r="A944" s="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1"/>
      <c r="R944" s="1"/>
      <c r="S944" s="1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spans="1:36" ht="12.75" customHeight="1" x14ac:dyDescent="0.3">
      <c r="A945" s="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1"/>
      <c r="R945" s="1"/>
      <c r="S945" s="1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spans="1:36" ht="12.75" customHeight="1" x14ac:dyDescent="0.3">
      <c r="A946" s="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1"/>
      <c r="R946" s="1"/>
      <c r="S946" s="1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spans="1:36" ht="12.75" customHeight="1" x14ac:dyDescent="0.3">
      <c r="A947" s="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1"/>
      <c r="R947" s="1"/>
      <c r="S947" s="1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spans="1:36" ht="12.75" customHeight="1" x14ac:dyDescent="0.3">
      <c r="A948" s="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1"/>
      <c r="R948" s="1"/>
      <c r="S948" s="1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spans="1:36" ht="12.75" customHeight="1" x14ac:dyDescent="0.3">
      <c r="A949" s="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1"/>
      <c r="R949" s="1"/>
      <c r="S949" s="1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spans="1:36" ht="12.75" customHeight="1" x14ac:dyDescent="0.3">
      <c r="A950" s="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1"/>
      <c r="R950" s="1"/>
      <c r="S950" s="1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spans="1:36" ht="12.75" customHeight="1" x14ac:dyDescent="0.3">
      <c r="A951" s="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1"/>
      <c r="R951" s="1"/>
      <c r="S951" s="1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spans="1:36" ht="12.75" customHeight="1" x14ac:dyDescent="0.3">
      <c r="A952" s="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1"/>
      <c r="R952" s="1"/>
      <c r="S952" s="1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spans="1:36" ht="12.75" customHeight="1" x14ac:dyDescent="0.3">
      <c r="A953" s="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1"/>
      <c r="R953" s="1"/>
      <c r="S953" s="1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spans="1:36" ht="12.75" customHeight="1" x14ac:dyDescent="0.3">
      <c r="A954" s="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1"/>
      <c r="R954" s="1"/>
      <c r="S954" s="1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spans="1:36" ht="12.75" customHeight="1" x14ac:dyDescent="0.3">
      <c r="A955" s="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1"/>
      <c r="R955" s="1"/>
      <c r="S955" s="1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spans="1:36" ht="12.75" customHeight="1" x14ac:dyDescent="0.3">
      <c r="A956" s="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1"/>
      <c r="R956" s="1"/>
      <c r="S956" s="1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spans="1:36" ht="12.75" customHeight="1" x14ac:dyDescent="0.3">
      <c r="A957" s="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1"/>
      <c r="R957" s="1"/>
      <c r="S957" s="1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spans="1:36" ht="12.75" customHeight="1" x14ac:dyDescent="0.3">
      <c r="A958" s="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1"/>
      <c r="R958" s="1"/>
      <c r="S958" s="1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spans="1:36" ht="12.75" customHeight="1" x14ac:dyDescent="0.3">
      <c r="A959" s="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1"/>
      <c r="R959" s="1"/>
      <c r="S959" s="1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spans="1:36" ht="12.75" customHeight="1" x14ac:dyDescent="0.3">
      <c r="A960" s="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1"/>
      <c r="R960" s="1"/>
      <c r="S960" s="1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spans="1:36" ht="12.75" customHeight="1" x14ac:dyDescent="0.3">
      <c r="A961" s="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1"/>
      <c r="R961" s="1"/>
      <c r="S961" s="1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spans="1:36" ht="12.75" customHeight="1" x14ac:dyDescent="0.3">
      <c r="A962" s="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1"/>
      <c r="R962" s="1"/>
      <c r="S962" s="1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spans="1:36" ht="12.75" customHeight="1" x14ac:dyDescent="0.3">
      <c r="A963" s="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1"/>
      <c r="R963" s="1"/>
      <c r="S963" s="1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</sheetData>
  <mergeCells count="26">
    <mergeCell ref="J7:N7"/>
    <mergeCell ref="C34:F34"/>
    <mergeCell ref="H34:K34"/>
    <mergeCell ref="M34:P34"/>
    <mergeCell ref="F7:I7"/>
    <mergeCell ref="D68:I68"/>
    <mergeCell ref="K68:P68"/>
    <mergeCell ref="T36:T40"/>
    <mergeCell ref="M41:P41"/>
    <mergeCell ref="C37:F37"/>
    <mergeCell ref="E69:I69"/>
    <mergeCell ref="L69:P69"/>
    <mergeCell ref="C71:C75"/>
    <mergeCell ref="J71:J75"/>
    <mergeCell ref="K78:P78"/>
    <mergeCell ref="D78:I78"/>
    <mergeCell ref="L79:P79"/>
    <mergeCell ref="C81:C85"/>
    <mergeCell ref="C91:C95"/>
    <mergeCell ref="E79:I79"/>
    <mergeCell ref="J81:J85"/>
    <mergeCell ref="D88:I88"/>
    <mergeCell ref="K88:P88"/>
    <mergeCell ref="E89:I89"/>
    <mergeCell ref="L89:P89"/>
    <mergeCell ref="J91:J9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1"/>
  <sheetViews>
    <sheetView showGridLines="0" zoomScale="178" workbookViewId="0">
      <selection activeCell="A31" sqref="A31"/>
    </sheetView>
  </sheetViews>
  <sheetFormatPr defaultColWidth="12.6328125" defaultRowHeight="15" customHeight="1" x14ac:dyDescent="0.25"/>
  <cols>
    <col min="1" max="1" width="5.36328125" customWidth="1"/>
    <col min="2" max="2" width="0.81640625" customWidth="1"/>
    <col min="3" max="5" width="15.6328125" customWidth="1"/>
    <col min="6" max="6" width="10.6328125" customWidth="1"/>
    <col min="7" max="7" width="22.6328125" hidden="1" customWidth="1"/>
    <col min="8" max="13" width="15.1796875" hidden="1" customWidth="1"/>
    <col min="14" max="14" width="0.81640625" customWidth="1"/>
    <col min="15" max="15" width="8.1796875" customWidth="1"/>
    <col min="16" max="27" width="8" customWidth="1"/>
  </cols>
  <sheetData>
    <row r="1" spans="1:27" ht="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customHeight="1" x14ac:dyDescent="0.5">
      <c r="A2" s="1"/>
      <c r="B2" s="157">
        <f>+DCF!B2</f>
        <v>0</v>
      </c>
      <c r="C2" s="138"/>
      <c r="D2" s="138"/>
      <c r="E2" s="138"/>
      <c r="F2" s="138"/>
      <c r="G2" s="158"/>
      <c r="H2" s="158"/>
      <c r="I2" s="158"/>
      <c r="J2" s="158"/>
      <c r="K2" s="158"/>
      <c r="L2" s="158"/>
      <c r="M2" s="15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 x14ac:dyDescent="0.45">
      <c r="A3" s="1"/>
      <c r="B3" s="7" t="s">
        <v>60</v>
      </c>
      <c r="C3" s="138"/>
      <c r="D3" s="138"/>
      <c r="E3" s="138"/>
      <c r="F3" s="138"/>
      <c r="G3" s="158"/>
      <c r="H3" s="158"/>
      <c r="I3" s="158"/>
      <c r="J3" s="158"/>
      <c r="K3" s="158"/>
      <c r="L3" s="158"/>
      <c r="M3" s="15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3">
      <c r="A4" s="1"/>
      <c r="B4" s="8" t="s">
        <v>55</v>
      </c>
      <c r="C4" s="138"/>
      <c r="D4" s="138"/>
      <c r="E4" s="138"/>
      <c r="F4" s="138"/>
      <c r="G4" s="158"/>
      <c r="H4" s="158"/>
      <c r="I4" s="158"/>
      <c r="J4" s="158"/>
      <c r="K4" s="158"/>
      <c r="L4" s="158"/>
      <c r="M4" s="158"/>
      <c r="N4" s="159"/>
      <c r="O4" s="15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customHeight="1" x14ac:dyDescent="0.3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5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customHeight="1" x14ac:dyDescent="0.3">
      <c r="A6" s="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3">
      <c r="A7" s="1"/>
      <c r="B7" s="12"/>
      <c r="C7" s="280" t="s">
        <v>61</v>
      </c>
      <c r="D7" s="272"/>
      <c r="E7" s="273"/>
      <c r="F7" s="12"/>
      <c r="G7" s="281" t="s">
        <v>62</v>
      </c>
      <c r="H7" s="272"/>
      <c r="I7" s="272"/>
      <c r="J7" s="272"/>
      <c r="K7" s="272"/>
      <c r="L7" s="272"/>
      <c r="M7" s="273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2.75" customHeight="1" x14ac:dyDescent="0.3">
      <c r="A8" s="1"/>
      <c r="B8" s="12"/>
      <c r="C8" s="116" t="s">
        <v>63</v>
      </c>
      <c r="D8" s="12"/>
      <c r="E8" s="12"/>
      <c r="F8" s="12"/>
      <c r="G8" s="1"/>
      <c r="H8" s="15" t="s">
        <v>64</v>
      </c>
      <c r="I8" s="15" t="s">
        <v>65</v>
      </c>
      <c r="J8" s="15" t="s">
        <v>65</v>
      </c>
      <c r="K8" s="15" t="s">
        <v>66</v>
      </c>
      <c r="L8" s="15" t="s">
        <v>67</v>
      </c>
      <c r="M8" s="15" t="s">
        <v>68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6.5" customHeight="1" x14ac:dyDescent="0.3">
      <c r="A9" s="1"/>
      <c r="B9" s="12"/>
      <c r="C9" s="1" t="s">
        <v>69</v>
      </c>
      <c r="D9" s="1"/>
      <c r="E9" s="56"/>
      <c r="F9" s="12"/>
      <c r="G9" s="160" t="s">
        <v>70</v>
      </c>
      <c r="H9" s="161" t="s">
        <v>71</v>
      </c>
      <c r="I9" s="161" t="s">
        <v>72</v>
      </c>
      <c r="J9" s="161" t="s">
        <v>73</v>
      </c>
      <c r="K9" s="161" t="s">
        <v>74</v>
      </c>
      <c r="L9" s="161" t="s">
        <v>52</v>
      </c>
      <c r="M9" s="161" t="s">
        <v>75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2.75" customHeight="1" x14ac:dyDescent="0.3">
      <c r="A10" s="1"/>
      <c r="B10" s="12"/>
      <c r="C10" s="162" t="s">
        <v>76</v>
      </c>
      <c r="D10" s="12"/>
      <c r="E10" s="163">
        <f>1-E9</f>
        <v>1</v>
      </c>
      <c r="F10" s="12"/>
      <c r="G10" s="164" t="s">
        <v>77</v>
      </c>
      <c r="H10" s="165">
        <v>0</v>
      </c>
      <c r="I10" s="166">
        <v>0</v>
      </c>
      <c r="J10" s="166">
        <v>0</v>
      </c>
      <c r="K10" s="163">
        <f>+IF(ISERROR(I10/J10),0,I10/J10)</f>
        <v>0</v>
      </c>
      <c r="L10" s="167">
        <v>0</v>
      </c>
      <c r="M10" s="168">
        <f>+H10/(1+(K10)*(1-L10))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2.75" customHeight="1" x14ac:dyDescent="0.3">
      <c r="A11" s="1"/>
      <c r="B11" s="12"/>
      <c r="C11" s="162"/>
      <c r="D11" s="12"/>
      <c r="E11" s="68"/>
      <c r="F11" s="12"/>
      <c r="G11" s="164" t="s">
        <v>78</v>
      </c>
      <c r="H11" s="165">
        <v>0</v>
      </c>
      <c r="I11" s="169">
        <v>0</v>
      </c>
      <c r="J11" s="169">
        <v>0</v>
      </c>
      <c r="K11" s="163">
        <f>+IF(ISERROR(I11/J11),0,I11/J11)</f>
        <v>0</v>
      </c>
      <c r="L11" s="167">
        <v>0</v>
      </c>
      <c r="M11" s="168">
        <f>+H11/(1+(K11)*(1-L11))</f>
        <v>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2.75" customHeight="1" x14ac:dyDescent="0.3">
      <c r="A12" s="1"/>
      <c r="B12" s="12"/>
      <c r="C12" s="12"/>
      <c r="D12" s="12"/>
      <c r="E12" s="12"/>
      <c r="F12" s="12"/>
      <c r="G12" s="164" t="s">
        <v>79</v>
      </c>
      <c r="H12" s="165">
        <v>0</v>
      </c>
      <c r="I12" s="169">
        <v>0</v>
      </c>
      <c r="J12" s="169">
        <v>0</v>
      </c>
      <c r="K12" s="163">
        <f>+IF(ISERROR(I12/J12),0,I12/J12)</f>
        <v>0</v>
      </c>
      <c r="L12" s="167">
        <v>0</v>
      </c>
      <c r="M12" s="168">
        <f>+H12/(1+(K12)*(1-L12))</f>
        <v>0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2.75" customHeight="1" x14ac:dyDescent="0.3">
      <c r="A13" s="1"/>
      <c r="B13" s="12"/>
      <c r="C13" s="116" t="s">
        <v>80</v>
      </c>
      <c r="D13" s="1"/>
      <c r="E13" s="1"/>
      <c r="F13" s="12"/>
      <c r="G13" s="164" t="s">
        <v>81</v>
      </c>
      <c r="H13" s="165">
        <v>0</v>
      </c>
      <c r="I13" s="169">
        <v>0</v>
      </c>
      <c r="J13" s="169">
        <v>0</v>
      </c>
      <c r="K13" s="163">
        <f>+IF(ISERROR(I13/J13),0,I13/J13)</f>
        <v>0</v>
      </c>
      <c r="L13" s="167">
        <v>0</v>
      </c>
      <c r="M13" s="168">
        <f>+H13/(1+(K13)*(1-L13))</f>
        <v>0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2.75" customHeight="1" x14ac:dyDescent="0.3">
      <c r="A14" s="1"/>
      <c r="B14" s="12"/>
      <c r="C14" s="1" t="s">
        <v>80</v>
      </c>
      <c r="D14" s="1"/>
      <c r="E14" s="56"/>
      <c r="F14" s="12"/>
      <c r="G14" s="164" t="s">
        <v>82</v>
      </c>
      <c r="H14" s="165">
        <v>0</v>
      </c>
      <c r="I14" s="169">
        <v>0</v>
      </c>
      <c r="J14" s="169">
        <v>0</v>
      </c>
      <c r="K14" s="163">
        <f>+IF(ISERROR(I14/J14),0,I14/J14)</f>
        <v>0</v>
      </c>
      <c r="L14" s="167">
        <v>0</v>
      </c>
      <c r="M14" s="168">
        <f>+H14/(1+(K14)*(1-L14))</f>
        <v>0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2.75" customHeight="1" x14ac:dyDescent="0.3">
      <c r="A15" s="1"/>
      <c r="B15" s="12"/>
      <c r="C15" s="1" t="s">
        <v>52</v>
      </c>
      <c r="D15" s="1"/>
      <c r="E15" s="56"/>
      <c r="F15" s="12"/>
      <c r="G15" s="1"/>
      <c r="H15" s="170"/>
      <c r="I15" s="171"/>
      <c r="J15" s="171"/>
      <c r="K15" s="163"/>
      <c r="L15" s="172"/>
      <c r="M15" s="173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2.75" customHeight="1" x14ac:dyDescent="0.3">
      <c r="A16" s="1"/>
      <c r="B16" s="12"/>
      <c r="C16" s="14" t="s">
        <v>83</v>
      </c>
      <c r="D16" s="14"/>
      <c r="E16" s="90">
        <f>+E14*(1-E15)</f>
        <v>0</v>
      </c>
      <c r="F16" s="12"/>
      <c r="G16" s="124" t="s">
        <v>84</v>
      </c>
      <c r="H16" s="174">
        <f>AVERAGE(H10:H15)</f>
        <v>0</v>
      </c>
      <c r="I16" s="63"/>
      <c r="J16" s="63"/>
      <c r="K16" s="175">
        <f>AVERAGE(K10:K15)</f>
        <v>0</v>
      </c>
      <c r="L16" s="63"/>
      <c r="M16" s="174">
        <f>AVERAGE(M10:M15)</f>
        <v>0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2.75" customHeight="1" x14ac:dyDescent="0.3">
      <c r="A17" s="1"/>
      <c r="B17" s="12"/>
      <c r="C17" s="14"/>
      <c r="D17" s="14"/>
      <c r="E17" s="12"/>
      <c r="F17" s="12"/>
      <c r="G17" s="124" t="s">
        <v>85</v>
      </c>
      <c r="H17" s="174">
        <f>MEDIAN(H10:H15)</f>
        <v>0</v>
      </c>
      <c r="I17" s="63"/>
      <c r="J17" s="63"/>
      <c r="K17" s="175">
        <f>MEDIAN(K10:K15)</f>
        <v>0</v>
      </c>
      <c r="L17" s="63"/>
      <c r="M17" s="174">
        <f>MEDIAN(M10:M15)</f>
        <v>0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2.75" customHeight="1" x14ac:dyDescent="0.3">
      <c r="A18" s="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" customHeight="1" x14ac:dyDescent="0.3">
      <c r="A19" s="1"/>
      <c r="B19" s="12"/>
      <c r="C19" s="116" t="s">
        <v>86</v>
      </c>
      <c r="D19" s="1"/>
      <c r="E19" s="1"/>
      <c r="F19" s="1"/>
      <c r="G19" s="281" t="s">
        <v>87</v>
      </c>
      <c r="H19" s="272"/>
      <c r="I19" s="272"/>
      <c r="J19" s="272"/>
      <c r="K19" s="272"/>
      <c r="L19" s="272"/>
      <c r="M19" s="27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4.25" customHeight="1" x14ac:dyDescent="0.3">
      <c r="A20" s="1"/>
      <c r="B20" s="12"/>
      <c r="C20" s="1" t="s">
        <v>88</v>
      </c>
      <c r="D20" s="1"/>
      <c r="E20" s="56"/>
      <c r="F20" s="12"/>
      <c r="G20" s="1"/>
      <c r="H20" s="1"/>
      <c r="I20" s="1"/>
      <c r="J20" s="15" t="s">
        <v>89</v>
      </c>
      <c r="K20" s="15" t="s">
        <v>90</v>
      </c>
      <c r="L20" s="15" t="s">
        <v>90</v>
      </c>
      <c r="M20" s="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4.25" customHeight="1" x14ac:dyDescent="0.3">
      <c r="A21" s="1"/>
      <c r="B21" s="12"/>
      <c r="C21" s="1" t="s">
        <v>91</v>
      </c>
      <c r="D21" s="1"/>
      <c r="E21" s="56"/>
      <c r="F21" s="12"/>
      <c r="G21" s="1"/>
      <c r="H21" s="1"/>
      <c r="I21" s="1"/>
      <c r="J21" s="15" t="s">
        <v>68</v>
      </c>
      <c r="K21" s="15" t="s">
        <v>66</v>
      </c>
      <c r="L21" s="15" t="s">
        <v>67</v>
      </c>
      <c r="M21" s="15" t="s">
        <v>92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" customHeight="1" x14ac:dyDescent="0.3">
      <c r="A22" s="1"/>
      <c r="B22" s="12"/>
      <c r="C22" s="1" t="s">
        <v>75</v>
      </c>
      <c r="D22" s="1"/>
      <c r="E22" s="176"/>
      <c r="F22" s="12"/>
      <c r="G22" s="1"/>
      <c r="H22" s="1"/>
      <c r="I22" s="1"/>
      <c r="J22" s="161" t="s">
        <v>75</v>
      </c>
      <c r="K22" s="161" t="s">
        <v>74</v>
      </c>
      <c r="L22" s="161" t="s">
        <v>52</v>
      </c>
      <c r="M22" s="161" t="s">
        <v>75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4.25" customHeight="1" x14ac:dyDescent="0.3">
      <c r="A23" s="1"/>
      <c r="B23" s="12"/>
      <c r="C23" s="12"/>
      <c r="D23" s="12"/>
      <c r="E23" s="177"/>
      <c r="F23" s="12"/>
      <c r="G23" s="14" t="s">
        <v>93</v>
      </c>
      <c r="H23" s="1"/>
      <c r="I23" s="1"/>
      <c r="J23" s="168">
        <f>M16</f>
        <v>0</v>
      </c>
      <c r="K23" s="163">
        <f>E9/E10</f>
        <v>0</v>
      </c>
      <c r="L23" s="163">
        <f>E15</f>
        <v>0</v>
      </c>
      <c r="M23" s="178">
        <f>+J23*(1+(K23)*(1-L23))</f>
        <v>0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2.75" customHeight="1" x14ac:dyDescent="0.3">
      <c r="A24" s="1"/>
      <c r="B24" s="12"/>
      <c r="C24" s="14" t="s">
        <v>94</v>
      </c>
      <c r="D24" s="1"/>
      <c r="E24" s="90">
        <f>+E20+(E22*E21)+E23</f>
        <v>0</v>
      </c>
      <c r="F24" s="12"/>
      <c r="G24" s="14"/>
      <c r="H24" s="1"/>
      <c r="I24" s="1"/>
      <c r="J24" s="179"/>
      <c r="K24" s="91"/>
      <c r="L24" s="91"/>
      <c r="M24" s="180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" customHeight="1" x14ac:dyDescent="0.3">
      <c r="A25" s="1"/>
      <c r="B25" s="12"/>
      <c r="C25" s="14"/>
      <c r="D25" s="1"/>
      <c r="E25" s="12"/>
      <c r="F25" s="12"/>
      <c r="G25" s="281" t="s">
        <v>95</v>
      </c>
      <c r="H25" s="272"/>
      <c r="I25" s="272"/>
      <c r="J25" s="272"/>
      <c r="K25" s="272"/>
      <c r="L25" s="272"/>
      <c r="M25" s="273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" customHeight="1" x14ac:dyDescent="0.3">
      <c r="A26" s="1"/>
      <c r="B26" s="12"/>
      <c r="C26" s="116"/>
      <c r="D26" s="1"/>
      <c r="E26" s="1"/>
      <c r="F26" s="12"/>
      <c r="G26" s="1"/>
      <c r="H26" s="12"/>
      <c r="I26" s="268" t="s">
        <v>96</v>
      </c>
      <c r="J26" s="269"/>
      <c r="K26" s="269"/>
      <c r="L26" s="269"/>
      <c r="M26" s="269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2.75" customHeight="1" x14ac:dyDescent="0.3">
      <c r="A27" s="1"/>
      <c r="B27" s="12"/>
      <c r="C27" s="14" t="s">
        <v>24</v>
      </c>
      <c r="D27" s="1"/>
      <c r="E27" s="90">
        <f>(E9*E16)+(E10*E24)</f>
        <v>0</v>
      </c>
      <c r="F27" s="12"/>
      <c r="G27" s="270" t="s">
        <v>69</v>
      </c>
      <c r="H27" s="101">
        <f>E27</f>
        <v>0</v>
      </c>
      <c r="I27" s="181">
        <f>J27-0.005</f>
        <v>-0.01</v>
      </c>
      <c r="J27" s="181">
        <f>K27-0.005</f>
        <v>-5.0000000000000001E-3</v>
      </c>
      <c r="K27" s="182">
        <v>0</v>
      </c>
      <c r="L27" s="181">
        <f>K27+0.005</f>
        <v>5.0000000000000001E-3</v>
      </c>
      <c r="M27" s="181">
        <f>L27+0.005</f>
        <v>0.01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2.75" customHeight="1" x14ac:dyDescent="0.3">
      <c r="A28" s="1"/>
      <c r="B28" s="12"/>
      <c r="C28" s="183"/>
      <c r="D28" s="183"/>
      <c r="E28" s="183"/>
      <c r="F28" s="12"/>
      <c r="G28" s="269"/>
      <c r="H28" s="184">
        <f>H29-0.1</f>
        <v>-0.2</v>
      </c>
      <c r="I28" s="148">
        <v>2E-3</v>
      </c>
      <c r="J28" s="105">
        <v>1E-3</v>
      </c>
      <c r="K28" s="105">
        <v>0</v>
      </c>
      <c r="L28" s="105">
        <v>-1E-3</v>
      </c>
      <c r="M28" s="105">
        <v>-2E-3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2.75" customHeight="1" x14ac:dyDescent="0.3">
      <c r="A29" s="1"/>
      <c r="B29" s="12"/>
      <c r="C29" s="12"/>
      <c r="D29" s="12"/>
      <c r="E29" s="12"/>
      <c r="F29" s="12"/>
      <c r="G29" s="269"/>
      <c r="H29" s="184">
        <f>H30-0.1</f>
        <v>-0.1</v>
      </c>
      <c r="I29" s="104">
        <v>1E-3</v>
      </c>
      <c r="J29" s="185">
        <v>5.0000000000000001E-4</v>
      </c>
      <c r="K29" s="185">
        <v>0</v>
      </c>
      <c r="L29" s="185">
        <v>-5.0000000000000001E-4</v>
      </c>
      <c r="M29" s="105">
        <v>-1E-3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2.75" customHeight="1" x14ac:dyDescent="0.3">
      <c r="A30" s="1"/>
      <c r="B30" s="12"/>
      <c r="C30" s="12"/>
      <c r="D30" s="12"/>
      <c r="E30" s="12"/>
      <c r="F30" s="12"/>
      <c r="G30" s="269"/>
      <c r="H30" s="186">
        <v>0</v>
      </c>
      <c r="I30" s="104">
        <v>0</v>
      </c>
      <c r="J30" s="185">
        <v>0</v>
      </c>
      <c r="K30" s="152">
        <v>0</v>
      </c>
      <c r="L30" s="185">
        <v>0</v>
      </c>
      <c r="M30" s="105">
        <v>0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2.75" customHeight="1" x14ac:dyDescent="0.3">
      <c r="A31" s="1"/>
      <c r="B31" s="12"/>
      <c r="C31" s="12"/>
      <c r="D31" s="12"/>
      <c r="E31" s="12"/>
      <c r="F31" s="12"/>
      <c r="G31" s="269"/>
      <c r="H31" s="184">
        <f>H30+0.1</f>
        <v>0.1</v>
      </c>
      <c r="I31" s="104">
        <v>-1E-3</v>
      </c>
      <c r="J31" s="185">
        <v>-5.0000000000000001E-4</v>
      </c>
      <c r="K31" s="185">
        <v>0</v>
      </c>
      <c r="L31" s="185">
        <v>5.0000000000000001E-4</v>
      </c>
      <c r="M31" s="105">
        <v>1E-3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2.75" customHeight="1" x14ac:dyDescent="0.3">
      <c r="A32" s="1"/>
      <c r="B32" s="12"/>
      <c r="C32" s="12"/>
      <c r="D32" s="12"/>
      <c r="E32" s="12"/>
      <c r="F32" s="12"/>
      <c r="G32" s="269"/>
      <c r="H32" s="184">
        <f>H31+0.1</f>
        <v>0.2</v>
      </c>
      <c r="I32" s="104">
        <v>-2E-3</v>
      </c>
      <c r="J32" s="105">
        <v>-1E-3</v>
      </c>
      <c r="K32" s="105">
        <v>0</v>
      </c>
      <c r="L32" s="105">
        <v>1E-3</v>
      </c>
      <c r="M32" s="105">
        <v>2E-3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2.75" customHeight="1" x14ac:dyDescent="0.3">
      <c r="A33" s="1"/>
      <c r="B33" s="12"/>
      <c r="C33" s="183"/>
      <c r="D33" s="183"/>
      <c r="E33" s="183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2.75" customHeight="1" x14ac:dyDescent="0.3">
      <c r="A34" s="1"/>
      <c r="B34" s="12"/>
      <c r="C34" s="12" t="s">
        <v>97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2.75" customHeight="1" x14ac:dyDescent="0.3">
      <c r="A35" s="1"/>
      <c r="B35" s="12"/>
      <c r="C35" s="12" t="s">
        <v>98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2.75" customHeight="1" x14ac:dyDescent="0.3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2.75" customHeight="1" x14ac:dyDescent="0.3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2.75" customHeight="1" x14ac:dyDescent="0.3">
      <c r="A38" s="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2.75" customHeight="1" x14ac:dyDescent="0.3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2.75" customHeight="1" x14ac:dyDescent="0.3">
      <c r="A40" s="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2.75" customHeight="1" x14ac:dyDescent="0.3">
      <c r="A41" s="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2.75" customHeight="1" x14ac:dyDescent="0.3">
      <c r="A42" s="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2.75" customHeight="1" x14ac:dyDescent="0.3">
      <c r="A43" s="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 customHeight="1" x14ac:dyDescent="0.3">
      <c r="A44" s="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2.75" customHeight="1" x14ac:dyDescent="0.3">
      <c r="A45" s="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2.75" customHeight="1" x14ac:dyDescent="0.3">
      <c r="A46" s="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2.75" customHeight="1" x14ac:dyDescent="0.3">
      <c r="A47" s="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customHeight="1" x14ac:dyDescent="0.3">
      <c r="A48" s="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 customHeight="1" x14ac:dyDescent="0.3">
      <c r="A49" s="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2.75" customHeight="1" x14ac:dyDescent="0.3">
      <c r="A50" s="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2.75" customHeight="1" x14ac:dyDescent="0.3">
      <c r="A51" s="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75" customHeight="1" x14ac:dyDescent="0.3">
      <c r="A52" s="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2.75" customHeight="1" x14ac:dyDescent="0.3">
      <c r="A53" s="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2.75" customHeight="1" x14ac:dyDescent="0.3">
      <c r="A54" s="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2.75" customHeight="1" x14ac:dyDescent="0.3">
      <c r="A55" s="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customHeight="1" x14ac:dyDescent="0.3">
      <c r="A56" s="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2.75" customHeight="1" x14ac:dyDescent="0.3">
      <c r="A57" s="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2.75" customHeight="1" x14ac:dyDescent="0.3">
      <c r="A58" s="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2.75" customHeight="1" x14ac:dyDescent="0.3">
      <c r="A59" s="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customHeight="1" x14ac:dyDescent="0.3">
      <c r="A60" s="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2.75" customHeight="1" x14ac:dyDescent="0.3">
      <c r="A61" s="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2.75" customHeight="1" x14ac:dyDescent="0.3">
      <c r="A62" s="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2.75" customHeight="1" x14ac:dyDescent="0.3">
      <c r="A63" s="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2.75" customHeight="1" x14ac:dyDescent="0.3">
      <c r="A64" s="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2.75" customHeight="1" x14ac:dyDescent="0.3">
      <c r="A65" s="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2.75" customHeight="1" x14ac:dyDescent="0.3">
      <c r="A66" s="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2.75" customHeight="1" x14ac:dyDescent="0.3">
      <c r="A67" s="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2.75" customHeight="1" x14ac:dyDescent="0.3">
      <c r="A68" s="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2.75" customHeight="1" x14ac:dyDescent="0.3">
      <c r="A69" s="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2.75" customHeight="1" x14ac:dyDescent="0.3">
      <c r="A70" s="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.75" customHeight="1" x14ac:dyDescent="0.3">
      <c r="A71" s="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.75" customHeight="1" x14ac:dyDescent="0.3">
      <c r="A72" s="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.75" customHeight="1" x14ac:dyDescent="0.3">
      <c r="A73" s="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2.75" customHeight="1" x14ac:dyDescent="0.3">
      <c r="A74" s="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.75" customHeight="1" x14ac:dyDescent="0.3">
      <c r="A75" s="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2.75" customHeight="1" x14ac:dyDescent="0.3">
      <c r="A76" s="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.75" customHeight="1" x14ac:dyDescent="0.3">
      <c r="A77" s="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2.75" customHeight="1" x14ac:dyDescent="0.3">
      <c r="A78" s="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2.75" customHeight="1" x14ac:dyDescent="0.3">
      <c r="A79" s="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2.75" customHeight="1" x14ac:dyDescent="0.3">
      <c r="A80" s="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2.75" customHeight="1" x14ac:dyDescent="0.3">
      <c r="A81" s="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2.75" customHeight="1" x14ac:dyDescent="0.3">
      <c r="A82" s="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2.75" customHeight="1" x14ac:dyDescent="0.3">
      <c r="A83" s="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2.75" customHeight="1" x14ac:dyDescent="0.3">
      <c r="A84" s="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2.75" customHeight="1" x14ac:dyDescent="0.3">
      <c r="A85" s="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2.75" customHeight="1" x14ac:dyDescent="0.3">
      <c r="A86" s="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2.75" customHeight="1" x14ac:dyDescent="0.3">
      <c r="A87" s="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2.75" customHeight="1" x14ac:dyDescent="0.3">
      <c r="A88" s="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2.75" customHeight="1" x14ac:dyDescent="0.3">
      <c r="A89" s="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2.75" customHeight="1" x14ac:dyDescent="0.3">
      <c r="A90" s="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2.75" customHeight="1" x14ac:dyDescent="0.3">
      <c r="A91" s="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2.75" customHeight="1" x14ac:dyDescent="0.3">
      <c r="A92" s="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2.75" customHeight="1" x14ac:dyDescent="0.3">
      <c r="A93" s="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2.75" customHeight="1" x14ac:dyDescent="0.3">
      <c r="A94" s="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2.75" customHeight="1" x14ac:dyDescent="0.3">
      <c r="A95" s="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2.75" customHeight="1" x14ac:dyDescent="0.3">
      <c r="A96" s="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2.75" customHeight="1" x14ac:dyDescent="0.3">
      <c r="A97" s="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2.75" customHeight="1" x14ac:dyDescent="0.3">
      <c r="A98" s="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2.75" customHeight="1" x14ac:dyDescent="0.3">
      <c r="A99" s="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2.75" customHeight="1" x14ac:dyDescent="0.3">
      <c r="A100" s="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2.75" customHeight="1" x14ac:dyDescent="0.3">
      <c r="A101" s="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2.75" customHeight="1" x14ac:dyDescent="0.3">
      <c r="A102" s="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2.75" customHeight="1" x14ac:dyDescent="0.3">
      <c r="A103" s="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2.75" customHeight="1" x14ac:dyDescent="0.3">
      <c r="A104" s="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2.75" customHeight="1" x14ac:dyDescent="0.3">
      <c r="A105" s="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customHeight="1" x14ac:dyDescent="0.3">
      <c r="A106" s="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customHeight="1" x14ac:dyDescent="0.3">
      <c r="A107" s="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customHeight="1" x14ac:dyDescent="0.3">
      <c r="A108" s="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2.75" customHeight="1" x14ac:dyDescent="0.3">
      <c r="A109" s="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2.75" customHeight="1" x14ac:dyDescent="0.3">
      <c r="A110" s="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customHeight="1" x14ac:dyDescent="0.3">
      <c r="A111" s="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customHeight="1" x14ac:dyDescent="0.3">
      <c r="A112" s="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2.75" customHeight="1" x14ac:dyDescent="0.3">
      <c r="A113" s="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customHeight="1" x14ac:dyDescent="0.3">
      <c r="A114" s="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customHeight="1" x14ac:dyDescent="0.3">
      <c r="A115" s="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customHeight="1" x14ac:dyDescent="0.3">
      <c r="A116" s="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2.75" customHeight="1" x14ac:dyDescent="0.3">
      <c r="A117" s="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customHeight="1" x14ac:dyDescent="0.3">
      <c r="A118" s="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customHeight="1" x14ac:dyDescent="0.3">
      <c r="A119" s="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customHeight="1" x14ac:dyDescent="0.3">
      <c r="A120" s="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customHeight="1" x14ac:dyDescent="0.3">
      <c r="A121" s="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customHeight="1" x14ac:dyDescent="0.3">
      <c r="A122" s="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2.75" customHeight="1" x14ac:dyDescent="0.3">
      <c r="A123" s="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customHeight="1" x14ac:dyDescent="0.3">
      <c r="A124" s="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customHeight="1" x14ac:dyDescent="0.3">
      <c r="A125" s="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customHeight="1" x14ac:dyDescent="0.3">
      <c r="A126" s="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customHeight="1" x14ac:dyDescent="0.3">
      <c r="A127" s="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customHeight="1" x14ac:dyDescent="0.3">
      <c r="A128" s="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customHeight="1" x14ac:dyDescent="0.3">
      <c r="A129" s="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customHeight="1" x14ac:dyDescent="0.3">
      <c r="A130" s="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customHeight="1" x14ac:dyDescent="0.3">
      <c r="A131" s="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customHeight="1" x14ac:dyDescent="0.3">
      <c r="A132" s="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customHeight="1" x14ac:dyDescent="0.3">
      <c r="A133" s="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customHeight="1" x14ac:dyDescent="0.3">
      <c r="A134" s="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customHeight="1" x14ac:dyDescent="0.3">
      <c r="A135" s="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customHeight="1" x14ac:dyDescent="0.3">
      <c r="A136" s="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customHeight="1" x14ac:dyDescent="0.3">
      <c r="A137" s="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customHeight="1" x14ac:dyDescent="0.3">
      <c r="A138" s="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customHeight="1" x14ac:dyDescent="0.3">
      <c r="A139" s="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customHeight="1" x14ac:dyDescent="0.3">
      <c r="A140" s="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customHeight="1" x14ac:dyDescent="0.3">
      <c r="A141" s="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customHeight="1" x14ac:dyDescent="0.3">
      <c r="A142" s="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customHeight="1" x14ac:dyDescent="0.3">
      <c r="A143" s="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customHeight="1" x14ac:dyDescent="0.3">
      <c r="A144" s="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customHeight="1" x14ac:dyDescent="0.3">
      <c r="A145" s="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customHeight="1" x14ac:dyDescent="0.3">
      <c r="A146" s="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customHeight="1" x14ac:dyDescent="0.3">
      <c r="A147" s="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customHeight="1" x14ac:dyDescent="0.3">
      <c r="A148" s="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customHeight="1" x14ac:dyDescent="0.3">
      <c r="A149" s="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customHeight="1" x14ac:dyDescent="0.3">
      <c r="A150" s="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customHeight="1" x14ac:dyDescent="0.3">
      <c r="A151" s="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customHeight="1" x14ac:dyDescent="0.3">
      <c r="A152" s="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customHeight="1" x14ac:dyDescent="0.3">
      <c r="A153" s="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customHeight="1" x14ac:dyDescent="0.3">
      <c r="A154" s="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customHeight="1" x14ac:dyDescent="0.3">
      <c r="A155" s="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customHeight="1" x14ac:dyDescent="0.3">
      <c r="A156" s="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customHeight="1" x14ac:dyDescent="0.3">
      <c r="A157" s="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customHeight="1" x14ac:dyDescent="0.3">
      <c r="A158" s="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customHeight="1" x14ac:dyDescent="0.3">
      <c r="A159" s="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customHeight="1" x14ac:dyDescent="0.3">
      <c r="A160" s="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customHeight="1" x14ac:dyDescent="0.3">
      <c r="A161" s="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customHeight="1" x14ac:dyDescent="0.3">
      <c r="A162" s="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customHeight="1" x14ac:dyDescent="0.3">
      <c r="A163" s="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customHeight="1" x14ac:dyDescent="0.3">
      <c r="A164" s="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customHeight="1" x14ac:dyDescent="0.3">
      <c r="A165" s="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customHeight="1" x14ac:dyDescent="0.3">
      <c r="A166" s="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customHeight="1" x14ac:dyDescent="0.3">
      <c r="A167" s="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customHeight="1" x14ac:dyDescent="0.3">
      <c r="A168" s="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customHeight="1" x14ac:dyDescent="0.3">
      <c r="A169" s="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2.75" customHeight="1" x14ac:dyDescent="0.3">
      <c r="A170" s="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customHeight="1" x14ac:dyDescent="0.3">
      <c r="A171" s="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customHeight="1" x14ac:dyDescent="0.3">
      <c r="A172" s="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2.75" customHeight="1" x14ac:dyDescent="0.3">
      <c r="A173" s="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2.75" customHeight="1" x14ac:dyDescent="0.3">
      <c r="A174" s="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customHeight="1" x14ac:dyDescent="0.3">
      <c r="A175" s="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customHeight="1" x14ac:dyDescent="0.3">
      <c r="A176" s="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customHeight="1" x14ac:dyDescent="0.3">
      <c r="A177" s="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customHeight="1" x14ac:dyDescent="0.3">
      <c r="A178" s="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customHeight="1" x14ac:dyDescent="0.3">
      <c r="A179" s="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customHeight="1" x14ac:dyDescent="0.3">
      <c r="A180" s="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customHeight="1" x14ac:dyDescent="0.3">
      <c r="A181" s="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customHeight="1" x14ac:dyDescent="0.3">
      <c r="A182" s="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customHeight="1" x14ac:dyDescent="0.3">
      <c r="A183" s="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customHeight="1" x14ac:dyDescent="0.3">
      <c r="A184" s="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customHeight="1" x14ac:dyDescent="0.3">
      <c r="A185" s="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customHeight="1" x14ac:dyDescent="0.3">
      <c r="A186" s="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customHeight="1" x14ac:dyDescent="0.3">
      <c r="A187" s="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customHeight="1" x14ac:dyDescent="0.3">
      <c r="A188" s="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customHeight="1" x14ac:dyDescent="0.3">
      <c r="A189" s="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customHeight="1" x14ac:dyDescent="0.3">
      <c r="A190" s="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customHeight="1" x14ac:dyDescent="0.3">
      <c r="A191" s="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customHeight="1" x14ac:dyDescent="0.3">
      <c r="A192" s="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customHeight="1" x14ac:dyDescent="0.3">
      <c r="A193" s="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customHeight="1" x14ac:dyDescent="0.3">
      <c r="A194" s="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customHeight="1" x14ac:dyDescent="0.3">
      <c r="A195" s="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customHeight="1" x14ac:dyDescent="0.3">
      <c r="A196" s="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customHeight="1" x14ac:dyDescent="0.3">
      <c r="A197" s="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customHeight="1" x14ac:dyDescent="0.3">
      <c r="A198" s="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customHeight="1" x14ac:dyDescent="0.3">
      <c r="A199" s="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customHeight="1" x14ac:dyDescent="0.3">
      <c r="A200" s="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customHeight="1" x14ac:dyDescent="0.3">
      <c r="A201" s="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customHeight="1" x14ac:dyDescent="0.3">
      <c r="A202" s="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customHeight="1" x14ac:dyDescent="0.3">
      <c r="A203" s="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customHeight="1" x14ac:dyDescent="0.3">
      <c r="A204" s="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customHeight="1" x14ac:dyDescent="0.3">
      <c r="A205" s="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customHeight="1" x14ac:dyDescent="0.3">
      <c r="A206" s="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customHeight="1" x14ac:dyDescent="0.3">
      <c r="A207" s="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customHeight="1" x14ac:dyDescent="0.3">
      <c r="A208" s="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customHeight="1" x14ac:dyDescent="0.3">
      <c r="A209" s="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customHeight="1" x14ac:dyDescent="0.3">
      <c r="A210" s="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customHeight="1" x14ac:dyDescent="0.3">
      <c r="A211" s="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customHeight="1" x14ac:dyDescent="0.3">
      <c r="A212" s="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customHeight="1" x14ac:dyDescent="0.3">
      <c r="A213" s="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customHeight="1" x14ac:dyDescent="0.3">
      <c r="A214" s="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customHeight="1" x14ac:dyDescent="0.3">
      <c r="A215" s="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customHeight="1" x14ac:dyDescent="0.3">
      <c r="A216" s="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customHeight="1" x14ac:dyDescent="0.3">
      <c r="A217" s="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customHeight="1" x14ac:dyDescent="0.3">
      <c r="A218" s="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customHeight="1" x14ac:dyDescent="0.3">
      <c r="A219" s="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customHeight="1" x14ac:dyDescent="0.3">
      <c r="A220" s="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customHeight="1" x14ac:dyDescent="0.3">
      <c r="A221" s="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customHeight="1" x14ac:dyDescent="0.3">
      <c r="A222" s="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customHeight="1" x14ac:dyDescent="0.3">
      <c r="A223" s="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customHeight="1" x14ac:dyDescent="0.3">
      <c r="A224" s="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customHeight="1" x14ac:dyDescent="0.3">
      <c r="A225" s="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customHeight="1" x14ac:dyDescent="0.3">
      <c r="A226" s="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customHeight="1" x14ac:dyDescent="0.3">
      <c r="A227" s="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customHeight="1" x14ac:dyDescent="0.3">
      <c r="A228" s="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customHeight="1" x14ac:dyDescent="0.3">
      <c r="A229" s="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customHeight="1" x14ac:dyDescent="0.3">
      <c r="A230" s="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customHeight="1" x14ac:dyDescent="0.3">
      <c r="A231" s="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customHeight="1" x14ac:dyDescent="0.3">
      <c r="A232" s="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customHeight="1" x14ac:dyDescent="0.3">
      <c r="A233" s="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customHeight="1" x14ac:dyDescent="0.3">
      <c r="A234" s="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customHeight="1" x14ac:dyDescent="0.3">
      <c r="A235" s="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customHeight="1" x14ac:dyDescent="0.3">
      <c r="A236" s="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customHeight="1" x14ac:dyDescent="0.3">
      <c r="A237" s="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customHeight="1" x14ac:dyDescent="0.3">
      <c r="A238" s="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customHeight="1" x14ac:dyDescent="0.3">
      <c r="A239" s="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customHeight="1" x14ac:dyDescent="0.3">
      <c r="A240" s="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customHeight="1" x14ac:dyDescent="0.3">
      <c r="A241" s="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customHeight="1" x14ac:dyDescent="0.3">
      <c r="A242" s="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customHeight="1" x14ac:dyDescent="0.3">
      <c r="A243" s="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customHeight="1" x14ac:dyDescent="0.3">
      <c r="A244" s="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customHeight="1" x14ac:dyDescent="0.3">
      <c r="A245" s="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customHeight="1" x14ac:dyDescent="0.3">
      <c r="A246" s="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customHeight="1" x14ac:dyDescent="0.3">
      <c r="A247" s="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customHeight="1" x14ac:dyDescent="0.3">
      <c r="A248" s="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customHeight="1" x14ac:dyDescent="0.3">
      <c r="A249" s="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customHeight="1" x14ac:dyDescent="0.3">
      <c r="A250" s="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customHeight="1" x14ac:dyDescent="0.3">
      <c r="A251" s="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customHeight="1" x14ac:dyDescent="0.3">
      <c r="A252" s="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customHeight="1" x14ac:dyDescent="0.3">
      <c r="A253" s="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customHeight="1" x14ac:dyDescent="0.3">
      <c r="A254" s="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customHeight="1" x14ac:dyDescent="0.3">
      <c r="A255" s="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customHeight="1" x14ac:dyDescent="0.3">
      <c r="A256" s="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customHeight="1" x14ac:dyDescent="0.3">
      <c r="A257" s="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customHeight="1" x14ac:dyDescent="0.3">
      <c r="A258" s="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customHeight="1" x14ac:dyDescent="0.3">
      <c r="A259" s="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customHeight="1" x14ac:dyDescent="0.3">
      <c r="A260" s="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customHeight="1" x14ac:dyDescent="0.3">
      <c r="A261" s="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customHeight="1" x14ac:dyDescent="0.3">
      <c r="A262" s="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customHeight="1" x14ac:dyDescent="0.3">
      <c r="A263" s="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customHeight="1" x14ac:dyDescent="0.3">
      <c r="A264" s="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customHeight="1" x14ac:dyDescent="0.3">
      <c r="A265" s="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customHeight="1" x14ac:dyDescent="0.3">
      <c r="A266" s="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customHeight="1" x14ac:dyDescent="0.3">
      <c r="A267" s="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customHeight="1" x14ac:dyDescent="0.3">
      <c r="A268" s="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customHeight="1" x14ac:dyDescent="0.3">
      <c r="A269" s="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customHeight="1" x14ac:dyDescent="0.3">
      <c r="A270" s="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customHeight="1" x14ac:dyDescent="0.3">
      <c r="A271" s="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customHeight="1" x14ac:dyDescent="0.3">
      <c r="A272" s="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customHeight="1" x14ac:dyDescent="0.3">
      <c r="A273" s="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customHeight="1" x14ac:dyDescent="0.3">
      <c r="A274" s="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customHeight="1" x14ac:dyDescent="0.3">
      <c r="A275" s="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customHeight="1" x14ac:dyDescent="0.3">
      <c r="A276" s="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customHeight="1" x14ac:dyDescent="0.3">
      <c r="A277" s="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customHeight="1" x14ac:dyDescent="0.3">
      <c r="A278" s="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customHeight="1" x14ac:dyDescent="0.3">
      <c r="A279" s="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customHeight="1" x14ac:dyDescent="0.3">
      <c r="A280" s="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customHeight="1" x14ac:dyDescent="0.3">
      <c r="A281" s="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customHeight="1" x14ac:dyDescent="0.3">
      <c r="A282" s="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customHeight="1" x14ac:dyDescent="0.3">
      <c r="A283" s="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customHeight="1" x14ac:dyDescent="0.3">
      <c r="A284" s="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customHeight="1" x14ac:dyDescent="0.3">
      <c r="A285" s="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customHeight="1" x14ac:dyDescent="0.3">
      <c r="A286" s="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customHeight="1" x14ac:dyDescent="0.3">
      <c r="A287" s="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customHeight="1" x14ac:dyDescent="0.3">
      <c r="A288" s="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customHeight="1" x14ac:dyDescent="0.3">
      <c r="A289" s="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customHeight="1" x14ac:dyDescent="0.3">
      <c r="A290" s="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customHeight="1" x14ac:dyDescent="0.3">
      <c r="A291" s="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customHeight="1" x14ac:dyDescent="0.3">
      <c r="A292" s="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customHeight="1" x14ac:dyDescent="0.3">
      <c r="A293" s="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customHeight="1" x14ac:dyDescent="0.3">
      <c r="A294" s="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customHeight="1" x14ac:dyDescent="0.3">
      <c r="A295" s="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customHeight="1" x14ac:dyDescent="0.3">
      <c r="A296" s="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customHeight="1" x14ac:dyDescent="0.3">
      <c r="A297" s="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customHeight="1" x14ac:dyDescent="0.3">
      <c r="A298" s="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customHeight="1" x14ac:dyDescent="0.3">
      <c r="A299" s="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customHeight="1" x14ac:dyDescent="0.3">
      <c r="A300" s="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customHeight="1" x14ac:dyDescent="0.3">
      <c r="A301" s="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customHeight="1" x14ac:dyDescent="0.3">
      <c r="A302" s="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customHeight="1" x14ac:dyDescent="0.3">
      <c r="A303" s="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customHeight="1" x14ac:dyDescent="0.3">
      <c r="A304" s="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customHeight="1" x14ac:dyDescent="0.3">
      <c r="A305" s="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customHeight="1" x14ac:dyDescent="0.3">
      <c r="A306" s="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customHeight="1" x14ac:dyDescent="0.3">
      <c r="A307" s="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customHeight="1" x14ac:dyDescent="0.3">
      <c r="A308" s="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customHeight="1" x14ac:dyDescent="0.3">
      <c r="A309" s="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customHeight="1" x14ac:dyDescent="0.3">
      <c r="A310" s="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customHeight="1" x14ac:dyDescent="0.3">
      <c r="A311" s="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customHeight="1" x14ac:dyDescent="0.3">
      <c r="A312" s="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customHeight="1" x14ac:dyDescent="0.3">
      <c r="A313" s="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customHeight="1" x14ac:dyDescent="0.3">
      <c r="A314" s="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customHeight="1" x14ac:dyDescent="0.3">
      <c r="A315" s="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customHeight="1" x14ac:dyDescent="0.3">
      <c r="A316" s="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customHeight="1" x14ac:dyDescent="0.3">
      <c r="A317" s="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customHeight="1" x14ac:dyDescent="0.3">
      <c r="A318" s="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customHeight="1" x14ac:dyDescent="0.3">
      <c r="A319" s="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customHeight="1" x14ac:dyDescent="0.3">
      <c r="A320" s="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customHeight="1" x14ac:dyDescent="0.3">
      <c r="A321" s="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customHeight="1" x14ac:dyDescent="0.3">
      <c r="A322" s="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customHeight="1" x14ac:dyDescent="0.3">
      <c r="A323" s="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customHeight="1" x14ac:dyDescent="0.3">
      <c r="A324" s="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customHeight="1" x14ac:dyDescent="0.3">
      <c r="A325" s="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customHeight="1" x14ac:dyDescent="0.3">
      <c r="A326" s="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customHeight="1" x14ac:dyDescent="0.3">
      <c r="A327" s="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customHeight="1" x14ac:dyDescent="0.3">
      <c r="A328" s="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customHeight="1" x14ac:dyDescent="0.3">
      <c r="A329" s="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customHeight="1" x14ac:dyDescent="0.3">
      <c r="A330" s="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customHeight="1" x14ac:dyDescent="0.3">
      <c r="A331" s="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customHeight="1" x14ac:dyDescent="0.3">
      <c r="A332" s="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customHeight="1" x14ac:dyDescent="0.3">
      <c r="A333" s="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customHeight="1" x14ac:dyDescent="0.3">
      <c r="A334" s="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customHeight="1" x14ac:dyDescent="0.3">
      <c r="A335" s="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customHeight="1" x14ac:dyDescent="0.3">
      <c r="A336" s="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customHeight="1" x14ac:dyDescent="0.3">
      <c r="A337" s="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customHeight="1" x14ac:dyDescent="0.3">
      <c r="A338" s="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customHeight="1" x14ac:dyDescent="0.3">
      <c r="A339" s="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customHeight="1" x14ac:dyDescent="0.3">
      <c r="A340" s="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customHeight="1" x14ac:dyDescent="0.3">
      <c r="A341" s="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customHeight="1" x14ac:dyDescent="0.3">
      <c r="A342" s="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customHeight="1" x14ac:dyDescent="0.3">
      <c r="A343" s="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customHeight="1" x14ac:dyDescent="0.3">
      <c r="A344" s="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customHeight="1" x14ac:dyDescent="0.3">
      <c r="A345" s="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customHeight="1" x14ac:dyDescent="0.3">
      <c r="A346" s="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customHeight="1" x14ac:dyDescent="0.3">
      <c r="A347" s="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customHeight="1" x14ac:dyDescent="0.3">
      <c r="A348" s="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customHeight="1" x14ac:dyDescent="0.3">
      <c r="A349" s="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customHeight="1" x14ac:dyDescent="0.3">
      <c r="A350" s="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customHeight="1" x14ac:dyDescent="0.3">
      <c r="A351" s="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customHeight="1" x14ac:dyDescent="0.3">
      <c r="A352" s="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customHeight="1" x14ac:dyDescent="0.3">
      <c r="A353" s="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customHeight="1" x14ac:dyDescent="0.3">
      <c r="A354" s="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customHeight="1" x14ac:dyDescent="0.3">
      <c r="A355" s="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customHeight="1" x14ac:dyDescent="0.3">
      <c r="A356" s="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customHeight="1" x14ac:dyDescent="0.3">
      <c r="A357" s="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customHeight="1" x14ac:dyDescent="0.3">
      <c r="A358" s="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customHeight="1" x14ac:dyDescent="0.3">
      <c r="A359" s="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customHeight="1" x14ac:dyDescent="0.3">
      <c r="A360" s="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customHeight="1" x14ac:dyDescent="0.3">
      <c r="A361" s="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customHeight="1" x14ac:dyDescent="0.3">
      <c r="A362" s="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customHeight="1" x14ac:dyDescent="0.3">
      <c r="A363" s="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customHeight="1" x14ac:dyDescent="0.3">
      <c r="A364" s="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customHeight="1" x14ac:dyDescent="0.3">
      <c r="A365" s="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customHeight="1" x14ac:dyDescent="0.3">
      <c r="A366" s="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customHeight="1" x14ac:dyDescent="0.3">
      <c r="A367" s="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customHeight="1" x14ac:dyDescent="0.3">
      <c r="A368" s="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customHeight="1" x14ac:dyDescent="0.3">
      <c r="A369" s="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customHeight="1" x14ac:dyDescent="0.3">
      <c r="A370" s="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customHeight="1" x14ac:dyDescent="0.3">
      <c r="A371" s="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customHeight="1" x14ac:dyDescent="0.3">
      <c r="A372" s="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customHeight="1" x14ac:dyDescent="0.3">
      <c r="A373" s="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customHeight="1" x14ac:dyDescent="0.3">
      <c r="A374" s="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customHeight="1" x14ac:dyDescent="0.3">
      <c r="A375" s="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customHeight="1" x14ac:dyDescent="0.3">
      <c r="A376" s="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customHeight="1" x14ac:dyDescent="0.3">
      <c r="A377" s="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customHeight="1" x14ac:dyDescent="0.3">
      <c r="A378" s="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customHeight="1" x14ac:dyDescent="0.3">
      <c r="A379" s="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customHeight="1" x14ac:dyDescent="0.3">
      <c r="A380" s="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customHeight="1" x14ac:dyDescent="0.3">
      <c r="A381" s="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customHeight="1" x14ac:dyDescent="0.3">
      <c r="A382" s="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customHeight="1" x14ac:dyDescent="0.3">
      <c r="A383" s="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customHeight="1" x14ac:dyDescent="0.3">
      <c r="A384" s="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customHeight="1" x14ac:dyDescent="0.3">
      <c r="A385" s="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customHeight="1" x14ac:dyDescent="0.3">
      <c r="A386" s="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customHeight="1" x14ac:dyDescent="0.3">
      <c r="A387" s="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customHeight="1" x14ac:dyDescent="0.3">
      <c r="A388" s="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customHeight="1" x14ac:dyDescent="0.3">
      <c r="A389" s="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customHeight="1" x14ac:dyDescent="0.3">
      <c r="A390" s="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customHeight="1" x14ac:dyDescent="0.3">
      <c r="A391" s="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customHeight="1" x14ac:dyDescent="0.3">
      <c r="A392" s="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customHeight="1" x14ac:dyDescent="0.3">
      <c r="A393" s="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customHeight="1" x14ac:dyDescent="0.3">
      <c r="A394" s="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customHeight="1" x14ac:dyDescent="0.3">
      <c r="A395" s="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customHeight="1" x14ac:dyDescent="0.3">
      <c r="A396" s="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customHeight="1" x14ac:dyDescent="0.3">
      <c r="A397" s="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customHeight="1" x14ac:dyDescent="0.3">
      <c r="A398" s="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customHeight="1" x14ac:dyDescent="0.3">
      <c r="A399" s="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customHeight="1" x14ac:dyDescent="0.3">
      <c r="A400" s="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customHeight="1" x14ac:dyDescent="0.3">
      <c r="A401" s="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customHeight="1" x14ac:dyDescent="0.3">
      <c r="A402" s="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customHeight="1" x14ac:dyDescent="0.3">
      <c r="A403" s="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customHeight="1" x14ac:dyDescent="0.3">
      <c r="A404" s="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customHeight="1" x14ac:dyDescent="0.3">
      <c r="A405" s="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customHeight="1" x14ac:dyDescent="0.3">
      <c r="A406" s="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customHeight="1" x14ac:dyDescent="0.3">
      <c r="A407" s="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customHeight="1" x14ac:dyDescent="0.3">
      <c r="A408" s="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customHeight="1" x14ac:dyDescent="0.3">
      <c r="A409" s="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customHeight="1" x14ac:dyDescent="0.3">
      <c r="A410" s="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customHeight="1" x14ac:dyDescent="0.3">
      <c r="A411" s="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customHeight="1" x14ac:dyDescent="0.3">
      <c r="A412" s="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customHeight="1" x14ac:dyDescent="0.3">
      <c r="A413" s="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customHeight="1" x14ac:dyDescent="0.3">
      <c r="A414" s="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customHeight="1" x14ac:dyDescent="0.3">
      <c r="A415" s="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customHeight="1" x14ac:dyDescent="0.3">
      <c r="A416" s="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customHeight="1" x14ac:dyDescent="0.3">
      <c r="A417" s="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customHeight="1" x14ac:dyDescent="0.3">
      <c r="A418" s="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customHeight="1" x14ac:dyDescent="0.3">
      <c r="A419" s="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customHeight="1" x14ac:dyDescent="0.3">
      <c r="A420" s="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customHeight="1" x14ac:dyDescent="0.3">
      <c r="A421" s="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customHeight="1" x14ac:dyDescent="0.3">
      <c r="A422" s="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customHeight="1" x14ac:dyDescent="0.3">
      <c r="A423" s="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customHeight="1" x14ac:dyDescent="0.3">
      <c r="A424" s="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customHeight="1" x14ac:dyDescent="0.3">
      <c r="A425" s="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customHeight="1" x14ac:dyDescent="0.3">
      <c r="A426" s="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customHeight="1" x14ac:dyDescent="0.3">
      <c r="A427" s="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customHeight="1" x14ac:dyDescent="0.3">
      <c r="A428" s="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customHeight="1" x14ac:dyDescent="0.3">
      <c r="A429" s="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customHeight="1" x14ac:dyDescent="0.3">
      <c r="A430" s="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customHeight="1" x14ac:dyDescent="0.3">
      <c r="A431" s="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customHeight="1" x14ac:dyDescent="0.3">
      <c r="A432" s="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customHeight="1" x14ac:dyDescent="0.3">
      <c r="A433" s="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customHeight="1" x14ac:dyDescent="0.3">
      <c r="A434" s="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customHeight="1" x14ac:dyDescent="0.3">
      <c r="A435" s="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customHeight="1" x14ac:dyDescent="0.3">
      <c r="A436" s="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customHeight="1" x14ac:dyDescent="0.3">
      <c r="A437" s="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customHeight="1" x14ac:dyDescent="0.3">
      <c r="A438" s="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customHeight="1" x14ac:dyDescent="0.3">
      <c r="A439" s="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customHeight="1" x14ac:dyDescent="0.3">
      <c r="A440" s="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customHeight="1" x14ac:dyDescent="0.3">
      <c r="A441" s="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customHeight="1" x14ac:dyDescent="0.3">
      <c r="A442" s="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customHeight="1" x14ac:dyDescent="0.3">
      <c r="A443" s="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customHeight="1" x14ac:dyDescent="0.3">
      <c r="A444" s="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customHeight="1" x14ac:dyDescent="0.3">
      <c r="A445" s="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customHeight="1" x14ac:dyDescent="0.3">
      <c r="A446" s="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customHeight="1" x14ac:dyDescent="0.3">
      <c r="A447" s="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customHeight="1" x14ac:dyDescent="0.3">
      <c r="A448" s="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customHeight="1" x14ac:dyDescent="0.3">
      <c r="A449" s="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customHeight="1" x14ac:dyDescent="0.3">
      <c r="A450" s="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customHeight="1" x14ac:dyDescent="0.3">
      <c r="A451" s="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customHeight="1" x14ac:dyDescent="0.3">
      <c r="A452" s="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customHeight="1" x14ac:dyDescent="0.3">
      <c r="A453" s="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customHeight="1" x14ac:dyDescent="0.3">
      <c r="A454" s="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customHeight="1" x14ac:dyDescent="0.3">
      <c r="A455" s="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customHeight="1" x14ac:dyDescent="0.3">
      <c r="A456" s="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customHeight="1" x14ac:dyDescent="0.3">
      <c r="A457" s="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customHeight="1" x14ac:dyDescent="0.3">
      <c r="A458" s="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customHeight="1" x14ac:dyDescent="0.3">
      <c r="A459" s="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customHeight="1" x14ac:dyDescent="0.3">
      <c r="A460" s="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customHeight="1" x14ac:dyDescent="0.3">
      <c r="A461" s="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customHeight="1" x14ac:dyDescent="0.3">
      <c r="A462" s="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customHeight="1" x14ac:dyDescent="0.3">
      <c r="A463" s="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customHeight="1" x14ac:dyDescent="0.3">
      <c r="A464" s="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customHeight="1" x14ac:dyDescent="0.3">
      <c r="A465" s="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customHeight="1" x14ac:dyDescent="0.3">
      <c r="A466" s="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customHeight="1" x14ac:dyDescent="0.3">
      <c r="A467" s="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customHeight="1" x14ac:dyDescent="0.3">
      <c r="A468" s="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customHeight="1" x14ac:dyDescent="0.3">
      <c r="A469" s="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customHeight="1" x14ac:dyDescent="0.3">
      <c r="A470" s="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customHeight="1" x14ac:dyDescent="0.3">
      <c r="A471" s="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customHeight="1" x14ac:dyDescent="0.3">
      <c r="A472" s="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customHeight="1" x14ac:dyDescent="0.3">
      <c r="A473" s="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customHeight="1" x14ac:dyDescent="0.3">
      <c r="A474" s="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customHeight="1" x14ac:dyDescent="0.3">
      <c r="A475" s="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customHeight="1" x14ac:dyDescent="0.3">
      <c r="A476" s="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customHeight="1" x14ac:dyDescent="0.3">
      <c r="A477" s="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customHeight="1" x14ac:dyDescent="0.3">
      <c r="A478" s="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customHeight="1" x14ac:dyDescent="0.3">
      <c r="A479" s="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customHeight="1" x14ac:dyDescent="0.3">
      <c r="A480" s="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customHeight="1" x14ac:dyDescent="0.3">
      <c r="A481" s="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customHeight="1" x14ac:dyDescent="0.3">
      <c r="A482" s="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customHeight="1" x14ac:dyDescent="0.3">
      <c r="A483" s="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customHeight="1" x14ac:dyDescent="0.3">
      <c r="A484" s="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customHeight="1" x14ac:dyDescent="0.3">
      <c r="A485" s="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customHeight="1" x14ac:dyDescent="0.3">
      <c r="A486" s="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customHeight="1" x14ac:dyDescent="0.3">
      <c r="A487" s="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customHeight="1" x14ac:dyDescent="0.3">
      <c r="A488" s="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customHeight="1" x14ac:dyDescent="0.3">
      <c r="A489" s="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customHeight="1" x14ac:dyDescent="0.3">
      <c r="A490" s="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customHeight="1" x14ac:dyDescent="0.3">
      <c r="A491" s="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customHeight="1" x14ac:dyDescent="0.3">
      <c r="A492" s="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customHeight="1" x14ac:dyDescent="0.3">
      <c r="A493" s="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customHeight="1" x14ac:dyDescent="0.3">
      <c r="A494" s="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customHeight="1" x14ac:dyDescent="0.3">
      <c r="A495" s="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customHeight="1" x14ac:dyDescent="0.3">
      <c r="A496" s="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customHeight="1" x14ac:dyDescent="0.3">
      <c r="A497" s="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customHeight="1" x14ac:dyDescent="0.3">
      <c r="A498" s="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customHeight="1" x14ac:dyDescent="0.3">
      <c r="A499" s="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customHeight="1" x14ac:dyDescent="0.3">
      <c r="A500" s="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customHeight="1" x14ac:dyDescent="0.3">
      <c r="A501" s="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customHeight="1" x14ac:dyDescent="0.3">
      <c r="A502" s="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customHeight="1" x14ac:dyDescent="0.3">
      <c r="A503" s="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customHeight="1" x14ac:dyDescent="0.3">
      <c r="A504" s="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customHeight="1" x14ac:dyDescent="0.3">
      <c r="A505" s="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customHeight="1" x14ac:dyDescent="0.3">
      <c r="A506" s="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customHeight="1" x14ac:dyDescent="0.3">
      <c r="A507" s="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customHeight="1" x14ac:dyDescent="0.3">
      <c r="A508" s="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customHeight="1" x14ac:dyDescent="0.3">
      <c r="A509" s="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customHeight="1" x14ac:dyDescent="0.3">
      <c r="A510" s="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customHeight="1" x14ac:dyDescent="0.3">
      <c r="A511" s="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customHeight="1" x14ac:dyDescent="0.3">
      <c r="A512" s="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customHeight="1" x14ac:dyDescent="0.3">
      <c r="A513" s="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customHeight="1" x14ac:dyDescent="0.3">
      <c r="A514" s="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customHeight="1" x14ac:dyDescent="0.3">
      <c r="A515" s="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customHeight="1" x14ac:dyDescent="0.3">
      <c r="A516" s="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customHeight="1" x14ac:dyDescent="0.3">
      <c r="A517" s="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customHeight="1" x14ac:dyDescent="0.3">
      <c r="A518" s="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customHeight="1" x14ac:dyDescent="0.3">
      <c r="A519" s="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customHeight="1" x14ac:dyDescent="0.3">
      <c r="A520" s="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customHeight="1" x14ac:dyDescent="0.3">
      <c r="A521" s="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customHeight="1" x14ac:dyDescent="0.3">
      <c r="A522" s="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customHeight="1" x14ac:dyDescent="0.3">
      <c r="A523" s="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customHeight="1" x14ac:dyDescent="0.3">
      <c r="A524" s="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customHeight="1" x14ac:dyDescent="0.3">
      <c r="A525" s="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customHeight="1" x14ac:dyDescent="0.3">
      <c r="A526" s="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customHeight="1" x14ac:dyDescent="0.3">
      <c r="A527" s="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customHeight="1" x14ac:dyDescent="0.3">
      <c r="A528" s="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customHeight="1" x14ac:dyDescent="0.3">
      <c r="A529" s="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customHeight="1" x14ac:dyDescent="0.3">
      <c r="A530" s="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customHeight="1" x14ac:dyDescent="0.3">
      <c r="A531" s="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customHeight="1" x14ac:dyDescent="0.3">
      <c r="A532" s="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customHeight="1" x14ac:dyDescent="0.3">
      <c r="A533" s="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customHeight="1" x14ac:dyDescent="0.3">
      <c r="A534" s="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customHeight="1" x14ac:dyDescent="0.3">
      <c r="A535" s="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customHeight="1" x14ac:dyDescent="0.3">
      <c r="A536" s="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customHeight="1" x14ac:dyDescent="0.3">
      <c r="A537" s="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customHeight="1" x14ac:dyDescent="0.3">
      <c r="A538" s="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customHeight="1" x14ac:dyDescent="0.3">
      <c r="A539" s="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customHeight="1" x14ac:dyDescent="0.3">
      <c r="A540" s="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customHeight="1" x14ac:dyDescent="0.3">
      <c r="A541" s="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customHeight="1" x14ac:dyDescent="0.3">
      <c r="A542" s="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customHeight="1" x14ac:dyDescent="0.3">
      <c r="A543" s="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customHeight="1" x14ac:dyDescent="0.3">
      <c r="A544" s="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customHeight="1" x14ac:dyDescent="0.3">
      <c r="A545" s="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customHeight="1" x14ac:dyDescent="0.3">
      <c r="A546" s="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customHeight="1" x14ac:dyDescent="0.3">
      <c r="A547" s="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customHeight="1" x14ac:dyDescent="0.3">
      <c r="A548" s="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customHeight="1" x14ac:dyDescent="0.3">
      <c r="A549" s="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customHeight="1" x14ac:dyDescent="0.3">
      <c r="A550" s="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customHeight="1" x14ac:dyDescent="0.3">
      <c r="A551" s="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customHeight="1" x14ac:dyDescent="0.3">
      <c r="A552" s="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customHeight="1" x14ac:dyDescent="0.3">
      <c r="A553" s="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customHeight="1" x14ac:dyDescent="0.3">
      <c r="A554" s="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customHeight="1" x14ac:dyDescent="0.3">
      <c r="A555" s="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customHeight="1" x14ac:dyDescent="0.3">
      <c r="A556" s="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customHeight="1" x14ac:dyDescent="0.3">
      <c r="A557" s="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customHeight="1" x14ac:dyDescent="0.3">
      <c r="A558" s="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customHeight="1" x14ac:dyDescent="0.3">
      <c r="A559" s="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customHeight="1" x14ac:dyDescent="0.3">
      <c r="A560" s="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customHeight="1" x14ac:dyDescent="0.3">
      <c r="A561" s="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customHeight="1" x14ac:dyDescent="0.3">
      <c r="A562" s="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customHeight="1" x14ac:dyDescent="0.3">
      <c r="A563" s="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customHeight="1" x14ac:dyDescent="0.3">
      <c r="A564" s="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customHeight="1" x14ac:dyDescent="0.3">
      <c r="A565" s="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customHeight="1" x14ac:dyDescent="0.3">
      <c r="A566" s="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customHeight="1" x14ac:dyDescent="0.3">
      <c r="A567" s="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customHeight="1" x14ac:dyDescent="0.3">
      <c r="A568" s="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customHeight="1" x14ac:dyDescent="0.3">
      <c r="A569" s="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customHeight="1" x14ac:dyDescent="0.3">
      <c r="A570" s="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customHeight="1" x14ac:dyDescent="0.3">
      <c r="A571" s="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customHeight="1" x14ac:dyDescent="0.3">
      <c r="A572" s="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customHeight="1" x14ac:dyDescent="0.3">
      <c r="A573" s="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customHeight="1" x14ac:dyDescent="0.3">
      <c r="A574" s="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customHeight="1" x14ac:dyDescent="0.3">
      <c r="A575" s="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customHeight="1" x14ac:dyDescent="0.3">
      <c r="A576" s="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customHeight="1" x14ac:dyDescent="0.3">
      <c r="A577" s="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customHeight="1" x14ac:dyDescent="0.3">
      <c r="A578" s="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customHeight="1" x14ac:dyDescent="0.3">
      <c r="A579" s="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customHeight="1" x14ac:dyDescent="0.3">
      <c r="A580" s="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customHeight="1" x14ac:dyDescent="0.3">
      <c r="A581" s="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customHeight="1" x14ac:dyDescent="0.3">
      <c r="A582" s="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customHeight="1" x14ac:dyDescent="0.3">
      <c r="A583" s="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customHeight="1" x14ac:dyDescent="0.3">
      <c r="A584" s="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customHeight="1" x14ac:dyDescent="0.3">
      <c r="A585" s="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customHeight="1" x14ac:dyDescent="0.3">
      <c r="A586" s="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customHeight="1" x14ac:dyDescent="0.3">
      <c r="A587" s="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customHeight="1" x14ac:dyDescent="0.3">
      <c r="A588" s="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customHeight="1" x14ac:dyDescent="0.3">
      <c r="A589" s="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customHeight="1" x14ac:dyDescent="0.3">
      <c r="A590" s="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customHeight="1" x14ac:dyDescent="0.3">
      <c r="A591" s="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customHeight="1" x14ac:dyDescent="0.3">
      <c r="A592" s="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customHeight="1" x14ac:dyDescent="0.3">
      <c r="A593" s="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customHeight="1" x14ac:dyDescent="0.3">
      <c r="A594" s="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customHeight="1" x14ac:dyDescent="0.3">
      <c r="A595" s="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customHeight="1" x14ac:dyDescent="0.3">
      <c r="A596" s="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customHeight="1" x14ac:dyDescent="0.3">
      <c r="A597" s="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customHeight="1" x14ac:dyDescent="0.3">
      <c r="A598" s="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customHeight="1" x14ac:dyDescent="0.3">
      <c r="A599" s="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customHeight="1" x14ac:dyDescent="0.3">
      <c r="A600" s="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customHeight="1" x14ac:dyDescent="0.3">
      <c r="A601" s="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customHeight="1" x14ac:dyDescent="0.3">
      <c r="A602" s="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customHeight="1" x14ac:dyDescent="0.3">
      <c r="A603" s="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customHeight="1" x14ac:dyDescent="0.3">
      <c r="A604" s="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customHeight="1" x14ac:dyDescent="0.3">
      <c r="A605" s="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customHeight="1" x14ac:dyDescent="0.3">
      <c r="A606" s="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customHeight="1" x14ac:dyDescent="0.3">
      <c r="A607" s="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customHeight="1" x14ac:dyDescent="0.3">
      <c r="A608" s="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customHeight="1" x14ac:dyDescent="0.3">
      <c r="A609" s="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customHeight="1" x14ac:dyDescent="0.3">
      <c r="A610" s="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customHeight="1" x14ac:dyDescent="0.3">
      <c r="A611" s="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customHeight="1" x14ac:dyDescent="0.3">
      <c r="A612" s="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customHeight="1" x14ac:dyDescent="0.3">
      <c r="A613" s="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customHeight="1" x14ac:dyDescent="0.3">
      <c r="A614" s="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customHeight="1" x14ac:dyDescent="0.3">
      <c r="A615" s="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customHeight="1" x14ac:dyDescent="0.3">
      <c r="A616" s="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customHeight="1" x14ac:dyDescent="0.3">
      <c r="A617" s="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customHeight="1" x14ac:dyDescent="0.3">
      <c r="A618" s="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customHeight="1" x14ac:dyDescent="0.3">
      <c r="A619" s="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customHeight="1" x14ac:dyDescent="0.3">
      <c r="A620" s="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customHeight="1" x14ac:dyDescent="0.3">
      <c r="A621" s="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customHeight="1" x14ac:dyDescent="0.3">
      <c r="A622" s="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customHeight="1" x14ac:dyDescent="0.3">
      <c r="A623" s="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customHeight="1" x14ac:dyDescent="0.3">
      <c r="A624" s="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customHeight="1" x14ac:dyDescent="0.3">
      <c r="A625" s="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customHeight="1" x14ac:dyDescent="0.3">
      <c r="A626" s="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customHeight="1" x14ac:dyDescent="0.3">
      <c r="A627" s="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customHeight="1" x14ac:dyDescent="0.3">
      <c r="A628" s="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customHeight="1" x14ac:dyDescent="0.3">
      <c r="A629" s="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customHeight="1" x14ac:dyDescent="0.3">
      <c r="A630" s="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customHeight="1" x14ac:dyDescent="0.3">
      <c r="A631" s="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customHeight="1" x14ac:dyDescent="0.3">
      <c r="A632" s="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customHeight="1" x14ac:dyDescent="0.3">
      <c r="A633" s="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customHeight="1" x14ac:dyDescent="0.3">
      <c r="A634" s="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customHeight="1" x14ac:dyDescent="0.3">
      <c r="A635" s="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customHeight="1" x14ac:dyDescent="0.3">
      <c r="A636" s="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customHeight="1" x14ac:dyDescent="0.3">
      <c r="A637" s="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customHeight="1" x14ac:dyDescent="0.3">
      <c r="A638" s="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customHeight="1" x14ac:dyDescent="0.3">
      <c r="A639" s="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customHeight="1" x14ac:dyDescent="0.3">
      <c r="A640" s="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customHeight="1" x14ac:dyDescent="0.3">
      <c r="A641" s="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customHeight="1" x14ac:dyDescent="0.3">
      <c r="A642" s="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customHeight="1" x14ac:dyDescent="0.3">
      <c r="A643" s="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customHeight="1" x14ac:dyDescent="0.3">
      <c r="A644" s="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customHeight="1" x14ac:dyDescent="0.3">
      <c r="A645" s="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customHeight="1" x14ac:dyDescent="0.3">
      <c r="A646" s="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customHeight="1" x14ac:dyDescent="0.3">
      <c r="A647" s="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customHeight="1" x14ac:dyDescent="0.3">
      <c r="A648" s="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customHeight="1" x14ac:dyDescent="0.3">
      <c r="A649" s="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customHeight="1" x14ac:dyDescent="0.3">
      <c r="A650" s="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customHeight="1" x14ac:dyDescent="0.3">
      <c r="A651" s="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customHeight="1" x14ac:dyDescent="0.3">
      <c r="A652" s="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customHeight="1" x14ac:dyDescent="0.3">
      <c r="A653" s="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customHeight="1" x14ac:dyDescent="0.3">
      <c r="A654" s="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customHeight="1" x14ac:dyDescent="0.3">
      <c r="A655" s="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customHeight="1" x14ac:dyDescent="0.3">
      <c r="A656" s="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customHeight="1" x14ac:dyDescent="0.3">
      <c r="A657" s="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customHeight="1" x14ac:dyDescent="0.3">
      <c r="A658" s="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customHeight="1" x14ac:dyDescent="0.3">
      <c r="A659" s="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customHeight="1" x14ac:dyDescent="0.3">
      <c r="A660" s="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customHeight="1" x14ac:dyDescent="0.3">
      <c r="A661" s="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customHeight="1" x14ac:dyDescent="0.3">
      <c r="A662" s="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customHeight="1" x14ac:dyDescent="0.3">
      <c r="A663" s="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customHeight="1" x14ac:dyDescent="0.3">
      <c r="A664" s="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customHeight="1" x14ac:dyDescent="0.3">
      <c r="A665" s="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customHeight="1" x14ac:dyDescent="0.3">
      <c r="A666" s="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customHeight="1" x14ac:dyDescent="0.3">
      <c r="A667" s="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customHeight="1" x14ac:dyDescent="0.3">
      <c r="A668" s="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customHeight="1" x14ac:dyDescent="0.3">
      <c r="A669" s="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customHeight="1" x14ac:dyDescent="0.3">
      <c r="A670" s="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customHeight="1" x14ac:dyDescent="0.3">
      <c r="A671" s="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customHeight="1" x14ac:dyDescent="0.3">
      <c r="A672" s="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customHeight="1" x14ac:dyDescent="0.3">
      <c r="A673" s="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customHeight="1" x14ac:dyDescent="0.3">
      <c r="A674" s="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customHeight="1" x14ac:dyDescent="0.3">
      <c r="A675" s="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customHeight="1" x14ac:dyDescent="0.3">
      <c r="A676" s="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customHeight="1" x14ac:dyDescent="0.3">
      <c r="A677" s="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customHeight="1" x14ac:dyDescent="0.3">
      <c r="A678" s="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customHeight="1" x14ac:dyDescent="0.3">
      <c r="A679" s="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customHeight="1" x14ac:dyDescent="0.3">
      <c r="A680" s="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customHeight="1" x14ac:dyDescent="0.3">
      <c r="A681" s="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customHeight="1" x14ac:dyDescent="0.3">
      <c r="A682" s="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customHeight="1" x14ac:dyDescent="0.3">
      <c r="A683" s="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customHeight="1" x14ac:dyDescent="0.3">
      <c r="A684" s="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customHeight="1" x14ac:dyDescent="0.3">
      <c r="A685" s="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customHeight="1" x14ac:dyDescent="0.3">
      <c r="A686" s="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customHeight="1" x14ac:dyDescent="0.3">
      <c r="A687" s="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customHeight="1" x14ac:dyDescent="0.3">
      <c r="A688" s="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customHeight="1" x14ac:dyDescent="0.3">
      <c r="A689" s="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customHeight="1" x14ac:dyDescent="0.3">
      <c r="A690" s="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customHeight="1" x14ac:dyDescent="0.3">
      <c r="A691" s="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customHeight="1" x14ac:dyDescent="0.3">
      <c r="A692" s="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customHeight="1" x14ac:dyDescent="0.3">
      <c r="A693" s="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customHeight="1" x14ac:dyDescent="0.3">
      <c r="A694" s="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customHeight="1" x14ac:dyDescent="0.3">
      <c r="A695" s="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customHeight="1" x14ac:dyDescent="0.3">
      <c r="A696" s="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customHeight="1" x14ac:dyDescent="0.3">
      <c r="A697" s="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customHeight="1" x14ac:dyDescent="0.3">
      <c r="A698" s="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customHeight="1" x14ac:dyDescent="0.3">
      <c r="A699" s="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customHeight="1" x14ac:dyDescent="0.3">
      <c r="A700" s="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customHeight="1" x14ac:dyDescent="0.3">
      <c r="A701" s="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customHeight="1" x14ac:dyDescent="0.3">
      <c r="A702" s="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customHeight="1" x14ac:dyDescent="0.3">
      <c r="A703" s="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customHeight="1" x14ac:dyDescent="0.3">
      <c r="A704" s="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customHeight="1" x14ac:dyDescent="0.3">
      <c r="A705" s="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customHeight="1" x14ac:dyDescent="0.3">
      <c r="A706" s="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customHeight="1" x14ac:dyDescent="0.3">
      <c r="A707" s="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customHeight="1" x14ac:dyDescent="0.3">
      <c r="A708" s="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customHeight="1" x14ac:dyDescent="0.3">
      <c r="A709" s="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customHeight="1" x14ac:dyDescent="0.3">
      <c r="A710" s="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customHeight="1" x14ac:dyDescent="0.3">
      <c r="A711" s="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customHeight="1" x14ac:dyDescent="0.3">
      <c r="A712" s="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customHeight="1" x14ac:dyDescent="0.3">
      <c r="A713" s="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customHeight="1" x14ac:dyDescent="0.3">
      <c r="A714" s="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customHeight="1" x14ac:dyDescent="0.3">
      <c r="A715" s="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customHeight="1" x14ac:dyDescent="0.3">
      <c r="A716" s="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customHeight="1" x14ac:dyDescent="0.3">
      <c r="A717" s="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customHeight="1" x14ac:dyDescent="0.3">
      <c r="A718" s="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customHeight="1" x14ac:dyDescent="0.3">
      <c r="A719" s="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customHeight="1" x14ac:dyDescent="0.3">
      <c r="A720" s="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customHeight="1" x14ac:dyDescent="0.3">
      <c r="A721" s="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customHeight="1" x14ac:dyDescent="0.3">
      <c r="A722" s="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customHeight="1" x14ac:dyDescent="0.3">
      <c r="A723" s="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customHeight="1" x14ac:dyDescent="0.3">
      <c r="A724" s="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customHeight="1" x14ac:dyDescent="0.3">
      <c r="A725" s="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customHeight="1" x14ac:dyDescent="0.3">
      <c r="A726" s="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customHeight="1" x14ac:dyDescent="0.3">
      <c r="A727" s="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customHeight="1" x14ac:dyDescent="0.3">
      <c r="A728" s="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customHeight="1" x14ac:dyDescent="0.3">
      <c r="A729" s="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customHeight="1" x14ac:dyDescent="0.3">
      <c r="A730" s="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customHeight="1" x14ac:dyDescent="0.3">
      <c r="A731" s="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customHeight="1" x14ac:dyDescent="0.3">
      <c r="A732" s="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customHeight="1" x14ac:dyDescent="0.3">
      <c r="A733" s="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customHeight="1" x14ac:dyDescent="0.3">
      <c r="A734" s="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customHeight="1" x14ac:dyDescent="0.3">
      <c r="A735" s="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customHeight="1" x14ac:dyDescent="0.3">
      <c r="A736" s="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customHeight="1" x14ac:dyDescent="0.3">
      <c r="A737" s="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customHeight="1" x14ac:dyDescent="0.3">
      <c r="A738" s="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customHeight="1" x14ac:dyDescent="0.3">
      <c r="A739" s="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customHeight="1" x14ac:dyDescent="0.3">
      <c r="A740" s="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customHeight="1" x14ac:dyDescent="0.3">
      <c r="A741" s="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customHeight="1" x14ac:dyDescent="0.3">
      <c r="A742" s="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customHeight="1" x14ac:dyDescent="0.3">
      <c r="A743" s="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customHeight="1" x14ac:dyDescent="0.3">
      <c r="A744" s="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customHeight="1" x14ac:dyDescent="0.3">
      <c r="A745" s="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customHeight="1" x14ac:dyDescent="0.3">
      <c r="A746" s="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customHeight="1" x14ac:dyDescent="0.3">
      <c r="A747" s="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customHeight="1" x14ac:dyDescent="0.3">
      <c r="A748" s="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customHeight="1" x14ac:dyDescent="0.3">
      <c r="A749" s="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customHeight="1" x14ac:dyDescent="0.3">
      <c r="A750" s="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customHeight="1" x14ac:dyDescent="0.3">
      <c r="A751" s="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customHeight="1" x14ac:dyDescent="0.3">
      <c r="A752" s="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customHeight="1" x14ac:dyDescent="0.3">
      <c r="A753" s="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customHeight="1" x14ac:dyDescent="0.3">
      <c r="A754" s="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customHeight="1" x14ac:dyDescent="0.3">
      <c r="A755" s="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customHeight="1" x14ac:dyDescent="0.3">
      <c r="A756" s="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customHeight="1" x14ac:dyDescent="0.3">
      <c r="A757" s="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customHeight="1" x14ac:dyDescent="0.3">
      <c r="A758" s="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customHeight="1" x14ac:dyDescent="0.3">
      <c r="A759" s="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customHeight="1" x14ac:dyDescent="0.3">
      <c r="A760" s="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customHeight="1" x14ac:dyDescent="0.3">
      <c r="A761" s="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customHeight="1" x14ac:dyDescent="0.3">
      <c r="A762" s="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customHeight="1" x14ac:dyDescent="0.3">
      <c r="A763" s="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customHeight="1" x14ac:dyDescent="0.3">
      <c r="A764" s="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customHeight="1" x14ac:dyDescent="0.3">
      <c r="A765" s="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customHeight="1" x14ac:dyDescent="0.3">
      <c r="A766" s="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customHeight="1" x14ac:dyDescent="0.3">
      <c r="A767" s="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customHeight="1" x14ac:dyDescent="0.3">
      <c r="A768" s="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customHeight="1" x14ac:dyDescent="0.3">
      <c r="A769" s="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customHeight="1" x14ac:dyDescent="0.3">
      <c r="A770" s="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customHeight="1" x14ac:dyDescent="0.3">
      <c r="A771" s="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customHeight="1" x14ac:dyDescent="0.3">
      <c r="A772" s="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customHeight="1" x14ac:dyDescent="0.3">
      <c r="A773" s="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customHeight="1" x14ac:dyDescent="0.3">
      <c r="A774" s="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customHeight="1" x14ac:dyDescent="0.3">
      <c r="A775" s="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customHeight="1" x14ac:dyDescent="0.3">
      <c r="A776" s="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customHeight="1" x14ac:dyDescent="0.3">
      <c r="A777" s="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customHeight="1" x14ac:dyDescent="0.3">
      <c r="A778" s="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customHeight="1" x14ac:dyDescent="0.3">
      <c r="A779" s="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customHeight="1" x14ac:dyDescent="0.3">
      <c r="A780" s="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customHeight="1" x14ac:dyDescent="0.3">
      <c r="A781" s="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customHeight="1" x14ac:dyDescent="0.3">
      <c r="A782" s="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customHeight="1" x14ac:dyDescent="0.3">
      <c r="A783" s="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customHeight="1" x14ac:dyDescent="0.3">
      <c r="A784" s="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customHeight="1" x14ac:dyDescent="0.3">
      <c r="A785" s="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customHeight="1" x14ac:dyDescent="0.3">
      <c r="A786" s="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customHeight="1" x14ac:dyDescent="0.3">
      <c r="A787" s="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customHeight="1" x14ac:dyDescent="0.3">
      <c r="A788" s="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customHeight="1" x14ac:dyDescent="0.3">
      <c r="A789" s="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customHeight="1" x14ac:dyDescent="0.3">
      <c r="A790" s="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customHeight="1" x14ac:dyDescent="0.3">
      <c r="A791" s="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customHeight="1" x14ac:dyDescent="0.3">
      <c r="A792" s="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customHeight="1" x14ac:dyDescent="0.3">
      <c r="A793" s="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customHeight="1" x14ac:dyDescent="0.3">
      <c r="A794" s="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customHeight="1" x14ac:dyDescent="0.3">
      <c r="A795" s="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customHeight="1" x14ac:dyDescent="0.3">
      <c r="A796" s="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customHeight="1" x14ac:dyDescent="0.3">
      <c r="A797" s="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customHeight="1" x14ac:dyDescent="0.3">
      <c r="A798" s="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customHeight="1" x14ac:dyDescent="0.3">
      <c r="A799" s="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customHeight="1" x14ac:dyDescent="0.3">
      <c r="A800" s="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customHeight="1" x14ac:dyDescent="0.3">
      <c r="A801" s="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customHeight="1" x14ac:dyDescent="0.3">
      <c r="A802" s="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customHeight="1" x14ac:dyDescent="0.3">
      <c r="A803" s="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customHeight="1" x14ac:dyDescent="0.3">
      <c r="A804" s="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customHeight="1" x14ac:dyDescent="0.3">
      <c r="A805" s="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customHeight="1" x14ac:dyDescent="0.3">
      <c r="A806" s="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customHeight="1" x14ac:dyDescent="0.3">
      <c r="A807" s="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customHeight="1" x14ac:dyDescent="0.3">
      <c r="A808" s="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customHeight="1" x14ac:dyDescent="0.3">
      <c r="A809" s="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customHeight="1" x14ac:dyDescent="0.3">
      <c r="A810" s="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customHeight="1" x14ac:dyDescent="0.3">
      <c r="A811" s="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customHeight="1" x14ac:dyDescent="0.3">
      <c r="A812" s="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customHeight="1" x14ac:dyDescent="0.3">
      <c r="A813" s="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customHeight="1" x14ac:dyDescent="0.3">
      <c r="A814" s="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customHeight="1" x14ac:dyDescent="0.3">
      <c r="A815" s="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customHeight="1" x14ac:dyDescent="0.3">
      <c r="A816" s="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customHeight="1" x14ac:dyDescent="0.3">
      <c r="A817" s="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customHeight="1" x14ac:dyDescent="0.3">
      <c r="A818" s="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customHeight="1" x14ac:dyDescent="0.3">
      <c r="A819" s="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customHeight="1" x14ac:dyDescent="0.3">
      <c r="A820" s="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customHeight="1" x14ac:dyDescent="0.3">
      <c r="A821" s="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customHeight="1" x14ac:dyDescent="0.3">
      <c r="A822" s="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customHeight="1" x14ac:dyDescent="0.3">
      <c r="A823" s="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customHeight="1" x14ac:dyDescent="0.3">
      <c r="A824" s="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customHeight="1" x14ac:dyDescent="0.3">
      <c r="A825" s="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customHeight="1" x14ac:dyDescent="0.3">
      <c r="A826" s="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customHeight="1" x14ac:dyDescent="0.3">
      <c r="A827" s="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customHeight="1" x14ac:dyDescent="0.3">
      <c r="A828" s="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customHeight="1" x14ac:dyDescent="0.3">
      <c r="A829" s="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customHeight="1" x14ac:dyDescent="0.3">
      <c r="A830" s="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customHeight="1" x14ac:dyDescent="0.3">
      <c r="A831" s="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customHeight="1" x14ac:dyDescent="0.3">
      <c r="A832" s="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customHeight="1" x14ac:dyDescent="0.3">
      <c r="A833" s="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customHeight="1" x14ac:dyDescent="0.3">
      <c r="A834" s="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customHeight="1" x14ac:dyDescent="0.3">
      <c r="A835" s="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customHeight="1" x14ac:dyDescent="0.3">
      <c r="A836" s="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customHeight="1" x14ac:dyDescent="0.3">
      <c r="A837" s="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customHeight="1" x14ac:dyDescent="0.3">
      <c r="A838" s="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customHeight="1" x14ac:dyDescent="0.3">
      <c r="A839" s="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customHeight="1" x14ac:dyDescent="0.3">
      <c r="A840" s="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customHeight="1" x14ac:dyDescent="0.3">
      <c r="A841" s="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customHeight="1" x14ac:dyDescent="0.3">
      <c r="A842" s="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customHeight="1" x14ac:dyDescent="0.3">
      <c r="A843" s="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customHeight="1" x14ac:dyDescent="0.3">
      <c r="A844" s="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customHeight="1" x14ac:dyDescent="0.3">
      <c r="A845" s="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customHeight="1" x14ac:dyDescent="0.3">
      <c r="A846" s="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customHeight="1" x14ac:dyDescent="0.3">
      <c r="A847" s="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customHeight="1" x14ac:dyDescent="0.3">
      <c r="A848" s="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customHeight="1" x14ac:dyDescent="0.3">
      <c r="A849" s="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customHeight="1" x14ac:dyDescent="0.3">
      <c r="A850" s="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customHeight="1" x14ac:dyDescent="0.3">
      <c r="A851" s="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customHeight="1" x14ac:dyDescent="0.3">
      <c r="A852" s="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customHeight="1" x14ac:dyDescent="0.3">
      <c r="A853" s="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customHeight="1" x14ac:dyDescent="0.3">
      <c r="A854" s="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customHeight="1" x14ac:dyDescent="0.3">
      <c r="A855" s="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customHeight="1" x14ac:dyDescent="0.3">
      <c r="A856" s="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customHeight="1" x14ac:dyDescent="0.3">
      <c r="A857" s="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customHeight="1" x14ac:dyDescent="0.3">
      <c r="A858" s="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customHeight="1" x14ac:dyDescent="0.3">
      <c r="A859" s="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customHeight="1" x14ac:dyDescent="0.3">
      <c r="A860" s="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customHeight="1" x14ac:dyDescent="0.3">
      <c r="A861" s="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customHeight="1" x14ac:dyDescent="0.3">
      <c r="A862" s="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customHeight="1" x14ac:dyDescent="0.3">
      <c r="A863" s="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customHeight="1" x14ac:dyDescent="0.3">
      <c r="A864" s="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customHeight="1" x14ac:dyDescent="0.3">
      <c r="A865" s="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customHeight="1" x14ac:dyDescent="0.3">
      <c r="A866" s="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customHeight="1" x14ac:dyDescent="0.3">
      <c r="A867" s="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customHeight="1" x14ac:dyDescent="0.3">
      <c r="A868" s="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customHeight="1" x14ac:dyDescent="0.3">
      <c r="A869" s="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customHeight="1" x14ac:dyDescent="0.3">
      <c r="A870" s="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customHeight="1" x14ac:dyDescent="0.3">
      <c r="A871" s="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customHeight="1" x14ac:dyDescent="0.3">
      <c r="A872" s="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customHeight="1" x14ac:dyDescent="0.3">
      <c r="A873" s="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customHeight="1" x14ac:dyDescent="0.3">
      <c r="A874" s="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customHeight="1" x14ac:dyDescent="0.3">
      <c r="A875" s="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customHeight="1" x14ac:dyDescent="0.3">
      <c r="A876" s="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customHeight="1" x14ac:dyDescent="0.3">
      <c r="A877" s="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customHeight="1" x14ac:dyDescent="0.3">
      <c r="A878" s="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customHeight="1" x14ac:dyDescent="0.3">
      <c r="A879" s="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customHeight="1" x14ac:dyDescent="0.3">
      <c r="A880" s="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customHeight="1" x14ac:dyDescent="0.3">
      <c r="A881" s="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customHeight="1" x14ac:dyDescent="0.3">
      <c r="A882" s="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customHeight="1" x14ac:dyDescent="0.3">
      <c r="A883" s="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customHeight="1" x14ac:dyDescent="0.3">
      <c r="A884" s="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customHeight="1" x14ac:dyDescent="0.3">
      <c r="A885" s="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customHeight="1" x14ac:dyDescent="0.3">
      <c r="A886" s="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customHeight="1" x14ac:dyDescent="0.3">
      <c r="A887" s="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customHeight="1" x14ac:dyDescent="0.3">
      <c r="A888" s="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customHeight="1" x14ac:dyDescent="0.3">
      <c r="A889" s="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customHeight="1" x14ac:dyDescent="0.3">
      <c r="A890" s="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customHeight="1" x14ac:dyDescent="0.3">
      <c r="A891" s="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customHeight="1" x14ac:dyDescent="0.3">
      <c r="A892" s="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customHeight="1" x14ac:dyDescent="0.3">
      <c r="A893" s="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customHeight="1" x14ac:dyDescent="0.3">
      <c r="A894" s="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customHeight="1" x14ac:dyDescent="0.3">
      <c r="A895" s="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customHeight="1" x14ac:dyDescent="0.3">
      <c r="A896" s="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customHeight="1" x14ac:dyDescent="0.3">
      <c r="A897" s="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customHeight="1" x14ac:dyDescent="0.3">
      <c r="A898" s="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customHeight="1" x14ac:dyDescent="0.3">
      <c r="A899" s="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customHeight="1" x14ac:dyDescent="0.3">
      <c r="A900" s="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customHeight="1" x14ac:dyDescent="0.3">
      <c r="A901" s="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customHeight="1" x14ac:dyDescent="0.3">
      <c r="A902" s="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customHeight="1" x14ac:dyDescent="0.3">
      <c r="A903" s="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customHeight="1" x14ac:dyDescent="0.3">
      <c r="A904" s="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customHeight="1" x14ac:dyDescent="0.3">
      <c r="A905" s="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customHeight="1" x14ac:dyDescent="0.3">
      <c r="A906" s="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customHeight="1" x14ac:dyDescent="0.3">
      <c r="A907" s="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customHeight="1" x14ac:dyDescent="0.3">
      <c r="A908" s="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customHeight="1" x14ac:dyDescent="0.3">
      <c r="A909" s="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customHeight="1" x14ac:dyDescent="0.3">
      <c r="A910" s="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customHeight="1" x14ac:dyDescent="0.3">
      <c r="A911" s="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customHeight="1" x14ac:dyDescent="0.3">
      <c r="A912" s="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customHeight="1" x14ac:dyDescent="0.3">
      <c r="A913" s="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customHeight="1" x14ac:dyDescent="0.3">
      <c r="A914" s="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customHeight="1" x14ac:dyDescent="0.3">
      <c r="A915" s="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customHeight="1" x14ac:dyDescent="0.3">
      <c r="A916" s="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customHeight="1" x14ac:dyDescent="0.3">
      <c r="A917" s="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customHeight="1" x14ac:dyDescent="0.3">
      <c r="A918" s="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customHeight="1" x14ac:dyDescent="0.3">
      <c r="A919" s="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customHeight="1" x14ac:dyDescent="0.3">
      <c r="A920" s="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customHeight="1" x14ac:dyDescent="0.3">
      <c r="A921" s="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customHeight="1" x14ac:dyDescent="0.3">
      <c r="A922" s="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customHeight="1" x14ac:dyDescent="0.3">
      <c r="A923" s="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customHeight="1" x14ac:dyDescent="0.3">
      <c r="A924" s="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customHeight="1" x14ac:dyDescent="0.3">
      <c r="A925" s="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customHeight="1" x14ac:dyDescent="0.3">
      <c r="A926" s="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customHeight="1" x14ac:dyDescent="0.3">
      <c r="A927" s="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customHeight="1" x14ac:dyDescent="0.3">
      <c r="A928" s="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customHeight="1" x14ac:dyDescent="0.3">
      <c r="A929" s="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customHeight="1" x14ac:dyDescent="0.3">
      <c r="A930" s="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customHeight="1" x14ac:dyDescent="0.3">
      <c r="A931" s="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customHeight="1" x14ac:dyDescent="0.3">
      <c r="A932" s="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customHeight="1" x14ac:dyDescent="0.3">
      <c r="A933" s="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customHeight="1" x14ac:dyDescent="0.3">
      <c r="A934" s="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customHeight="1" x14ac:dyDescent="0.3">
      <c r="A935" s="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customHeight="1" x14ac:dyDescent="0.3">
      <c r="A936" s="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customHeight="1" x14ac:dyDescent="0.3">
      <c r="A937" s="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customHeight="1" x14ac:dyDescent="0.3">
      <c r="A938" s="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customHeight="1" x14ac:dyDescent="0.3">
      <c r="A939" s="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customHeight="1" x14ac:dyDescent="0.3">
      <c r="A940" s="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customHeight="1" x14ac:dyDescent="0.3">
      <c r="A941" s="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customHeight="1" x14ac:dyDescent="0.3">
      <c r="A942" s="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customHeight="1" x14ac:dyDescent="0.3">
      <c r="A943" s="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customHeight="1" x14ac:dyDescent="0.3">
      <c r="A944" s="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customHeight="1" x14ac:dyDescent="0.3">
      <c r="A945" s="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customHeight="1" x14ac:dyDescent="0.3">
      <c r="A946" s="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customHeight="1" x14ac:dyDescent="0.3">
      <c r="A947" s="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customHeight="1" x14ac:dyDescent="0.3">
      <c r="A948" s="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customHeight="1" x14ac:dyDescent="0.3">
      <c r="A949" s="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customHeight="1" x14ac:dyDescent="0.3">
      <c r="A950" s="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customHeight="1" x14ac:dyDescent="0.3">
      <c r="A951" s="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customHeight="1" x14ac:dyDescent="0.3">
      <c r="A952" s="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customHeight="1" x14ac:dyDescent="0.3">
      <c r="A953" s="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customHeight="1" x14ac:dyDescent="0.3">
      <c r="A954" s="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customHeight="1" x14ac:dyDescent="0.3">
      <c r="A955" s="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customHeight="1" x14ac:dyDescent="0.3">
      <c r="A956" s="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customHeight="1" x14ac:dyDescent="0.3">
      <c r="A957" s="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customHeight="1" x14ac:dyDescent="0.3">
      <c r="A958" s="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customHeight="1" x14ac:dyDescent="0.3">
      <c r="A959" s="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customHeight="1" x14ac:dyDescent="0.3">
      <c r="A960" s="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customHeight="1" x14ac:dyDescent="0.3">
      <c r="A961" s="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customHeight="1" x14ac:dyDescent="0.3">
      <c r="A962" s="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customHeight="1" x14ac:dyDescent="0.3">
      <c r="A963" s="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customHeight="1" x14ac:dyDescent="0.3">
      <c r="A964" s="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customHeight="1" x14ac:dyDescent="0.3">
      <c r="A965" s="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customHeight="1" x14ac:dyDescent="0.3">
      <c r="A966" s="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customHeight="1" x14ac:dyDescent="0.3">
      <c r="A967" s="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customHeight="1" x14ac:dyDescent="0.3">
      <c r="A968" s="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customHeight="1" x14ac:dyDescent="0.3">
      <c r="A969" s="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customHeight="1" x14ac:dyDescent="0.3">
      <c r="A970" s="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customHeight="1" x14ac:dyDescent="0.3">
      <c r="A971" s="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customHeight="1" x14ac:dyDescent="0.3">
      <c r="A972" s="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customHeight="1" x14ac:dyDescent="0.3">
      <c r="A973" s="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customHeight="1" x14ac:dyDescent="0.3">
      <c r="A974" s="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customHeight="1" x14ac:dyDescent="0.3">
      <c r="A975" s="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customHeight="1" x14ac:dyDescent="0.3">
      <c r="A976" s="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customHeight="1" x14ac:dyDescent="0.3">
      <c r="A977" s="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customHeight="1" x14ac:dyDescent="0.3">
      <c r="A978" s="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customHeight="1" x14ac:dyDescent="0.3">
      <c r="A979" s="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customHeight="1" x14ac:dyDescent="0.3">
      <c r="A980" s="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customHeight="1" x14ac:dyDescent="0.3">
      <c r="A981" s="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customHeight="1" x14ac:dyDescent="0.3">
      <c r="A982" s="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customHeight="1" x14ac:dyDescent="0.3">
      <c r="A983" s="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customHeight="1" x14ac:dyDescent="0.3">
      <c r="A984" s="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customHeight="1" x14ac:dyDescent="0.3">
      <c r="A985" s="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customHeight="1" x14ac:dyDescent="0.3">
      <c r="A986" s="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customHeight="1" x14ac:dyDescent="0.3">
      <c r="A987" s="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customHeight="1" x14ac:dyDescent="0.3">
      <c r="A988" s="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customHeight="1" x14ac:dyDescent="0.3">
      <c r="A989" s="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customHeight="1" x14ac:dyDescent="0.3">
      <c r="A990" s="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customHeight="1" x14ac:dyDescent="0.3">
      <c r="A991" s="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customHeight="1" x14ac:dyDescent="0.3">
      <c r="A992" s="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customHeight="1" x14ac:dyDescent="0.3">
      <c r="A993" s="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customHeight="1" x14ac:dyDescent="0.3">
      <c r="A994" s="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customHeight="1" x14ac:dyDescent="0.3">
      <c r="A995" s="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customHeight="1" x14ac:dyDescent="0.3">
      <c r="A996" s="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customHeight="1" x14ac:dyDescent="0.3">
      <c r="A997" s="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customHeight="1" x14ac:dyDescent="0.3">
      <c r="A998" s="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customHeight="1" x14ac:dyDescent="0.3">
      <c r="A999" s="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customHeight="1" x14ac:dyDescent="0.3">
      <c r="A1000" s="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ht="12.75" customHeight="1" x14ac:dyDescent="0.3">
      <c r="A1001" s="1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</sheetData>
  <mergeCells count="6">
    <mergeCell ref="G27:G32"/>
    <mergeCell ref="C7:E7"/>
    <mergeCell ref="G7:M7"/>
    <mergeCell ref="G19:M19"/>
    <mergeCell ref="G25:M25"/>
    <mergeCell ref="I26:M2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showGridLines="0" topLeftCell="A5" zoomScale="159" workbookViewId="0">
      <selection activeCell="D23" sqref="D23"/>
    </sheetView>
  </sheetViews>
  <sheetFormatPr defaultColWidth="12.6328125" defaultRowHeight="15" customHeight="1" x14ac:dyDescent="0.25"/>
  <cols>
    <col min="1" max="1" width="2" customWidth="1"/>
    <col min="2" max="2" width="0.81640625" customWidth="1"/>
    <col min="3" max="3" width="30.6328125" customWidth="1"/>
    <col min="7" max="7" width="10.6328125" customWidth="1"/>
    <col min="8" max="8" width="0.81640625" customWidth="1"/>
    <col min="14" max="14" width="0.81640625" customWidth="1"/>
    <col min="15" max="17" width="9.1796875" customWidth="1"/>
    <col min="18" max="18" width="4.1796875" customWidth="1"/>
    <col min="19" max="26" width="8" customWidth="1"/>
  </cols>
  <sheetData>
    <row r="1" spans="1:26" ht="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5">
      <c r="A2" s="1"/>
      <c r="B2" s="157">
        <f>+DCF!B2</f>
        <v>0</v>
      </c>
      <c r="C2" s="7"/>
      <c r="D2" s="7"/>
      <c r="E2" s="7"/>
      <c r="F2" s="7"/>
      <c r="G2" s="7"/>
      <c r="H2" s="138"/>
      <c r="I2" s="187"/>
      <c r="J2" s="187"/>
      <c r="K2" s="187"/>
      <c r="L2" s="187"/>
      <c r="M2" s="138"/>
      <c r="N2" s="159"/>
      <c r="O2" s="159"/>
      <c r="P2" s="159"/>
      <c r="Q2" s="159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x14ac:dyDescent="0.45">
      <c r="A3" s="1"/>
      <c r="B3" s="7" t="s">
        <v>99</v>
      </c>
      <c r="C3" s="188"/>
      <c r="D3" s="188"/>
      <c r="E3" s="188"/>
      <c r="F3" s="188"/>
      <c r="G3" s="188"/>
      <c r="H3" s="187"/>
      <c r="I3" s="187"/>
      <c r="J3" s="187"/>
      <c r="K3" s="187"/>
      <c r="L3" s="187"/>
      <c r="M3" s="138"/>
      <c r="N3" s="159"/>
      <c r="O3" s="159"/>
      <c r="P3" s="159"/>
      <c r="Q3" s="159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8" t="s">
        <v>55</v>
      </c>
      <c r="C4" s="8"/>
      <c r="D4" s="8"/>
      <c r="E4" s="8"/>
      <c r="F4" s="8"/>
      <c r="G4" s="8"/>
      <c r="H4" s="138"/>
      <c r="I4" s="187"/>
      <c r="J4" s="187"/>
      <c r="K4" s="187"/>
      <c r="L4" s="187"/>
      <c r="M4" s="138"/>
      <c r="N4" s="159"/>
      <c r="O4" s="159"/>
      <c r="P4" s="159"/>
      <c r="Q4" s="159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/>
      <c r="D5" s="1"/>
      <c r="E5" s="1"/>
      <c r="F5" s="1"/>
      <c r="G5" s="1"/>
      <c r="H5" s="51"/>
      <c r="I5" s="51"/>
      <c r="J5" s="51"/>
      <c r="K5" s="51"/>
      <c r="L5" s="51"/>
      <c r="M5" s="12"/>
      <c r="N5" s="12"/>
      <c r="O5" s="12"/>
      <c r="P5" s="12"/>
      <c r="Q5" s="12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3">
      <c r="A6" s="1"/>
      <c r="B6" s="1"/>
      <c r="C6" s="1"/>
      <c r="D6" s="274" t="s">
        <v>5</v>
      </c>
      <c r="E6" s="272"/>
      <c r="F6" s="272"/>
      <c r="G6" s="273"/>
      <c r="H6" s="189"/>
      <c r="I6" s="276" t="s">
        <v>7</v>
      </c>
      <c r="J6" s="272"/>
      <c r="K6" s="272"/>
      <c r="L6" s="272"/>
      <c r="M6" s="27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3">
      <c r="A7" s="1"/>
      <c r="B7" s="14"/>
      <c r="C7" s="14"/>
      <c r="D7" s="190">
        <f>+DCF!F8</f>
        <v>-3</v>
      </c>
      <c r="E7" s="190">
        <f>+DCF!G8</f>
        <v>-2</v>
      </c>
      <c r="F7" s="190">
        <f>+DCF!H8</f>
        <v>-1</v>
      </c>
      <c r="G7" s="190">
        <f>+DCF!I8</f>
        <v>0</v>
      </c>
      <c r="H7" s="191"/>
      <c r="I7" s="192">
        <f>+DCF!J8</f>
        <v>1</v>
      </c>
      <c r="J7" s="190">
        <f>+DCF!K8</f>
        <v>2</v>
      </c>
      <c r="K7" s="190">
        <f>+DCF!L8</f>
        <v>3</v>
      </c>
      <c r="L7" s="190">
        <f>+DCF!M8</f>
        <v>4</v>
      </c>
      <c r="M7" s="190">
        <f>+DCF!N8</f>
        <v>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.75" customHeight="1" x14ac:dyDescent="0.3">
      <c r="A8" s="1"/>
      <c r="B8" s="1"/>
      <c r="C8" s="14"/>
      <c r="D8" s="15"/>
      <c r="E8" s="15"/>
      <c r="F8" s="15"/>
      <c r="G8" s="15"/>
      <c r="H8" s="14"/>
      <c r="I8" s="193"/>
      <c r="J8" s="15"/>
      <c r="K8" s="15"/>
      <c r="L8" s="15"/>
      <c r="M8" s="1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 t="s">
        <v>8</v>
      </c>
      <c r="D9" s="74">
        <f>+DCF!F9</f>
        <v>0</v>
      </c>
      <c r="E9" s="74">
        <f>+DCF!G9</f>
        <v>0</v>
      </c>
      <c r="F9" s="74">
        <f>+DCF!H9</f>
        <v>0</v>
      </c>
      <c r="G9" s="74">
        <f>+DCF!I9</f>
        <v>0</v>
      </c>
      <c r="H9" s="74"/>
      <c r="I9" s="194">
        <f>+DCF!J9</f>
        <v>0</v>
      </c>
      <c r="J9" s="74">
        <f>+DCF!K9</f>
        <v>0</v>
      </c>
      <c r="K9" s="74">
        <f>+DCF!L9</f>
        <v>0</v>
      </c>
      <c r="L9" s="74">
        <f>+DCF!M9</f>
        <v>0</v>
      </c>
      <c r="M9" s="74">
        <f>+DCF!N9</f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" t="s">
        <v>100</v>
      </c>
      <c r="D10" s="195">
        <f>+DCF!F11</f>
        <v>0</v>
      </c>
      <c r="E10" s="195">
        <f>+DCF!G11</f>
        <v>0</v>
      </c>
      <c r="F10" s="195">
        <f>+DCF!H11</f>
        <v>0</v>
      </c>
      <c r="G10" s="195">
        <f>+DCF!I11</f>
        <v>0</v>
      </c>
      <c r="H10" s="195"/>
      <c r="I10" s="196">
        <f>+DCF!J11</f>
        <v>0</v>
      </c>
      <c r="J10" s="195">
        <f>+DCF!K11</f>
        <v>0</v>
      </c>
      <c r="K10" s="195">
        <f>+DCF!L11</f>
        <v>0</v>
      </c>
      <c r="L10" s="195">
        <f>+DCF!M11</f>
        <v>0</v>
      </c>
      <c r="M10" s="195">
        <f>+DCF!N11</f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00"/>
      <c r="E11" s="100"/>
      <c r="F11" s="100"/>
      <c r="G11" s="100"/>
      <c r="H11" s="97"/>
      <c r="I11" s="197"/>
      <c r="J11" s="97"/>
      <c r="K11" s="97"/>
      <c r="L11" s="97"/>
      <c r="M11" s="9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3">
      <c r="A12" s="1"/>
      <c r="B12" s="1"/>
      <c r="C12" s="198" t="s">
        <v>101</v>
      </c>
      <c r="D12" s="100"/>
      <c r="E12" s="100"/>
      <c r="F12" s="100"/>
      <c r="G12" s="46"/>
      <c r="H12" s="97"/>
      <c r="I12" s="197"/>
      <c r="J12" s="97"/>
      <c r="K12" s="97"/>
      <c r="L12" s="97"/>
      <c r="M12" s="9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55" t="s">
        <v>102</v>
      </c>
      <c r="D13" s="48">
        <v>0</v>
      </c>
      <c r="E13" s="48">
        <v>0</v>
      </c>
      <c r="F13" s="48">
        <v>0</v>
      </c>
      <c r="G13" s="48">
        <v>0</v>
      </c>
      <c r="H13" s="195"/>
      <c r="I13" s="196">
        <f>I9*Assumptions!F47</f>
        <v>0</v>
      </c>
      <c r="J13" s="236">
        <f>J9*Assumptions!G47</f>
        <v>0</v>
      </c>
      <c r="K13" s="236">
        <f>K9*Assumptions!H47</f>
        <v>0</v>
      </c>
      <c r="L13" s="236">
        <f>L9*Assumptions!I47</f>
        <v>0</v>
      </c>
      <c r="M13" s="236">
        <f>M9*Assumptions!J47</f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55" t="s">
        <v>103</v>
      </c>
      <c r="D14" s="48">
        <v>0</v>
      </c>
      <c r="E14" s="48">
        <v>0</v>
      </c>
      <c r="F14" s="48">
        <v>0</v>
      </c>
      <c r="G14" s="48">
        <v>0</v>
      </c>
      <c r="H14" s="195"/>
      <c r="I14" s="196">
        <f>I9*Assumptions!F54</f>
        <v>0</v>
      </c>
      <c r="J14" s="236">
        <f>J9*Assumptions!G54</f>
        <v>0</v>
      </c>
      <c r="K14" s="236">
        <f>K9*Assumptions!H54</f>
        <v>0</v>
      </c>
      <c r="L14" s="236">
        <f>L9*Assumptions!I54</f>
        <v>0</v>
      </c>
      <c r="M14" s="236">
        <f>M9*Assumptions!J54</f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45">
      <c r="A15" s="1"/>
      <c r="B15" s="1"/>
      <c r="C15" s="55" t="s">
        <v>104</v>
      </c>
      <c r="D15" s="288">
        <v>0</v>
      </c>
      <c r="E15" s="288">
        <v>0</v>
      </c>
      <c r="F15" s="288">
        <v>0</v>
      </c>
      <c r="G15" s="288">
        <v>0</v>
      </c>
      <c r="H15" s="199"/>
      <c r="I15" s="200">
        <f>I9*Assumptions!F61</f>
        <v>0</v>
      </c>
      <c r="J15" s="237">
        <f>J9*Assumptions!G61</f>
        <v>0</v>
      </c>
      <c r="K15" s="237">
        <f>K9*Assumptions!H61</f>
        <v>0</v>
      </c>
      <c r="L15" s="237">
        <f>L9*Assumptions!I61</f>
        <v>0</v>
      </c>
      <c r="M15" s="237">
        <f>M9*Assumptions!J61</f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4"/>
      <c r="C16" s="14" t="s">
        <v>105</v>
      </c>
      <c r="D16" s="24">
        <f>SUM(D13:D15)</f>
        <v>0</v>
      </c>
      <c r="E16" s="24">
        <f>SUM(E13:E15)</f>
        <v>0</v>
      </c>
      <c r="F16" s="24">
        <f>SUM(F13:F15)</f>
        <v>0</v>
      </c>
      <c r="G16" s="24">
        <f>SUM(G13:G15)</f>
        <v>0</v>
      </c>
      <c r="H16" s="24"/>
      <c r="I16" s="23">
        <f>SUM(I13:I15)</f>
        <v>0</v>
      </c>
      <c r="J16" s="24">
        <f>SUM(J13:J15)</f>
        <v>0</v>
      </c>
      <c r="K16" s="24">
        <f>SUM(K13:K15)</f>
        <v>0</v>
      </c>
      <c r="L16" s="24">
        <f>SUM(L13:L15)</f>
        <v>0</v>
      </c>
      <c r="M16" s="24">
        <f>SUM(M13:M15)</f>
        <v>0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 x14ac:dyDescent="0.3">
      <c r="A17" s="1"/>
      <c r="B17" s="1"/>
      <c r="C17" s="14"/>
      <c r="D17" s="201"/>
      <c r="E17" s="201"/>
      <c r="F17" s="201"/>
      <c r="G17" s="85"/>
      <c r="H17" s="201"/>
      <c r="I17" s="202"/>
      <c r="J17" s="201"/>
      <c r="K17" s="201"/>
      <c r="L17" s="201"/>
      <c r="M17" s="20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3">
      <c r="A18" s="1"/>
      <c r="B18" s="1"/>
      <c r="C18" s="198" t="s">
        <v>106</v>
      </c>
      <c r="D18" s="97"/>
      <c r="E18" s="97"/>
      <c r="F18" s="97"/>
      <c r="G18" s="46"/>
      <c r="H18" s="97"/>
      <c r="I18" s="197"/>
      <c r="J18" s="97"/>
      <c r="K18" s="97"/>
      <c r="L18" s="97"/>
      <c r="M18" s="9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55" t="s">
        <v>107</v>
      </c>
      <c r="D19" s="48">
        <v>0</v>
      </c>
      <c r="E19" s="48">
        <v>0</v>
      </c>
      <c r="F19" s="48">
        <v>0</v>
      </c>
      <c r="G19" s="48">
        <v>0</v>
      </c>
      <c r="H19" s="195"/>
      <c r="I19" s="196">
        <f>I9*Assumptions!F68</f>
        <v>0</v>
      </c>
      <c r="J19" s="236">
        <f>J9*Assumptions!G68</f>
        <v>0</v>
      </c>
      <c r="K19" s="236">
        <f>K9*Assumptions!H68</f>
        <v>0</v>
      </c>
      <c r="L19" s="236">
        <f>L9*Assumptions!I68</f>
        <v>0</v>
      </c>
      <c r="M19" s="236">
        <f>M9*Assumptions!J68</f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55" t="s">
        <v>108</v>
      </c>
      <c r="D20" s="48">
        <v>0</v>
      </c>
      <c r="E20" s="48">
        <v>0</v>
      </c>
      <c r="F20" s="48">
        <v>0</v>
      </c>
      <c r="G20" s="48">
        <v>0</v>
      </c>
      <c r="H20" s="195"/>
      <c r="I20" s="196">
        <f>I9*Assumptions!F75</f>
        <v>0</v>
      </c>
      <c r="J20" s="236">
        <f>J9*Assumptions!G75</f>
        <v>0</v>
      </c>
      <c r="K20" s="236">
        <f>K9*Assumptions!H75</f>
        <v>0</v>
      </c>
      <c r="L20" s="236">
        <f>L9*Assumptions!I75</f>
        <v>0</v>
      </c>
      <c r="M20" s="236">
        <f>M9*Assumptions!J75</f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45">
      <c r="A21" s="1"/>
      <c r="B21" s="1"/>
      <c r="C21" s="55" t="s">
        <v>109</v>
      </c>
      <c r="D21" s="288">
        <v>0</v>
      </c>
      <c r="E21" s="288">
        <v>0</v>
      </c>
      <c r="F21" s="288">
        <v>0</v>
      </c>
      <c r="G21" s="288">
        <v>0</v>
      </c>
      <c r="H21" s="199"/>
      <c r="I21" s="200">
        <f>I9*Assumptions!F82</f>
        <v>0</v>
      </c>
      <c r="J21" s="237">
        <f>J9*Assumptions!G82</f>
        <v>0</v>
      </c>
      <c r="K21" s="237">
        <f>K9*Assumptions!H82</f>
        <v>0</v>
      </c>
      <c r="L21" s="237">
        <f>L9*Assumptions!I82</f>
        <v>0</v>
      </c>
      <c r="M21" s="237">
        <f>M9*Assumptions!J82</f>
        <v>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4"/>
      <c r="C22" s="14" t="s">
        <v>110</v>
      </c>
      <c r="D22" s="24">
        <f>SUM(D19:D21)</f>
        <v>0</v>
      </c>
      <c r="E22" s="24">
        <f>SUM(E19:E21)</f>
        <v>0</v>
      </c>
      <c r="F22" s="24">
        <f>SUM(F19:F21)</f>
        <v>0</v>
      </c>
      <c r="G22" s="24">
        <f>SUM(G19:G21)</f>
        <v>0</v>
      </c>
      <c r="H22" s="24"/>
      <c r="I22" s="23">
        <f>SUM(I19:I21)</f>
        <v>0</v>
      </c>
      <c r="J22" s="24">
        <f>SUM(J19:J21)</f>
        <v>0</v>
      </c>
      <c r="K22" s="24">
        <f>SUM(K19:K21)</f>
        <v>0</v>
      </c>
      <c r="L22" s="24">
        <f>SUM(L19:L21)</f>
        <v>0</v>
      </c>
      <c r="M22" s="24">
        <f>SUM(M19:M21)</f>
        <v>0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3">
      <c r="A23" s="1"/>
      <c r="B23" s="1"/>
      <c r="C23" s="1"/>
      <c r="D23" s="24"/>
      <c r="E23" s="24"/>
      <c r="F23" s="24"/>
      <c r="G23" s="24"/>
      <c r="H23" s="24"/>
      <c r="I23" s="23"/>
      <c r="J23" s="24"/>
      <c r="K23" s="24"/>
      <c r="L23" s="24"/>
      <c r="M23" s="2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4"/>
      <c r="C24" s="14" t="s">
        <v>111</v>
      </c>
      <c r="D24" s="24">
        <f>+D16-D22</f>
        <v>0</v>
      </c>
      <c r="E24" s="24">
        <f>+E16-E22</f>
        <v>0</v>
      </c>
      <c r="F24" s="24">
        <f>+F16-F22</f>
        <v>0</v>
      </c>
      <c r="G24" s="24">
        <f>+G16-G22</f>
        <v>0</v>
      </c>
      <c r="H24" s="24"/>
      <c r="I24" s="23">
        <f>+I16-I22</f>
        <v>0</v>
      </c>
      <c r="J24" s="24">
        <f>+J16-J22</f>
        <v>0</v>
      </c>
      <c r="K24" s="24">
        <f>+K16-K22</f>
        <v>0</v>
      </c>
      <c r="L24" s="24">
        <f>+L16-L22</f>
        <v>0</v>
      </c>
      <c r="M24" s="24">
        <f>+M16-M22</f>
        <v>0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3">
      <c r="A25" s="1"/>
      <c r="B25" s="1"/>
      <c r="C25" s="203" t="s">
        <v>112</v>
      </c>
      <c r="D25" s="27">
        <f>+IF(ISERROR(D24/D9),0,D24/D9)</f>
        <v>0</v>
      </c>
      <c r="E25" s="27">
        <f>+IF(ISERROR(E24/E9),0,E24/E9)</f>
        <v>0</v>
      </c>
      <c r="F25" s="27">
        <f>+IF(ISERROR(F24/F9),0,F24/F9)</f>
        <v>0</v>
      </c>
      <c r="G25" s="27">
        <f>+IF(ISERROR(G24/G9),0,G24/G9)</f>
        <v>0</v>
      </c>
      <c r="H25" s="27"/>
      <c r="I25" s="29">
        <f>+IF(ISERROR(I24/I9),0,I24/I9)</f>
        <v>0</v>
      </c>
      <c r="J25" s="27">
        <f>+IF(ISERROR(J24/J9),0,J24/J9)</f>
        <v>0</v>
      </c>
      <c r="K25" s="27">
        <f>+IF(ISERROR(K24/K9),0,K24/K9)</f>
        <v>0</v>
      </c>
      <c r="L25" s="27">
        <f>+IF(ISERROR(L24/L9),0,L24/L9)</f>
        <v>0</v>
      </c>
      <c r="M25" s="27">
        <f>+IF(ISERROR(M24/M9),0,M24/M9)</f>
        <v>0</v>
      </c>
      <c r="N25" s="68"/>
      <c r="O25" s="68"/>
      <c r="P25" s="68"/>
      <c r="Q25" s="68"/>
      <c r="R25" s="68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97"/>
      <c r="E26" s="97"/>
      <c r="F26" s="97"/>
      <c r="G26" s="97"/>
      <c r="H26" s="97"/>
      <c r="I26" s="197"/>
      <c r="J26" s="97"/>
      <c r="K26" s="97"/>
      <c r="L26" s="97"/>
      <c r="M26" s="9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204"/>
      <c r="C27" s="205" t="s">
        <v>113</v>
      </c>
      <c r="D27" s="66"/>
      <c r="E27" s="66">
        <f>+D24-E24</f>
        <v>0</v>
      </c>
      <c r="F27" s="66">
        <f>+E24-F24</f>
        <v>0</v>
      </c>
      <c r="G27" s="66">
        <f>+F24-G24</f>
        <v>0</v>
      </c>
      <c r="H27" s="66"/>
      <c r="I27" s="206">
        <f>+G24-I24</f>
        <v>0</v>
      </c>
      <c r="J27" s="66">
        <f>+I24-J24</f>
        <v>0</v>
      </c>
      <c r="K27" s="66">
        <f>+J24-K24</f>
        <v>0</v>
      </c>
      <c r="L27" s="66">
        <f>+K24-L24</f>
        <v>0</v>
      </c>
      <c r="M27" s="66">
        <f>+L24-M24</f>
        <v>0</v>
      </c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</row>
    <row r="28" spans="1:26" ht="12.75" customHeight="1" x14ac:dyDescent="0.3">
      <c r="A28" s="1"/>
      <c r="B28" s="204"/>
      <c r="C28" s="204"/>
      <c r="D28" s="204"/>
      <c r="E28" s="204"/>
      <c r="F28" s="204"/>
      <c r="G28" s="204"/>
      <c r="H28" s="204"/>
      <c r="I28" s="207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04"/>
      <c r="Y28" s="204"/>
      <c r="Z28" s="204"/>
    </row>
    <row r="29" spans="1:26" ht="12.75" customHeight="1" x14ac:dyDescent="0.3">
      <c r="A29" s="1"/>
      <c r="B29" s="1"/>
      <c r="C29" s="116"/>
      <c r="D29" s="1"/>
      <c r="E29" s="1"/>
      <c r="F29" s="1"/>
      <c r="G29" s="1"/>
      <c r="H29" s="1"/>
      <c r="I29" s="20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55"/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2">
    <mergeCell ref="D6:G6"/>
    <mergeCell ref="I6:M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showGridLines="0" topLeftCell="A79" zoomScale="150" workbookViewId="0">
      <selection activeCell="F69" sqref="F69"/>
    </sheetView>
  </sheetViews>
  <sheetFormatPr defaultColWidth="12.6328125" defaultRowHeight="15" customHeight="1" x14ac:dyDescent="0.25"/>
  <cols>
    <col min="1" max="1" width="0.81640625" customWidth="1"/>
    <col min="2" max="5" width="9.6328125" customWidth="1"/>
    <col min="16" max="16" width="8" customWidth="1"/>
    <col min="17" max="17" width="21.1796875" customWidth="1"/>
    <col min="18" max="26" width="8" customWidth="1"/>
  </cols>
  <sheetData>
    <row r="1" spans="1:26" ht="3.75" customHeight="1" x14ac:dyDescent="0.3">
      <c r="A1" s="12" t="s">
        <v>114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3.7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20.25" customHeight="1" x14ac:dyDescent="0.35">
      <c r="A3" s="12"/>
      <c r="B3" s="282" t="s">
        <v>115</v>
      </c>
      <c r="C3" s="272"/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3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2.75" customHeight="1" x14ac:dyDescent="0.3">
      <c r="A4" s="12"/>
      <c r="B4" s="12"/>
      <c r="C4" s="12"/>
      <c r="D4" s="12"/>
      <c r="E4" s="12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" customHeight="1" x14ac:dyDescent="0.3">
      <c r="A5" s="12"/>
      <c r="B5" s="12"/>
      <c r="C5" s="12"/>
      <c r="D5" s="12"/>
      <c r="E5" s="12"/>
      <c r="F5" s="268" t="s">
        <v>7</v>
      </c>
      <c r="G5" s="269"/>
      <c r="H5" s="269"/>
      <c r="I5" s="269"/>
      <c r="J5" s="269"/>
      <c r="K5" s="269"/>
      <c r="L5" s="269"/>
      <c r="M5" s="269"/>
      <c r="N5" s="269"/>
      <c r="O5" s="269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3">
      <c r="A6" s="12"/>
      <c r="B6" s="68"/>
      <c r="C6" s="12"/>
      <c r="D6" s="12"/>
      <c r="E6" s="12"/>
      <c r="F6" s="211">
        <v>1</v>
      </c>
      <c r="G6" s="211">
        <v>2</v>
      </c>
      <c r="H6" s="211">
        <v>3</v>
      </c>
      <c r="I6" s="211">
        <v>4</v>
      </c>
      <c r="J6" s="211">
        <v>5</v>
      </c>
      <c r="K6" s="211">
        <v>6</v>
      </c>
      <c r="L6" s="211">
        <v>7</v>
      </c>
      <c r="M6" s="211">
        <v>8</v>
      </c>
      <c r="N6" s="211">
        <v>9</v>
      </c>
      <c r="O6" s="211">
        <v>10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customHeight="1" x14ac:dyDescent="0.3">
      <c r="A7" s="12"/>
      <c r="B7" s="68"/>
      <c r="C7" s="12"/>
      <c r="D7" s="12"/>
      <c r="E7" s="12"/>
      <c r="F7" s="18">
        <f>DCF!J8</f>
        <v>1</v>
      </c>
      <c r="G7" s="18">
        <f>DCF!K8</f>
        <v>2</v>
      </c>
      <c r="H7" s="18">
        <f>DCF!L8</f>
        <v>3</v>
      </c>
      <c r="I7" s="18">
        <f>DCF!M8</f>
        <v>4</v>
      </c>
      <c r="J7" s="18">
        <f>DCF!N8</f>
        <v>5</v>
      </c>
      <c r="K7" s="18">
        <f>J7+1</f>
        <v>6</v>
      </c>
      <c r="L7" s="18">
        <f>K7+1</f>
        <v>7</v>
      </c>
      <c r="M7" s="18">
        <f>L7+1</f>
        <v>8</v>
      </c>
      <c r="N7" s="18">
        <f>M7+1</f>
        <v>9</v>
      </c>
      <c r="O7" s="18">
        <f>N7+1</f>
        <v>10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75" customHeight="1" x14ac:dyDescent="0.3">
      <c r="A8" s="12"/>
      <c r="B8" s="68"/>
      <c r="C8" s="12"/>
      <c r="D8" s="12"/>
      <c r="E8" s="12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2.75" customHeight="1" x14ac:dyDescent="0.3">
      <c r="A9" s="12"/>
      <c r="B9" s="11" t="s">
        <v>116</v>
      </c>
      <c r="C9" s="12"/>
      <c r="D9" s="12"/>
      <c r="E9" s="12"/>
      <c r="F9" s="12"/>
      <c r="G9" s="115"/>
      <c r="H9" s="115"/>
      <c r="I9" s="115"/>
      <c r="J9" s="115"/>
      <c r="K9" s="12"/>
      <c r="L9" s="12"/>
      <c r="M9" s="12"/>
      <c r="N9" s="12"/>
      <c r="O9" s="12"/>
      <c r="P9" s="12"/>
      <c r="Q9" s="212" t="s">
        <v>117</v>
      </c>
      <c r="R9" s="12"/>
      <c r="S9" s="12"/>
      <c r="T9" s="12"/>
      <c r="U9" s="12"/>
      <c r="V9" s="12"/>
      <c r="W9" s="12"/>
      <c r="X9" s="12"/>
      <c r="Y9" s="12"/>
      <c r="Z9" s="12"/>
    </row>
    <row r="10" spans="1:26" ht="12.75" customHeight="1" x14ac:dyDescent="0.3">
      <c r="A10" s="12"/>
      <c r="B10" s="68" t="s">
        <v>47</v>
      </c>
      <c r="C10" s="12"/>
      <c r="D10" s="12"/>
      <c r="E10" s="12"/>
      <c r="F10" s="244">
        <f>CHOOSE(DCF!$E$6,F11,F12,F13,F14,F15)</f>
        <v>0</v>
      </c>
      <c r="G10" s="244">
        <f>CHOOSE(DCF!$E$6,G11,G12,G13,G14,G15)</f>
        <v>0</v>
      </c>
      <c r="H10" s="244">
        <f>CHOOSE(DCF!$E$6,H11,H12,H13,H14,H15)</f>
        <v>0</v>
      </c>
      <c r="I10" s="244">
        <f>CHOOSE(DCF!$E$6,I11,I12,I13,I14,I15)</f>
        <v>0</v>
      </c>
      <c r="J10" s="244">
        <f>CHOOSE(DCF!$E$6,J11,J12,J13,J14,J15)</f>
        <v>0</v>
      </c>
      <c r="K10" s="214">
        <f>CHOOSE(DCF!$E$6,K11,K12,K13,K14,K15)</f>
        <v>0</v>
      </c>
      <c r="L10" s="214">
        <f>CHOOSE(DCF!$E$6,L11,L12,L13,L14,L15)</f>
        <v>0</v>
      </c>
      <c r="M10" s="214">
        <f>CHOOSE(DCF!$E$6,M11,M12,M13,M14,M15)</f>
        <v>0</v>
      </c>
      <c r="N10" s="214">
        <f>CHOOSE(DCF!$E$6,N11,N12,N13,N14,N15)</f>
        <v>0</v>
      </c>
      <c r="O10" s="214">
        <f>CHOOSE(DCF!$E$6,O11,O12,O13,O14,O15)</f>
        <v>0</v>
      </c>
      <c r="P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2.75" customHeight="1" x14ac:dyDescent="0.3">
      <c r="A11" s="12"/>
      <c r="B11" s="68" t="s">
        <v>118</v>
      </c>
      <c r="C11" s="12"/>
      <c r="D11" s="12"/>
      <c r="E11" s="12">
        <v>1</v>
      </c>
      <c r="F11" s="285">
        <v>0</v>
      </c>
      <c r="G11" s="285">
        <v>0</v>
      </c>
      <c r="H11" s="285">
        <v>0</v>
      </c>
      <c r="I11" s="285">
        <v>0</v>
      </c>
      <c r="J11" s="285">
        <v>0</v>
      </c>
      <c r="K11" s="216">
        <f t="shared" ref="K11:O15" si="0">+J11</f>
        <v>0</v>
      </c>
      <c r="L11" s="216">
        <f t="shared" si="0"/>
        <v>0</v>
      </c>
      <c r="M11" s="216">
        <f t="shared" si="0"/>
        <v>0</v>
      </c>
      <c r="N11" s="216">
        <f t="shared" si="0"/>
        <v>0</v>
      </c>
      <c r="O11" s="217">
        <f t="shared" si="0"/>
        <v>0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3">
      <c r="A12" s="12"/>
      <c r="B12" s="68" t="s">
        <v>119</v>
      </c>
      <c r="C12" s="12"/>
      <c r="D12" s="12"/>
      <c r="E12" s="12">
        <v>2</v>
      </c>
      <c r="F12" s="286">
        <v>0</v>
      </c>
      <c r="G12" s="286">
        <v>0</v>
      </c>
      <c r="H12" s="286">
        <v>0</v>
      </c>
      <c r="I12" s="286">
        <v>0</v>
      </c>
      <c r="J12" s="286">
        <v>0</v>
      </c>
      <c r="K12" s="216">
        <f t="shared" si="0"/>
        <v>0</v>
      </c>
      <c r="L12" s="216">
        <f t="shared" si="0"/>
        <v>0</v>
      </c>
      <c r="M12" s="216">
        <f t="shared" si="0"/>
        <v>0</v>
      </c>
      <c r="N12" s="216">
        <f t="shared" si="0"/>
        <v>0</v>
      </c>
      <c r="O12" s="217">
        <f t="shared" si="0"/>
        <v>0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2.75" customHeight="1" x14ac:dyDescent="0.3">
      <c r="A13" s="12"/>
      <c r="B13" s="68" t="s">
        <v>120</v>
      </c>
      <c r="C13" s="12"/>
      <c r="D13" s="12"/>
      <c r="E13" s="12">
        <v>3</v>
      </c>
      <c r="F13" s="286">
        <v>0</v>
      </c>
      <c r="G13" s="286">
        <v>0</v>
      </c>
      <c r="H13" s="286">
        <v>0</v>
      </c>
      <c r="I13" s="286">
        <v>0</v>
      </c>
      <c r="J13" s="286">
        <v>0</v>
      </c>
      <c r="K13" s="216">
        <f t="shared" si="0"/>
        <v>0</v>
      </c>
      <c r="L13" s="216">
        <f t="shared" si="0"/>
        <v>0</v>
      </c>
      <c r="M13" s="216">
        <f t="shared" si="0"/>
        <v>0</v>
      </c>
      <c r="N13" s="216">
        <f t="shared" si="0"/>
        <v>0</v>
      </c>
      <c r="O13" s="217">
        <f t="shared" si="0"/>
        <v>0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2.75" customHeight="1" x14ac:dyDescent="0.3">
      <c r="A14" s="12"/>
      <c r="B14" s="68" t="s">
        <v>121</v>
      </c>
      <c r="C14" s="12"/>
      <c r="D14" s="12"/>
      <c r="E14" s="12">
        <v>4</v>
      </c>
      <c r="F14" s="286">
        <v>0</v>
      </c>
      <c r="G14" s="286">
        <v>0</v>
      </c>
      <c r="H14" s="286">
        <v>0</v>
      </c>
      <c r="I14" s="286">
        <v>0</v>
      </c>
      <c r="J14" s="286">
        <v>0</v>
      </c>
      <c r="K14" s="216">
        <f t="shared" si="0"/>
        <v>0</v>
      </c>
      <c r="L14" s="216">
        <f t="shared" si="0"/>
        <v>0</v>
      </c>
      <c r="M14" s="216">
        <f t="shared" si="0"/>
        <v>0</v>
      </c>
      <c r="N14" s="216">
        <f t="shared" si="0"/>
        <v>0</v>
      </c>
      <c r="O14" s="217">
        <f t="shared" si="0"/>
        <v>0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2.75" customHeight="1" x14ac:dyDescent="0.3">
      <c r="A15" s="12"/>
      <c r="B15" s="68" t="s">
        <v>122</v>
      </c>
      <c r="C15" s="12"/>
      <c r="D15" s="12"/>
      <c r="E15" s="12">
        <v>5</v>
      </c>
      <c r="F15" s="287">
        <v>0</v>
      </c>
      <c r="G15" s="287">
        <v>0</v>
      </c>
      <c r="H15" s="287">
        <v>0</v>
      </c>
      <c r="I15" s="287">
        <v>0</v>
      </c>
      <c r="J15" s="287">
        <v>0</v>
      </c>
      <c r="K15" s="219">
        <f t="shared" si="0"/>
        <v>0</v>
      </c>
      <c r="L15" s="219">
        <f t="shared" si="0"/>
        <v>0</v>
      </c>
      <c r="M15" s="219">
        <f t="shared" si="0"/>
        <v>0</v>
      </c>
      <c r="N15" s="219">
        <f t="shared" si="0"/>
        <v>0</v>
      </c>
      <c r="O15" s="220">
        <f t="shared" si="0"/>
        <v>0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2.75" customHeight="1" x14ac:dyDescent="0.3">
      <c r="A16" s="12"/>
      <c r="B16" s="68"/>
      <c r="C16" s="12"/>
      <c r="D16" s="12"/>
      <c r="E16" s="12"/>
      <c r="F16" s="284"/>
      <c r="G16" s="284"/>
      <c r="H16" s="284"/>
      <c r="I16" s="284"/>
      <c r="J16" s="284"/>
      <c r="K16" s="221"/>
      <c r="L16" s="221"/>
      <c r="M16" s="221"/>
      <c r="N16" s="221"/>
      <c r="O16" s="221"/>
      <c r="P16" s="12"/>
      <c r="Q16" s="12" t="s">
        <v>147</v>
      </c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2.75" customHeight="1" x14ac:dyDescent="0.3">
      <c r="A17" s="12"/>
      <c r="B17" s="68" t="s">
        <v>123</v>
      </c>
      <c r="C17" s="12"/>
      <c r="D17" s="12"/>
      <c r="E17" s="12"/>
      <c r="F17" s="213">
        <f>CHOOSE(DCF!$E$6,F18,F19,F20,F21,F22)</f>
        <v>0</v>
      </c>
      <c r="G17" s="213">
        <f>CHOOSE(DCF!$E$6,G18,G19,G20,G21,G22)</f>
        <v>0</v>
      </c>
      <c r="H17" s="213">
        <f>CHOOSE(DCF!$E$6,H18,H19,H20,H21,H22)</f>
        <v>0</v>
      </c>
      <c r="I17" s="213">
        <f>CHOOSE(DCF!$E$6,I18,I19,I20,I21,I22)</f>
        <v>0</v>
      </c>
      <c r="J17" s="244">
        <f>CHOOSE(DCF!$E$6,J18,J19,J20,J21,J22)</f>
        <v>0</v>
      </c>
      <c r="K17" s="214">
        <f>CHOOSE(DCF!$E$6,K18,K19,K20,K21,K22)</f>
        <v>0</v>
      </c>
      <c r="L17" s="214">
        <f>CHOOSE(DCF!$E$6,L18,L19,L20,L21,L22)</f>
        <v>0</v>
      </c>
      <c r="M17" s="214">
        <f>CHOOSE(DCF!$E$6,M18,M19,M20,M21,M22)</f>
        <v>0</v>
      </c>
      <c r="N17" s="214">
        <f>CHOOSE(DCF!$E$6,N18,N19,N20,N21,N22)</f>
        <v>0</v>
      </c>
      <c r="O17" s="214">
        <f>CHOOSE(DCF!$E$6,O18,O19,O20,O21,O22)</f>
        <v>0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2.75" customHeight="1" x14ac:dyDescent="0.3">
      <c r="A18" s="12"/>
      <c r="B18" s="68" t="s">
        <v>118</v>
      </c>
      <c r="C18" s="12"/>
      <c r="D18" s="12"/>
      <c r="E18" s="12">
        <v>1</v>
      </c>
      <c r="F18" s="215">
        <v>0</v>
      </c>
      <c r="G18" s="215">
        <v>0</v>
      </c>
      <c r="H18" s="215">
        <v>0</v>
      </c>
      <c r="I18" s="215">
        <v>0</v>
      </c>
      <c r="J18" s="285">
        <v>0</v>
      </c>
      <c r="K18" s="216">
        <f t="shared" ref="K18:O22" si="1">+J18</f>
        <v>0</v>
      </c>
      <c r="L18" s="216">
        <f t="shared" si="1"/>
        <v>0</v>
      </c>
      <c r="M18" s="216">
        <f t="shared" si="1"/>
        <v>0</v>
      </c>
      <c r="N18" s="216">
        <f t="shared" si="1"/>
        <v>0</v>
      </c>
      <c r="O18" s="217">
        <f t="shared" si="1"/>
        <v>0</v>
      </c>
      <c r="P18" s="12"/>
      <c r="Q18" s="261">
        <f>AVERAGE(F18:J18)</f>
        <v>0</v>
      </c>
      <c r="R18" s="261"/>
      <c r="S18" s="12"/>
      <c r="T18" s="12"/>
      <c r="U18" s="12"/>
      <c r="V18" s="12"/>
      <c r="W18" s="12"/>
      <c r="X18" s="12"/>
      <c r="Y18" s="12"/>
      <c r="Z18" s="12"/>
    </row>
    <row r="19" spans="1:26" ht="12.75" customHeight="1" x14ac:dyDescent="0.3">
      <c r="A19" s="12"/>
      <c r="B19" s="68" t="s">
        <v>119</v>
      </c>
      <c r="C19" s="12"/>
      <c r="D19" s="12"/>
      <c r="E19" s="12">
        <v>2</v>
      </c>
      <c r="F19" s="215">
        <v>0</v>
      </c>
      <c r="G19" s="215">
        <v>0</v>
      </c>
      <c r="H19" s="215">
        <v>0</v>
      </c>
      <c r="I19" s="215">
        <v>0</v>
      </c>
      <c r="J19" s="286">
        <v>0</v>
      </c>
      <c r="K19" s="216">
        <f t="shared" si="1"/>
        <v>0</v>
      </c>
      <c r="L19" s="216">
        <f t="shared" si="1"/>
        <v>0</v>
      </c>
      <c r="M19" s="216">
        <f t="shared" si="1"/>
        <v>0</v>
      </c>
      <c r="N19" s="216">
        <f t="shared" si="1"/>
        <v>0</v>
      </c>
      <c r="O19" s="217">
        <f t="shared" si="1"/>
        <v>0</v>
      </c>
      <c r="P19" s="12"/>
      <c r="Q19" s="261">
        <f t="shared" ref="Q19:Q22" si="2">AVERAGE(F19:J19)</f>
        <v>0</v>
      </c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2.75" customHeight="1" x14ac:dyDescent="0.3">
      <c r="A20" s="12"/>
      <c r="B20" s="68" t="s">
        <v>120</v>
      </c>
      <c r="C20" s="12"/>
      <c r="D20" s="12"/>
      <c r="E20" s="12">
        <v>3</v>
      </c>
      <c r="F20" s="215">
        <v>0</v>
      </c>
      <c r="G20" s="215">
        <v>0</v>
      </c>
      <c r="H20" s="215">
        <v>0</v>
      </c>
      <c r="I20" s="215">
        <v>0</v>
      </c>
      <c r="J20" s="286">
        <v>0</v>
      </c>
      <c r="K20" s="216">
        <f t="shared" si="1"/>
        <v>0</v>
      </c>
      <c r="L20" s="216">
        <f t="shared" si="1"/>
        <v>0</v>
      </c>
      <c r="M20" s="216">
        <f t="shared" si="1"/>
        <v>0</v>
      </c>
      <c r="N20" s="216">
        <f t="shared" si="1"/>
        <v>0</v>
      </c>
      <c r="O20" s="217">
        <f t="shared" si="1"/>
        <v>0</v>
      </c>
      <c r="P20" s="12"/>
      <c r="Q20" s="261">
        <f t="shared" si="2"/>
        <v>0</v>
      </c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2.75" customHeight="1" x14ac:dyDescent="0.3">
      <c r="A21" s="12"/>
      <c r="B21" s="68" t="s">
        <v>121</v>
      </c>
      <c r="C21" s="12"/>
      <c r="D21" s="12"/>
      <c r="E21" s="12">
        <v>4</v>
      </c>
      <c r="F21" s="215">
        <v>0</v>
      </c>
      <c r="G21" s="215">
        <v>0</v>
      </c>
      <c r="H21" s="215">
        <v>0</v>
      </c>
      <c r="I21" s="215">
        <v>0</v>
      </c>
      <c r="J21" s="286">
        <v>0</v>
      </c>
      <c r="K21" s="216">
        <f t="shared" si="1"/>
        <v>0</v>
      </c>
      <c r="L21" s="216">
        <f t="shared" si="1"/>
        <v>0</v>
      </c>
      <c r="M21" s="216">
        <f t="shared" si="1"/>
        <v>0</v>
      </c>
      <c r="N21" s="216">
        <f t="shared" si="1"/>
        <v>0</v>
      </c>
      <c r="O21" s="217">
        <f t="shared" si="1"/>
        <v>0</v>
      </c>
      <c r="P21" s="12"/>
      <c r="Q21" s="261">
        <f t="shared" si="2"/>
        <v>0</v>
      </c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2.75" customHeight="1" x14ac:dyDescent="0.3">
      <c r="A22" s="12"/>
      <c r="B22" s="68" t="s">
        <v>122</v>
      </c>
      <c r="C22" s="12"/>
      <c r="D22" s="12"/>
      <c r="E22" s="12">
        <v>5</v>
      </c>
      <c r="F22" s="218">
        <v>0</v>
      </c>
      <c r="G22" s="218">
        <v>0</v>
      </c>
      <c r="H22" s="218">
        <v>0</v>
      </c>
      <c r="I22" s="218">
        <v>0</v>
      </c>
      <c r="J22" s="287">
        <v>0</v>
      </c>
      <c r="K22" s="219">
        <f t="shared" si="1"/>
        <v>0</v>
      </c>
      <c r="L22" s="219">
        <f t="shared" si="1"/>
        <v>0</v>
      </c>
      <c r="M22" s="219">
        <f t="shared" si="1"/>
        <v>0</v>
      </c>
      <c r="N22" s="219">
        <f t="shared" si="1"/>
        <v>0</v>
      </c>
      <c r="O22" s="220">
        <f t="shared" si="1"/>
        <v>0</v>
      </c>
      <c r="P22" s="12"/>
      <c r="Q22" s="261">
        <f t="shared" si="2"/>
        <v>0</v>
      </c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2.75" customHeight="1" x14ac:dyDescent="0.3">
      <c r="A23" s="12"/>
      <c r="B23" s="68"/>
      <c r="C23" s="12"/>
      <c r="D23" s="12"/>
      <c r="E23" s="12"/>
      <c r="F23" s="221"/>
      <c r="G23" s="221"/>
      <c r="H23" s="221"/>
      <c r="I23" s="221"/>
      <c r="J23" s="284"/>
      <c r="K23" s="221"/>
      <c r="L23" s="221"/>
      <c r="M23" s="221"/>
      <c r="N23" s="221"/>
      <c r="O23" s="22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2.75" customHeight="1" x14ac:dyDescent="0.3">
      <c r="A24" s="12"/>
      <c r="B24" s="68" t="s">
        <v>49</v>
      </c>
      <c r="C24" s="12"/>
      <c r="D24" s="12"/>
      <c r="E24" s="12"/>
      <c r="F24" s="244">
        <f>CHOOSE(DCF!$E$6,F25,F26,F27,F28,F29)</f>
        <v>0</v>
      </c>
      <c r="G24" s="244">
        <f>CHOOSE(DCF!$E$6,G25,G26,G27,G28,G29)</f>
        <v>0</v>
      </c>
      <c r="H24" s="244">
        <f>CHOOSE(DCF!$E$6,H25,H26,H27,H28,H29)</f>
        <v>0</v>
      </c>
      <c r="I24" s="244">
        <f>CHOOSE(DCF!$E$6,I25,I26,I27,I28,I29)</f>
        <v>0</v>
      </c>
      <c r="J24" s="244">
        <f>CHOOSE(DCF!$E$6,J25,J26,J27,J28,J29)</f>
        <v>0</v>
      </c>
      <c r="K24" s="214">
        <f>CHOOSE(DCF!$E$6,K25,K26,K27,K28,K29)</f>
        <v>0</v>
      </c>
      <c r="L24" s="214">
        <f>CHOOSE(DCF!$E$6,L25,L26,L27,L28,L29)</f>
        <v>0</v>
      </c>
      <c r="M24" s="214">
        <f>CHOOSE(DCF!$E$6,M25,M26,M27,M28,M29)</f>
        <v>0</v>
      </c>
      <c r="N24" s="214">
        <f>CHOOSE(DCF!$E$6,N25,N26,N27,N28,N29)</f>
        <v>0</v>
      </c>
      <c r="O24" s="214">
        <f>CHOOSE(DCF!$E$6,O25,O26,O27,O28,O29)</f>
        <v>0</v>
      </c>
      <c r="P24" s="12"/>
      <c r="Q24" s="12" t="s">
        <v>148</v>
      </c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.75" customHeight="1" x14ac:dyDescent="0.3">
      <c r="A25" s="12"/>
      <c r="B25" s="68" t="s">
        <v>118</v>
      </c>
      <c r="C25" s="12"/>
      <c r="D25" s="12"/>
      <c r="E25" s="12">
        <v>1</v>
      </c>
      <c r="F25" s="285">
        <v>0</v>
      </c>
      <c r="G25" s="285">
        <v>0</v>
      </c>
      <c r="H25" s="285">
        <v>0</v>
      </c>
      <c r="I25" s="285">
        <v>0</v>
      </c>
      <c r="J25" s="285">
        <v>0</v>
      </c>
      <c r="K25" s="216">
        <f t="shared" ref="K25:O29" si="3">+J25</f>
        <v>0</v>
      </c>
      <c r="L25" s="216">
        <f t="shared" si="3"/>
        <v>0</v>
      </c>
      <c r="M25" s="216">
        <f t="shared" si="3"/>
        <v>0</v>
      </c>
      <c r="N25" s="216">
        <f t="shared" si="3"/>
        <v>0</v>
      </c>
      <c r="O25" s="217">
        <f t="shared" si="3"/>
        <v>0</v>
      </c>
      <c r="P25" s="12"/>
      <c r="Q25" s="261">
        <f>AVERAGE(F25:J25)</f>
        <v>0</v>
      </c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75" customHeight="1" x14ac:dyDescent="0.3">
      <c r="A26" s="12"/>
      <c r="B26" s="68" t="s">
        <v>119</v>
      </c>
      <c r="C26" s="12"/>
      <c r="D26" s="12"/>
      <c r="E26" s="12">
        <v>2</v>
      </c>
      <c r="F26" s="286">
        <v>0</v>
      </c>
      <c r="G26" s="286">
        <v>0</v>
      </c>
      <c r="H26" s="286">
        <v>0</v>
      </c>
      <c r="I26" s="286">
        <v>0</v>
      </c>
      <c r="J26" s="286">
        <v>0</v>
      </c>
      <c r="K26" s="216">
        <f t="shared" si="3"/>
        <v>0</v>
      </c>
      <c r="L26" s="216">
        <f t="shared" si="3"/>
        <v>0</v>
      </c>
      <c r="M26" s="216">
        <f t="shared" si="3"/>
        <v>0</v>
      </c>
      <c r="N26" s="216">
        <f t="shared" si="3"/>
        <v>0</v>
      </c>
      <c r="O26" s="217">
        <f t="shared" si="3"/>
        <v>0</v>
      </c>
      <c r="P26" s="12"/>
      <c r="Q26" s="261">
        <f t="shared" ref="Q26:Q29" si="4">AVERAGE(F26:J26)</f>
        <v>0</v>
      </c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75" customHeight="1" x14ac:dyDescent="0.3">
      <c r="A27" s="12"/>
      <c r="B27" s="68" t="s">
        <v>120</v>
      </c>
      <c r="C27" s="12"/>
      <c r="D27" s="12"/>
      <c r="E27" s="12">
        <v>3</v>
      </c>
      <c r="F27" s="286">
        <v>0</v>
      </c>
      <c r="G27" s="286">
        <v>0</v>
      </c>
      <c r="H27" s="286">
        <v>0</v>
      </c>
      <c r="I27" s="286">
        <v>0</v>
      </c>
      <c r="J27" s="286">
        <v>0</v>
      </c>
      <c r="K27" s="216">
        <f t="shared" si="3"/>
        <v>0</v>
      </c>
      <c r="L27" s="216">
        <f t="shared" si="3"/>
        <v>0</v>
      </c>
      <c r="M27" s="216">
        <f t="shared" si="3"/>
        <v>0</v>
      </c>
      <c r="N27" s="216">
        <f t="shared" si="3"/>
        <v>0</v>
      </c>
      <c r="O27" s="217">
        <f t="shared" si="3"/>
        <v>0</v>
      </c>
      <c r="P27" s="12"/>
      <c r="Q27" s="261">
        <f t="shared" si="4"/>
        <v>0</v>
      </c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 customHeight="1" x14ac:dyDescent="0.3">
      <c r="A28" s="12"/>
      <c r="B28" s="68" t="s">
        <v>121</v>
      </c>
      <c r="C28" s="12"/>
      <c r="D28" s="12"/>
      <c r="E28" s="12">
        <v>4</v>
      </c>
      <c r="F28" s="286">
        <v>0</v>
      </c>
      <c r="G28" s="286">
        <v>0</v>
      </c>
      <c r="H28" s="286">
        <v>0</v>
      </c>
      <c r="I28" s="286">
        <v>0</v>
      </c>
      <c r="J28" s="286">
        <v>0</v>
      </c>
      <c r="K28" s="216">
        <f t="shared" si="3"/>
        <v>0</v>
      </c>
      <c r="L28" s="216">
        <f t="shared" si="3"/>
        <v>0</v>
      </c>
      <c r="M28" s="216">
        <f t="shared" si="3"/>
        <v>0</v>
      </c>
      <c r="N28" s="216">
        <f t="shared" si="3"/>
        <v>0</v>
      </c>
      <c r="O28" s="217">
        <f t="shared" si="3"/>
        <v>0</v>
      </c>
      <c r="P28" s="12"/>
      <c r="Q28" s="261">
        <f t="shared" si="4"/>
        <v>0</v>
      </c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customHeight="1" x14ac:dyDescent="0.3">
      <c r="A29" s="12"/>
      <c r="B29" s="68" t="s">
        <v>122</v>
      </c>
      <c r="C29" s="12"/>
      <c r="D29" s="12"/>
      <c r="E29" s="12">
        <v>5</v>
      </c>
      <c r="F29" s="287">
        <v>0</v>
      </c>
      <c r="G29" s="287">
        <v>0</v>
      </c>
      <c r="H29" s="287">
        <v>0</v>
      </c>
      <c r="I29" s="287">
        <v>0</v>
      </c>
      <c r="J29" s="287">
        <v>0</v>
      </c>
      <c r="K29" s="219">
        <f t="shared" si="3"/>
        <v>0</v>
      </c>
      <c r="L29" s="219">
        <f t="shared" si="3"/>
        <v>0</v>
      </c>
      <c r="M29" s="219">
        <f t="shared" si="3"/>
        <v>0</v>
      </c>
      <c r="N29" s="219">
        <f t="shared" si="3"/>
        <v>0</v>
      </c>
      <c r="O29" s="220">
        <f t="shared" si="3"/>
        <v>0</v>
      </c>
      <c r="P29" s="12"/>
      <c r="Q29" s="261">
        <f t="shared" si="4"/>
        <v>0</v>
      </c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 customHeight="1" x14ac:dyDescent="0.3">
      <c r="A30" s="12"/>
      <c r="B30" s="68"/>
      <c r="C30" s="12"/>
      <c r="D30" s="12"/>
      <c r="E30" s="12"/>
      <c r="F30" s="284"/>
      <c r="G30" s="284"/>
      <c r="H30" s="284"/>
      <c r="I30" s="284"/>
      <c r="J30" s="284"/>
      <c r="K30" s="221"/>
      <c r="L30" s="221"/>
      <c r="M30" s="221"/>
      <c r="N30" s="221"/>
      <c r="O30" s="221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 customHeight="1" x14ac:dyDescent="0.3">
      <c r="A31" s="12"/>
      <c r="B31" s="68" t="s">
        <v>50</v>
      </c>
      <c r="C31" s="12"/>
      <c r="D31" s="12"/>
      <c r="E31" s="12"/>
      <c r="F31" s="213">
        <f>CHOOSE(DCF!$E$6,F32,F33,F34,F35,F36)</f>
        <v>0</v>
      </c>
      <c r="G31" s="213">
        <f>CHOOSE(DCF!$E$6,G32,G33,G34,G35,G36)</f>
        <v>0</v>
      </c>
      <c r="H31" s="213">
        <f>CHOOSE(DCF!$E$6,H32,H33,H34,H35,H36)</f>
        <v>0</v>
      </c>
      <c r="I31" s="213">
        <f>CHOOSE(DCF!$E$6,I32,I33,I34,I35,I36)</f>
        <v>0</v>
      </c>
      <c r="J31" s="213">
        <f>CHOOSE(DCF!$E$6,J32,J33,J34,J35,J36)</f>
        <v>0</v>
      </c>
      <c r="K31" s="214">
        <f>CHOOSE(DCF!$E$6,K32,K33,K34,K35,K36)</f>
        <v>0</v>
      </c>
      <c r="L31" s="214">
        <f>CHOOSE(DCF!$E$6,L32,L33,L34,L35,L36)</f>
        <v>0</v>
      </c>
      <c r="M31" s="214">
        <f>CHOOSE(DCF!$E$6,M32,M33,M34,M35,M36)</f>
        <v>0</v>
      </c>
      <c r="N31" s="214">
        <f>CHOOSE(DCF!$E$6,N32,N33,N34,N35,N36)</f>
        <v>0</v>
      </c>
      <c r="O31" s="214">
        <f>CHOOSE(DCF!$E$6,O32,O33,O34,O35,O36)</f>
        <v>0</v>
      </c>
      <c r="P31" s="12"/>
      <c r="Q31" s="12" t="s">
        <v>149</v>
      </c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 customHeight="1" x14ac:dyDescent="0.3">
      <c r="A32" s="12"/>
      <c r="B32" s="68" t="s">
        <v>118</v>
      </c>
      <c r="C32" s="12"/>
      <c r="D32" s="12"/>
      <c r="E32" s="12">
        <v>1</v>
      </c>
      <c r="F32" s="215">
        <v>0</v>
      </c>
      <c r="G32" s="215">
        <v>0</v>
      </c>
      <c r="H32" s="215">
        <v>0</v>
      </c>
      <c r="I32" s="215">
        <v>0</v>
      </c>
      <c r="J32" s="215">
        <v>0</v>
      </c>
      <c r="K32" s="216">
        <f t="shared" ref="K32:O36" si="5">+J32</f>
        <v>0</v>
      </c>
      <c r="L32" s="216">
        <f t="shared" si="5"/>
        <v>0</v>
      </c>
      <c r="M32" s="216">
        <f t="shared" si="5"/>
        <v>0</v>
      </c>
      <c r="N32" s="216">
        <f t="shared" si="5"/>
        <v>0</v>
      </c>
      <c r="O32" s="217">
        <f t="shared" si="5"/>
        <v>0</v>
      </c>
      <c r="P32" s="12"/>
      <c r="Q32" s="261">
        <f>AVERAGE(F32:J32)</f>
        <v>0</v>
      </c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customHeight="1" x14ac:dyDescent="0.3">
      <c r="A33" s="12"/>
      <c r="B33" s="68" t="s">
        <v>119</v>
      </c>
      <c r="C33" s="12"/>
      <c r="D33" s="12"/>
      <c r="E33" s="12">
        <v>2</v>
      </c>
      <c r="F33" s="215">
        <v>0</v>
      </c>
      <c r="G33" s="215">
        <v>0</v>
      </c>
      <c r="H33" s="215">
        <v>0</v>
      </c>
      <c r="I33" s="215">
        <v>0</v>
      </c>
      <c r="J33" s="215">
        <v>0</v>
      </c>
      <c r="K33" s="216">
        <f t="shared" si="5"/>
        <v>0</v>
      </c>
      <c r="L33" s="216">
        <f t="shared" si="5"/>
        <v>0</v>
      </c>
      <c r="M33" s="216">
        <f t="shared" si="5"/>
        <v>0</v>
      </c>
      <c r="N33" s="216">
        <f t="shared" si="5"/>
        <v>0</v>
      </c>
      <c r="O33" s="217">
        <f t="shared" si="5"/>
        <v>0</v>
      </c>
      <c r="P33" s="12"/>
      <c r="Q33" s="261">
        <f t="shared" ref="Q33:Q36" si="6">AVERAGE(F33:J33)</f>
        <v>0</v>
      </c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 customHeight="1" x14ac:dyDescent="0.3">
      <c r="A34" s="12"/>
      <c r="B34" s="68" t="s">
        <v>120</v>
      </c>
      <c r="C34" s="12"/>
      <c r="D34" s="12"/>
      <c r="E34" s="12">
        <v>3</v>
      </c>
      <c r="F34" s="215">
        <v>0</v>
      </c>
      <c r="G34" s="215">
        <v>0</v>
      </c>
      <c r="H34" s="215">
        <v>0</v>
      </c>
      <c r="I34" s="215">
        <v>0</v>
      </c>
      <c r="J34" s="215">
        <v>0</v>
      </c>
      <c r="K34" s="216">
        <f t="shared" si="5"/>
        <v>0</v>
      </c>
      <c r="L34" s="216">
        <f t="shared" si="5"/>
        <v>0</v>
      </c>
      <c r="M34" s="216">
        <f t="shared" si="5"/>
        <v>0</v>
      </c>
      <c r="N34" s="216">
        <f t="shared" si="5"/>
        <v>0</v>
      </c>
      <c r="O34" s="217">
        <f t="shared" si="5"/>
        <v>0</v>
      </c>
      <c r="P34" s="12"/>
      <c r="Q34" s="261">
        <f t="shared" si="6"/>
        <v>0</v>
      </c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 customHeight="1" x14ac:dyDescent="0.3">
      <c r="A35" s="12"/>
      <c r="B35" s="68" t="s">
        <v>121</v>
      </c>
      <c r="C35" s="12"/>
      <c r="D35" s="12"/>
      <c r="E35" s="12">
        <v>4</v>
      </c>
      <c r="F35" s="215">
        <v>0</v>
      </c>
      <c r="G35" s="215">
        <v>0</v>
      </c>
      <c r="H35" s="215">
        <v>0</v>
      </c>
      <c r="I35" s="215">
        <v>0</v>
      </c>
      <c r="J35" s="215">
        <v>0</v>
      </c>
      <c r="K35" s="216">
        <f t="shared" si="5"/>
        <v>0</v>
      </c>
      <c r="L35" s="216">
        <f t="shared" si="5"/>
        <v>0</v>
      </c>
      <c r="M35" s="216">
        <f t="shared" si="5"/>
        <v>0</v>
      </c>
      <c r="N35" s="216">
        <f t="shared" si="5"/>
        <v>0</v>
      </c>
      <c r="O35" s="217">
        <f t="shared" si="5"/>
        <v>0</v>
      </c>
      <c r="P35" s="12"/>
      <c r="Q35" s="261">
        <f t="shared" si="6"/>
        <v>0</v>
      </c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 customHeight="1" x14ac:dyDescent="0.3">
      <c r="A36" s="12"/>
      <c r="B36" s="68" t="s">
        <v>122</v>
      </c>
      <c r="C36" s="12"/>
      <c r="D36" s="12"/>
      <c r="E36" s="12">
        <v>5</v>
      </c>
      <c r="F36" s="218">
        <v>0</v>
      </c>
      <c r="G36" s="218">
        <v>0</v>
      </c>
      <c r="H36" s="218">
        <v>0</v>
      </c>
      <c r="I36" s="218">
        <v>0</v>
      </c>
      <c r="J36" s="218">
        <v>0</v>
      </c>
      <c r="K36" s="219">
        <f t="shared" si="5"/>
        <v>0</v>
      </c>
      <c r="L36" s="219">
        <f t="shared" si="5"/>
        <v>0</v>
      </c>
      <c r="M36" s="219">
        <f t="shared" si="5"/>
        <v>0</v>
      </c>
      <c r="N36" s="219">
        <f t="shared" si="5"/>
        <v>0</v>
      </c>
      <c r="O36" s="220">
        <f t="shared" si="5"/>
        <v>0</v>
      </c>
      <c r="P36" s="12"/>
      <c r="Q36" s="261">
        <f t="shared" si="6"/>
        <v>0</v>
      </c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 customHeight="1" x14ac:dyDescent="0.3">
      <c r="A37" s="12"/>
      <c r="B37" s="68"/>
      <c r="C37" s="12"/>
      <c r="D37" s="12"/>
      <c r="E37" s="12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 customHeight="1" x14ac:dyDescent="0.3">
      <c r="A38" s="12"/>
      <c r="B38" s="11" t="s">
        <v>124</v>
      </c>
      <c r="C38" s="12"/>
      <c r="D38" s="12"/>
      <c r="E38" s="12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 customHeight="1" x14ac:dyDescent="0.3">
      <c r="A39" s="12"/>
      <c r="B39" s="12" t="s">
        <v>125</v>
      </c>
      <c r="C39" s="12"/>
      <c r="D39" s="12"/>
      <c r="E39" s="12"/>
      <c r="F39" s="213">
        <f>CHOOSE(DCF!$E$6,F40,F41,F42,F43,F44)</f>
        <v>0</v>
      </c>
      <c r="G39" s="213">
        <f>CHOOSE(DCF!$E$6,G40,G41,G42,G43,G44)</f>
        <v>0</v>
      </c>
      <c r="H39" s="213">
        <f>CHOOSE(DCF!$E$6,H40,H41,H42,H43,H44)</f>
        <v>0</v>
      </c>
      <c r="I39" s="213">
        <f>CHOOSE(DCF!$E$6,I40,I41,I42,I43,I44)</f>
        <v>0</v>
      </c>
      <c r="J39" s="213">
        <f>CHOOSE(DCF!$E$6,J40,J41,J42,J43,J44)</f>
        <v>0</v>
      </c>
      <c r="K39" s="214">
        <f>CHOOSE(DCF!$E$6,K40,K41,K42,K43,K44)</f>
        <v>0</v>
      </c>
      <c r="L39" s="214">
        <f>CHOOSE(DCF!$E$6,L40,L41,L42,L43,L44)</f>
        <v>0</v>
      </c>
      <c r="M39" s="214">
        <f>CHOOSE(DCF!$E$6,M40,M41,M42,M43,M44)</f>
        <v>0</v>
      </c>
      <c r="N39" s="214">
        <f>CHOOSE(DCF!$E$6,N40,N41,N42,N43,N44)</f>
        <v>0</v>
      </c>
      <c r="O39" s="214">
        <f>CHOOSE(DCF!$E$6,O40,O41,O42,O43,O44)</f>
        <v>0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customHeight="1" x14ac:dyDescent="0.3">
      <c r="A40" s="12"/>
      <c r="B40" s="68" t="s">
        <v>118</v>
      </c>
      <c r="C40" s="12"/>
      <c r="D40" s="12"/>
      <c r="E40" s="12">
        <v>1</v>
      </c>
      <c r="F40" s="215">
        <v>0</v>
      </c>
      <c r="G40" s="215">
        <v>0</v>
      </c>
      <c r="H40" s="215">
        <v>0</v>
      </c>
      <c r="I40" s="215">
        <v>0</v>
      </c>
      <c r="J40" s="215">
        <v>0</v>
      </c>
      <c r="K40" s="216">
        <f t="shared" ref="K40:O44" si="7">+J40</f>
        <v>0</v>
      </c>
      <c r="L40" s="216">
        <f t="shared" si="7"/>
        <v>0</v>
      </c>
      <c r="M40" s="216">
        <f t="shared" si="7"/>
        <v>0</v>
      </c>
      <c r="N40" s="216">
        <f t="shared" si="7"/>
        <v>0</v>
      </c>
      <c r="O40" s="217">
        <f t="shared" si="7"/>
        <v>0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 customHeight="1" x14ac:dyDescent="0.3">
      <c r="A41" s="12"/>
      <c r="B41" s="68" t="s">
        <v>119</v>
      </c>
      <c r="C41" s="12"/>
      <c r="D41" s="12"/>
      <c r="E41" s="12">
        <v>2</v>
      </c>
      <c r="F41" s="215">
        <v>0</v>
      </c>
      <c r="G41" s="215">
        <v>0</v>
      </c>
      <c r="H41" s="215">
        <v>0</v>
      </c>
      <c r="I41" s="215">
        <v>0</v>
      </c>
      <c r="J41" s="215">
        <v>0</v>
      </c>
      <c r="K41" s="216">
        <f t="shared" si="7"/>
        <v>0</v>
      </c>
      <c r="L41" s="216">
        <f t="shared" si="7"/>
        <v>0</v>
      </c>
      <c r="M41" s="216">
        <f t="shared" si="7"/>
        <v>0</v>
      </c>
      <c r="N41" s="216">
        <f t="shared" si="7"/>
        <v>0</v>
      </c>
      <c r="O41" s="217">
        <f t="shared" si="7"/>
        <v>0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 customHeight="1" x14ac:dyDescent="0.3">
      <c r="A42" s="12"/>
      <c r="B42" s="68" t="s">
        <v>120</v>
      </c>
      <c r="C42" s="12"/>
      <c r="D42" s="12"/>
      <c r="E42" s="12">
        <v>3</v>
      </c>
      <c r="F42" s="215">
        <v>0</v>
      </c>
      <c r="G42" s="215">
        <v>0</v>
      </c>
      <c r="H42" s="215">
        <v>0</v>
      </c>
      <c r="I42" s="215">
        <v>0</v>
      </c>
      <c r="J42" s="215">
        <v>0</v>
      </c>
      <c r="K42" s="216">
        <f t="shared" si="7"/>
        <v>0</v>
      </c>
      <c r="L42" s="216">
        <f t="shared" si="7"/>
        <v>0</v>
      </c>
      <c r="M42" s="216">
        <f t="shared" si="7"/>
        <v>0</v>
      </c>
      <c r="N42" s="216">
        <f t="shared" si="7"/>
        <v>0</v>
      </c>
      <c r="O42" s="217">
        <f t="shared" si="7"/>
        <v>0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 customHeight="1" x14ac:dyDescent="0.3">
      <c r="A43" s="12"/>
      <c r="B43" s="68" t="s">
        <v>121</v>
      </c>
      <c r="C43" s="12"/>
      <c r="D43" s="12"/>
      <c r="E43" s="12">
        <v>4</v>
      </c>
      <c r="F43" s="215">
        <v>0</v>
      </c>
      <c r="G43" s="215">
        <v>0</v>
      </c>
      <c r="H43" s="215">
        <v>0</v>
      </c>
      <c r="I43" s="215">
        <v>0</v>
      </c>
      <c r="J43" s="215">
        <v>0</v>
      </c>
      <c r="K43" s="216">
        <f t="shared" si="7"/>
        <v>0</v>
      </c>
      <c r="L43" s="216">
        <f t="shared" si="7"/>
        <v>0</v>
      </c>
      <c r="M43" s="216">
        <f t="shared" si="7"/>
        <v>0</v>
      </c>
      <c r="N43" s="216">
        <f t="shared" si="7"/>
        <v>0</v>
      </c>
      <c r="O43" s="217">
        <f t="shared" si="7"/>
        <v>0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 customHeight="1" x14ac:dyDescent="0.3">
      <c r="A44" s="12"/>
      <c r="B44" s="68" t="s">
        <v>122</v>
      </c>
      <c r="C44" s="12"/>
      <c r="D44" s="12"/>
      <c r="E44" s="223">
        <v>5</v>
      </c>
      <c r="F44" s="218">
        <v>0</v>
      </c>
      <c r="G44" s="218">
        <v>0</v>
      </c>
      <c r="H44" s="218">
        <v>0</v>
      </c>
      <c r="I44" s="218">
        <v>0</v>
      </c>
      <c r="J44" s="218">
        <v>0</v>
      </c>
      <c r="K44" s="219">
        <f t="shared" si="7"/>
        <v>0</v>
      </c>
      <c r="L44" s="219">
        <f t="shared" si="7"/>
        <v>0</v>
      </c>
      <c r="M44" s="219">
        <f t="shared" si="7"/>
        <v>0</v>
      </c>
      <c r="N44" s="219">
        <f t="shared" si="7"/>
        <v>0</v>
      </c>
      <c r="O44" s="220">
        <f t="shared" si="7"/>
        <v>0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 customHeight="1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 customHeight="1" x14ac:dyDescent="0.3">
      <c r="A46" s="12"/>
      <c r="B46" s="11" t="s">
        <v>126</v>
      </c>
      <c r="C46" s="12"/>
      <c r="D46" s="12"/>
      <c r="E46" s="12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 customHeight="1" x14ac:dyDescent="0.3">
      <c r="A47" s="12"/>
      <c r="B47" s="12" t="s">
        <v>137</v>
      </c>
      <c r="C47" s="12"/>
      <c r="D47" s="12"/>
      <c r="E47" s="12"/>
      <c r="F47" s="213">
        <f>CHOOSE(DCF!$E$6,F48,F49,F50,F51,F52)</f>
        <v>0</v>
      </c>
      <c r="G47" s="213">
        <f>CHOOSE(DCF!$E$6,G48,G49,G50,G51,G52)</f>
        <v>0</v>
      </c>
      <c r="H47" s="213">
        <f>CHOOSE(DCF!$E$6,H48,H49,H50,H51,H52)</f>
        <v>0</v>
      </c>
      <c r="I47" s="213">
        <f>CHOOSE(DCF!$E$6,I48,I49,I50,I51,I52)</f>
        <v>0</v>
      </c>
      <c r="J47" s="213">
        <f>CHOOSE(DCF!$E$6,J48,J49,J50,J51,J52)</f>
        <v>0</v>
      </c>
      <c r="K47" s="214">
        <f>CHOOSE(DCF!$E$6,K48,K49,K50,K51,K52)</f>
        <v>0</v>
      </c>
      <c r="L47" s="214">
        <f>CHOOSE(DCF!$E$6,L48,L49,L50,L51,L52)</f>
        <v>0</v>
      </c>
      <c r="M47" s="214">
        <f>CHOOSE(DCF!$E$6,M48,M49,M50,M51,M52)</f>
        <v>0</v>
      </c>
      <c r="N47" s="214">
        <f>CHOOSE(DCF!$E$6,N48,N49,N50,N51,N52)</f>
        <v>0</v>
      </c>
      <c r="O47" s="214">
        <f>CHOOSE(DCF!$E$6,O48,O49,O50,O51,O52)</f>
        <v>0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 customHeight="1" x14ac:dyDescent="0.3">
      <c r="A48" s="12"/>
      <c r="B48" s="68" t="s">
        <v>118</v>
      </c>
      <c r="C48" s="12"/>
      <c r="D48" s="12"/>
      <c r="E48" s="12">
        <v>1</v>
      </c>
      <c r="F48" s="215">
        <v>0</v>
      </c>
      <c r="G48" s="215">
        <v>0</v>
      </c>
      <c r="H48" s="215">
        <v>0</v>
      </c>
      <c r="I48" s="215">
        <v>0</v>
      </c>
      <c r="J48" s="215">
        <v>0</v>
      </c>
      <c r="K48" s="216">
        <f t="shared" ref="K48:O52" si="8">+J48</f>
        <v>0</v>
      </c>
      <c r="L48" s="216">
        <f t="shared" si="8"/>
        <v>0</v>
      </c>
      <c r="M48" s="216">
        <f t="shared" si="8"/>
        <v>0</v>
      </c>
      <c r="N48" s="216">
        <f t="shared" si="8"/>
        <v>0</v>
      </c>
      <c r="O48" s="217">
        <f t="shared" si="8"/>
        <v>0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 customHeight="1" x14ac:dyDescent="0.3">
      <c r="A49" s="12"/>
      <c r="B49" s="68" t="s">
        <v>119</v>
      </c>
      <c r="C49" s="12"/>
      <c r="D49" s="12"/>
      <c r="E49" s="12">
        <v>2</v>
      </c>
      <c r="F49" s="215">
        <v>0</v>
      </c>
      <c r="G49" s="215">
        <v>0</v>
      </c>
      <c r="H49" s="215">
        <v>0</v>
      </c>
      <c r="I49" s="215">
        <v>0</v>
      </c>
      <c r="J49" s="215">
        <v>0</v>
      </c>
      <c r="K49" s="216">
        <f t="shared" si="8"/>
        <v>0</v>
      </c>
      <c r="L49" s="216">
        <f t="shared" si="8"/>
        <v>0</v>
      </c>
      <c r="M49" s="216">
        <f t="shared" si="8"/>
        <v>0</v>
      </c>
      <c r="N49" s="216">
        <f t="shared" si="8"/>
        <v>0</v>
      </c>
      <c r="O49" s="217">
        <f t="shared" si="8"/>
        <v>0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 customHeight="1" x14ac:dyDescent="0.3">
      <c r="A50" s="12"/>
      <c r="B50" s="68" t="s">
        <v>120</v>
      </c>
      <c r="C50" s="12"/>
      <c r="D50" s="12"/>
      <c r="E50" s="12">
        <v>3</v>
      </c>
      <c r="F50" s="215">
        <v>0</v>
      </c>
      <c r="G50" s="215">
        <v>0</v>
      </c>
      <c r="H50" s="215">
        <v>0</v>
      </c>
      <c r="I50" s="215">
        <v>0</v>
      </c>
      <c r="J50" s="215">
        <v>0</v>
      </c>
      <c r="K50" s="216">
        <f t="shared" si="8"/>
        <v>0</v>
      </c>
      <c r="L50" s="216">
        <f t="shared" si="8"/>
        <v>0</v>
      </c>
      <c r="M50" s="216">
        <f t="shared" si="8"/>
        <v>0</v>
      </c>
      <c r="N50" s="216">
        <f t="shared" si="8"/>
        <v>0</v>
      </c>
      <c r="O50" s="217">
        <f t="shared" si="8"/>
        <v>0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 customHeight="1" x14ac:dyDescent="0.3">
      <c r="A51" s="12"/>
      <c r="B51" s="68" t="s">
        <v>121</v>
      </c>
      <c r="C51" s="12"/>
      <c r="D51" s="12"/>
      <c r="E51" s="12">
        <v>4</v>
      </c>
      <c r="F51" s="215">
        <v>0</v>
      </c>
      <c r="G51" s="215">
        <v>0</v>
      </c>
      <c r="H51" s="215">
        <v>0</v>
      </c>
      <c r="I51" s="215">
        <v>0</v>
      </c>
      <c r="J51" s="215">
        <v>0</v>
      </c>
      <c r="K51" s="216">
        <f t="shared" si="8"/>
        <v>0</v>
      </c>
      <c r="L51" s="216">
        <f t="shared" si="8"/>
        <v>0</v>
      </c>
      <c r="M51" s="216">
        <f t="shared" si="8"/>
        <v>0</v>
      </c>
      <c r="N51" s="216">
        <f t="shared" si="8"/>
        <v>0</v>
      </c>
      <c r="O51" s="217">
        <f t="shared" si="8"/>
        <v>0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 customHeight="1" x14ac:dyDescent="0.3">
      <c r="A52" s="12"/>
      <c r="B52" s="68" t="s">
        <v>122</v>
      </c>
      <c r="C52" s="12"/>
      <c r="D52" s="12"/>
      <c r="E52" s="223">
        <v>5</v>
      </c>
      <c r="F52" s="218">
        <v>0</v>
      </c>
      <c r="G52" s="218">
        <v>0</v>
      </c>
      <c r="H52" s="218">
        <v>0</v>
      </c>
      <c r="I52" s="218">
        <v>0</v>
      </c>
      <c r="J52" s="218">
        <v>0</v>
      </c>
      <c r="K52" s="219">
        <f t="shared" si="8"/>
        <v>0</v>
      </c>
      <c r="L52" s="219">
        <f t="shared" si="8"/>
        <v>0</v>
      </c>
      <c r="M52" s="219">
        <f t="shared" si="8"/>
        <v>0</v>
      </c>
      <c r="N52" s="219">
        <f t="shared" si="8"/>
        <v>0</v>
      </c>
      <c r="O52" s="220">
        <f t="shared" si="8"/>
        <v>0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 customHeight="1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 customHeight="1" x14ac:dyDescent="0.3">
      <c r="A54" s="12"/>
      <c r="B54" s="12" t="s">
        <v>138</v>
      </c>
      <c r="C54" s="12"/>
      <c r="D54" s="12"/>
      <c r="E54" s="12"/>
      <c r="F54" s="213">
        <f>CHOOSE(DCF!$E$6,F55,F56,F57,F58,F59)</f>
        <v>0</v>
      </c>
      <c r="G54" s="213">
        <f>CHOOSE(DCF!$E$6,G55,G56,G57,G58,G59)</f>
        <v>0</v>
      </c>
      <c r="H54" s="213">
        <f>CHOOSE(DCF!$E$6,H55,H56,H57,H58,H59)</f>
        <v>0</v>
      </c>
      <c r="I54" s="213">
        <f>CHOOSE(DCF!$E$6,I55,I56,I57,I58,I59)</f>
        <v>0</v>
      </c>
      <c r="J54" s="213">
        <f>CHOOSE(DCF!$E$6,J55,J56,J57,J58,J59)</f>
        <v>0</v>
      </c>
      <c r="K54" s="214">
        <f>CHOOSE(DCF!$E$6,K55,K56,K57,K58,K59)</f>
        <v>0</v>
      </c>
      <c r="L54" s="214">
        <f>CHOOSE(DCF!$E$6,L55,L56,L57,L58,L59)</f>
        <v>0</v>
      </c>
      <c r="M54" s="214">
        <f>CHOOSE(DCF!$E$6,M55,M56,M57,M58,M59)</f>
        <v>0</v>
      </c>
      <c r="N54" s="214">
        <f>CHOOSE(DCF!$E$6,N55,N56,N57,N58,N59)</f>
        <v>0</v>
      </c>
      <c r="O54" s="214">
        <f>CHOOSE(DCF!$E$6,O55,O56,O57,O58,O59)</f>
        <v>0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 customHeight="1" x14ac:dyDescent="0.3">
      <c r="A55" s="12"/>
      <c r="B55" s="68" t="s">
        <v>118</v>
      </c>
      <c r="C55" s="12"/>
      <c r="D55" s="12"/>
      <c r="E55" s="12">
        <v>1</v>
      </c>
      <c r="F55" s="215">
        <v>0</v>
      </c>
      <c r="G55" s="215">
        <v>0</v>
      </c>
      <c r="H55" s="215">
        <v>0</v>
      </c>
      <c r="I55" s="215">
        <v>0</v>
      </c>
      <c r="J55" s="215">
        <v>0</v>
      </c>
      <c r="K55" s="216">
        <f t="shared" ref="K55:O59" si="9">+J55</f>
        <v>0</v>
      </c>
      <c r="L55" s="216">
        <f t="shared" si="9"/>
        <v>0</v>
      </c>
      <c r="M55" s="216">
        <f t="shared" si="9"/>
        <v>0</v>
      </c>
      <c r="N55" s="216">
        <f t="shared" si="9"/>
        <v>0</v>
      </c>
      <c r="O55" s="217">
        <f t="shared" si="9"/>
        <v>0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 customHeight="1" x14ac:dyDescent="0.3">
      <c r="A56" s="12"/>
      <c r="B56" s="68" t="s">
        <v>119</v>
      </c>
      <c r="C56" s="12"/>
      <c r="D56" s="12"/>
      <c r="E56" s="12">
        <v>2</v>
      </c>
      <c r="F56" s="215">
        <v>0</v>
      </c>
      <c r="G56" s="215">
        <v>0</v>
      </c>
      <c r="H56" s="215">
        <v>0</v>
      </c>
      <c r="I56" s="215">
        <v>0</v>
      </c>
      <c r="J56" s="215">
        <v>0</v>
      </c>
      <c r="K56" s="216">
        <f t="shared" si="9"/>
        <v>0</v>
      </c>
      <c r="L56" s="216">
        <f t="shared" si="9"/>
        <v>0</v>
      </c>
      <c r="M56" s="216">
        <f t="shared" si="9"/>
        <v>0</v>
      </c>
      <c r="N56" s="216">
        <f t="shared" si="9"/>
        <v>0</v>
      </c>
      <c r="O56" s="217">
        <f t="shared" si="9"/>
        <v>0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 customHeight="1" x14ac:dyDescent="0.3">
      <c r="A57" s="12"/>
      <c r="B57" s="68" t="s">
        <v>120</v>
      </c>
      <c r="C57" s="12"/>
      <c r="D57" s="12"/>
      <c r="E57" s="12">
        <v>3</v>
      </c>
      <c r="F57" s="215">
        <v>0</v>
      </c>
      <c r="G57" s="215">
        <v>0</v>
      </c>
      <c r="H57" s="215">
        <v>0</v>
      </c>
      <c r="I57" s="215">
        <v>0</v>
      </c>
      <c r="J57" s="215">
        <v>0</v>
      </c>
      <c r="K57" s="216">
        <f t="shared" si="9"/>
        <v>0</v>
      </c>
      <c r="L57" s="216">
        <f t="shared" si="9"/>
        <v>0</v>
      </c>
      <c r="M57" s="216">
        <f t="shared" si="9"/>
        <v>0</v>
      </c>
      <c r="N57" s="216">
        <f t="shared" si="9"/>
        <v>0</v>
      </c>
      <c r="O57" s="217">
        <f t="shared" si="9"/>
        <v>0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 customHeight="1" x14ac:dyDescent="0.3">
      <c r="A58" s="12"/>
      <c r="B58" s="68" t="s">
        <v>121</v>
      </c>
      <c r="C58" s="12"/>
      <c r="D58" s="12"/>
      <c r="E58" s="12">
        <v>4</v>
      </c>
      <c r="F58" s="215">
        <v>0</v>
      </c>
      <c r="G58" s="215">
        <v>0</v>
      </c>
      <c r="H58" s="215">
        <v>0</v>
      </c>
      <c r="I58" s="215">
        <v>0</v>
      </c>
      <c r="J58" s="215">
        <v>0</v>
      </c>
      <c r="K58" s="216">
        <f t="shared" si="9"/>
        <v>0</v>
      </c>
      <c r="L58" s="216">
        <f t="shared" si="9"/>
        <v>0</v>
      </c>
      <c r="M58" s="216">
        <f t="shared" si="9"/>
        <v>0</v>
      </c>
      <c r="N58" s="216">
        <f t="shared" si="9"/>
        <v>0</v>
      </c>
      <c r="O58" s="217">
        <f t="shared" si="9"/>
        <v>0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 customHeight="1" x14ac:dyDescent="0.3">
      <c r="A59" s="12"/>
      <c r="B59" s="68" t="s">
        <v>122</v>
      </c>
      <c r="C59" s="12"/>
      <c r="D59" s="12"/>
      <c r="E59" s="223">
        <v>5</v>
      </c>
      <c r="F59" s="215">
        <v>0</v>
      </c>
      <c r="G59" s="215">
        <v>0</v>
      </c>
      <c r="H59" s="215">
        <v>0</v>
      </c>
      <c r="I59" s="215">
        <v>0</v>
      </c>
      <c r="J59" s="215">
        <v>0</v>
      </c>
      <c r="K59" s="219">
        <f t="shared" si="9"/>
        <v>0</v>
      </c>
      <c r="L59" s="219">
        <f t="shared" si="9"/>
        <v>0</v>
      </c>
      <c r="M59" s="219">
        <f t="shared" si="9"/>
        <v>0</v>
      </c>
      <c r="N59" s="219">
        <f t="shared" si="9"/>
        <v>0</v>
      </c>
      <c r="O59" s="220">
        <f t="shared" si="9"/>
        <v>0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 customHeight="1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 customHeight="1" x14ac:dyDescent="0.3">
      <c r="A61" s="12"/>
      <c r="B61" s="12" t="s">
        <v>139</v>
      </c>
      <c r="C61" s="12"/>
      <c r="D61" s="12"/>
      <c r="E61" s="12"/>
      <c r="F61" s="213">
        <f>CHOOSE(DCF!$E$6,F62,F63,F64,F65,F66)</f>
        <v>0</v>
      </c>
      <c r="G61" s="213">
        <f>CHOOSE(DCF!$E$6,G62,G63,G64,G65,G66)</f>
        <v>0</v>
      </c>
      <c r="H61" s="213">
        <f>CHOOSE(DCF!$E$6,H62,H63,H64,H65,H66)</f>
        <v>0</v>
      </c>
      <c r="I61" s="213">
        <f>CHOOSE(DCF!$E$6,I62,I63,I64,I65,I66)</f>
        <v>0</v>
      </c>
      <c r="J61" s="213">
        <f>CHOOSE(DCF!$E$6,J62,J63,J64,J65,J66)</f>
        <v>0</v>
      </c>
      <c r="K61" s="214">
        <f>CHOOSE(DCF!$E$6,K62,K63,K64,K65,K66)</f>
        <v>0</v>
      </c>
      <c r="L61" s="214">
        <f>CHOOSE(DCF!$E$6,L62,L63,L64,L65,L66)</f>
        <v>0</v>
      </c>
      <c r="M61" s="214">
        <f>CHOOSE(DCF!$E$6,M62,M63,M64,M65,M66)</f>
        <v>0</v>
      </c>
      <c r="N61" s="214">
        <f>CHOOSE(DCF!$E$6,N62,N63,N64,N65,N66)</f>
        <v>0</v>
      </c>
      <c r="O61" s="214">
        <f>CHOOSE(DCF!$E$6,O62,O63,O64,O65,O66)</f>
        <v>0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 customHeight="1" x14ac:dyDescent="0.3">
      <c r="A62" s="12"/>
      <c r="B62" s="68" t="s">
        <v>118</v>
      </c>
      <c r="C62" s="12"/>
      <c r="D62" s="12"/>
      <c r="E62" s="12">
        <v>1</v>
      </c>
      <c r="F62" s="215">
        <v>0</v>
      </c>
      <c r="G62" s="215">
        <v>0</v>
      </c>
      <c r="H62" s="215">
        <v>0</v>
      </c>
      <c r="I62" s="215">
        <v>0</v>
      </c>
      <c r="J62" s="215">
        <v>0</v>
      </c>
      <c r="K62" s="216">
        <f t="shared" ref="K62:O66" si="10">+J62</f>
        <v>0</v>
      </c>
      <c r="L62" s="216">
        <f t="shared" si="10"/>
        <v>0</v>
      </c>
      <c r="M62" s="216">
        <f t="shared" si="10"/>
        <v>0</v>
      </c>
      <c r="N62" s="216">
        <f t="shared" si="10"/>
        <v>0</v>
      </c>
      <c r="O62" s="217">
        <f t="shared" si="10"/>
        <v>0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 customHeight="1" x14ac:dyDescent="0.3">
      <c r="A63" s="12"/>
      <c r="B63" s="68" t="s">
        <v>119</v>
      </c>
      <c r="C63" s="12"/>
      <c r="D63" s="12"/>
      <c r="E63" s="12">
        <v>2</v>
      </c>
      <c r="F63" s="215">
        <v>0</v>
      </c>
      <c r="G63" s="215">
        <v>0</v>
      </c>
      <c r="H63" s="215">
        <v>0</v>
      </c>
      <c r="I63" s="215">
        <v>0</v>
      </c>
      <c r="J63" s="215">
        <v>0</v>
      </c>
      <c r="K63" s="216">
        <f t="shared" si="10"/>
        <v>0</v>
      </c>
      <c r="L63" s="216">
        <f t="shared" si="10"/>
        <v>0</v>
      </c>
      <c r="M63" s="216">
        <f t="shared" si="10"/>
        <v>0</v>
      </c>
      <c r="N63" s="216">
        <f t="shared" si="10"/>
        <v>0</v>
      </c>
      <c r="O63" s="217">
        <f t="shared" si="10"/>
        <v>0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 customHeight="1" x14ac:dyDescent="0.3">
      <c r="A64" s="12"/>
      <c r="B64" s="68" t="s">
        <v>120</v>
      </c>
      <c r="C64" s="12"/>
      <c r="D64" s="12"/>
      <c r="E64" s="12">
        <v>3</v>
      </c>
      <c r="F64" s="215">
        <v>0</v>
      </c>
      <c r="G64" s="215">
        <v>0</v>
      </c>
      <c r="H64" s="215">
        <v>0</v>
      </c>
      <c r="I64" s="215">
        <v>0</v>
      </c>
      <c r="J64" s="215">
        <v>0</v>
      </c>
      <c r="K64" s="216">
        <f t="shared" si="10"/>
        <v>0</v>
      </c>
      <c r="L64" s="216">
        <f t="shared" si="10"/>
        <v>0</v>
      </c>
      <c r="M64" s="216">
        <f t="shared" si="10"/>
        <v>0</v>
      </c>
      <c r="N64" s="216">
        <f t="shared" si="10"/>
        <v>0</v>
      </c>
      <c r="O64" s="217">
        <f t="shared" si="10"/>
        <v>0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 customHeight="1" x14ac:dyDescent="0.3">
      <c r="A65" s="12"/>
      <c r="B65" s="68" t="s">
        <v>121</v>
      </c>
      <c r="C65" s="12"/>
      <c r="D65" s="12"/>
      <c r="E65" s="12">
        <v>4</v>
      </c>
      <c r="F65" s="215">
        <v>0</v>
      </c>
      <c r="G65" s="215">
        <v>0</v>
      </c>
      <c r="H65" s="215">
        <v>0</v>
      </c>
      <c r="I65" s="215">
        <v>0</v>
      </c>
      <c r="J65" s="215">
        <v>0</v>
      </c>
      <c r="K65" s="216">
        <f t="shared" si="10"/>
        <v>0</v>
      </c>
      <c r="L65" s="216">
        <f t="shared" si="10"/>
        <v>0</v>
      </c>
      <c r="M65" s="216">
        <f t="shared" si="10"/>
        <v>0</v>
      </c>
      <c r="N65" s="216">
        <f t="shared" si="10"/>
        <v>0</v>
      </c>
      <c r="O65" s="217">
        <f t="shared" si="10"/>
        <v>0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 customHeight="1" x14ac:dyDescent="0.3">
      <c r="A66" s="12"/>
      <c r="B66" s="68" t="s">
        <v>122</v>
      </c>
      <c r="C66" s="12"/>
      <c r="D66" s="12"/>
      <c r="E66" s="223">
        <v>5</v>
      </c>
      <c r="F66" s="215">
        <v>0</v>
      </c>
      <c r="G66" s="215">
        <v>0</v>
      </c>
      <c r="H66" s="215">
        <v>0</v>
      </c>
      <c r="I66" s="215">
        <v>0</v>
      </c>
      <c r="J66" s="215">
        <v>0</v>
      </c>
      <c r="K66" s="219">
        <f t="shared" si="10"/>
        <v>0</v>
      </c>
      <c r="L66" s="219">
        <f t="shared" si="10"/>
        <v>0</v>
      </c>
      <c r="M66" s="219">
        <f t="shared" si="10"/>
        <v>0</v>
      </c>
      <c r="N66" s="219">
        <f t="shared" si="10"/>
        <v>0</v>
      </c>
      <c r="O66" s="220">
        <f t="shared" si="10"/>
        <v>0</v>
      </c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 customHeight="1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75" customHeight="1" x14ac:dyDescent="0.3">
      <c r="A68" s="12"/>
      <c r="B68" s="12" t="s">
        <v>140</v>
      </c>
      <c r="C68" s="12"/>
      <c r="D68" s="12"/>
      <c r="E68" s="12"/>
      <c r="F68" s="213">
        <f>CHOOSE(DCF!$E$6,F69,F70,F71,F72,F73)</f>
        <v>0</v>
      </c>
      <c r="G68" s="213">
        <f>CHOOSE(DCF!$E$6,G69,G70,G71,G72,G73)</f>
        <v>0</v>
      </c>
      <c r="H68" s="213">
        <f>CHOOSE(DCF!$E$6,H69,H70,H71,H72,H73)</f>
        <v>0</v>
      </c>
      <c r="I68" s="213">
        <f>CHOOSE(DCF!$E$6,I69,I70,I71,I72,I73)</f>
        <v>0</v>
      </c>
      <c r="J68" s="213">
        <f>CHOOSE(DCF!$E$6,J69,J70,J71,J72,J73)</f>
        <v>0</v>
      </c>
      <c r="K68" s="214">
        <f>CHOOSE(DCF!$E$6,K69,K70,K71,K72,K73)</f>
        <v>0</v>
      </c>
      <c r="L68" s="214">
        <f>CHOOSE(DCF!$E$6,L69,L70,L71,L72,L73)</f>
        <v>0</v>
      </c>
      <c r="M68" s="214">
        <f>CHOOSE(DCF!$E$6,M69,M70,M71,M72,M73)</f>
        <v>0</v>
      </c>
      <c r="N68" s="214">
        <f>CHOOSE(DCF!$E$6,N69,N70,N71,N72,N73)</f>
        <v>0</v>
      </c>
      <c r="O68" s="214">
        <f>CHOOSE(DCF!$E$6,O69,O70,O71,O72,O73)</f>
        <v>0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75" customHeight="1" x14ac:dyDescent="0.3">
      <c r="A69" s="12"/>
      <c r="B69" s="68" t="s">
        <v>118</v>
      </c>
      <c r="C69" s="12"/>
      <c r="D69" s="12"/>
      <c r="E69" s="12">
        <v>1</v>
      </c>
      <c r="F69" s="215">
        <v>0</v>
      </c>
      <c r="G69" s="215">
        <v>0</v>
      </c>
      <c r="H69" s="215">
        <v>0</v>
      </c>
      <c r="I69" s="215">
        <v>0</v>
      </c>
      <c r="J69" s="215">
        <v>0</v>
      </c>
      <c r="K69" s="216">
        <f t="shared" ref="K69:O73" si="11">+J69</f>
        <v>0</v>
      </c>
      <c r="L69" s="216">
        <f t="shared" si="11"/>
        <v>0</v>
      </c>
      <c r="M69" s="216">
        <f t="shared" si="11"/>
        <v>0</v>
      </c>
      <c r="N69" s="216">
        <f t="shared" si="11"/>
        <v>0</v>
      </c>
      <c r="O69" s="217">
        <f t="shared" si="11"/>
        <v>0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 customHeight="1" x14ac:dyDescent="0.3">
      <c r="A70" s="12"/>
      <c r="B70" s="68" t="s">
        <v>119</v>
      </c>
      <c r="C70" s="12"/>
      <c r="D70" s="12"/>
      <c r="E70" s="12">
        <v>2</v>
      </c>
      <c r="F70" s="215">
        <v>0</v>
      </c>
      <c r="G70" s="215">
        <v>0</v>
      </c>
      <c r="H70" s="215">
        <v>0</v>
      </c>
      <c r="I70" s="215">
        <v>0</v>
      </c>
      <c r="J70" s="215">
        <v>0</v>
      </c>
      <c r="K70" s="216">
        <f t="shared" si="11"/>
        <v>0</v>
      </c>
      <c r="L70" s="216">
        <f t="shared" si="11"/>
        <v>0</v>
      </c>
      <c r="M70" s="216">
        <f t="shared" si="11"/>
        <v>0</v>
      </c>
      <c r="N70" s="216">
        <f t="shared" si="11"/>
        <v>0</v>
      </c>
      <c r="O70" s="217">
        <f t="shared" si="11"/>
        <v>0</v>
      </c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 customHeight="1" x14ac:dyDescent="0.3">
      <c r="A71" s="12"/>
      <c r="B71" s="68" t="s">
        <v>120</v>
      </c>
      <c r="C71" s="12"/>
      <c r="D71" s="12"/>
      <c r="E71" s="12">
        <v>3</v>
      </c>
      <c r="F71" s="215">
        <v>0</v>
      </c>
      <c r="G71" s="215">
        <v>0</v>
      </c>
      <c r="H71" s="215">
        <v>0</v>
      </c>
      <c r="I71" s="215">
        <v>0</v>
      </c>
      <c r="J71" s="215">
        <v>0</v>
      </c>
      <c r="K71" s="216">
        <f t="shared" si="11"/>
        <v>0</v>
      </c>
      <c r="L71" s="216">
        <f t="shared" si="11"/>
        <v>0</v>
      </c>
      <c r="M71" s="216">
        <f t="shared" si="11"/>
        <v>0</v>
      </c>
      <c r="N71" s="216">
        <f t="shared" si="11"/>
        <v>0</v>
      </c>
      <c r="O71" s="217">
        <f t="shared" si="11"/>
        <v>0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 customHeight="1" x14ac:dyDescent="0.3">
      <c r="A72" s="12"/>
      <c r="B72" s="68" t="s">
        <v>121</v>
      </c>
      <c r="C72" s="12"/>
      <c r="D72" s="12"/>
      <c r="E72" s="12">
        <v>4</v>
      </c>
      <c r="F72" s="215">
        <v>0</v>
      </c>
      <c r="G72" s="215">
        <v>0</v>
      </c>
      <c r="H72" s="215">
        <v>0</v>
      </c>
      <c r="I72" s="215">
        <v>0</v>
      </c>
      <c r="J72" s="215">
        <v>0</v>
      </c>
      <c r="K72" s="216">
        <f t="shared" si="11"/>
        <v>0</v>
      </c>
      <c r="L72" s="216">
        <f t="shared" si="11"/>
        <v>0</v>
      </c>
      <c r="M72" s="216">
        <f t="shared" si="11"/>
        <v>0</v>
      </c>
      <c r="N72" s="216">
        <f t="shared" si="11"/>
        <v>0</v>
      </c>
      <c r="O72" s="217">
        <f t="shared" si="11"/>
        <v>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 customHeight="1" x14ac:dyDescent="0.3">
      <c r="A73" s="12"/>
      <c r="B73" s="68" t="s">
        <v>122</v>
      </c>
      <c r="C73" s="12"/>
      <c r="D73" s="12"/>
      <c r="E73" s="223">
        <v>5</v>
      </c>
      <c r="F73" s="218">
        <v>0</v>
      </c>
      <c r="G73" s="218">
        <v>0</v>
      </c>
      <c r="H73" s="218">
        <v>0</v>
      </c>
      <c r="I73" s="218">
        <v>0</v>
      </c>
      <c r="J73" s="218">
        <v>0</v>
      </c>
      <c r="K73" s="219">
        <f t="shared" si="11"/>
        <v>0</v>
      </c>
      <c r="L73" s="219">
        <f t="shared" si="11"/>
        <v>0</v>
      </c>
      <c r="M73" s="219">
        <f t="shared" si="11"/>
        <v>0</v>
      </c>
      <c r="N73" s="219">
        <f t="shared" si="11"/>
        <v>0</v>
      </c>
      <c r="O73" s="220">
        <f t="shared" si="11"/>
        <v>0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 customHeight="1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 customHeight="1" x14ac:dyDescent="0.3">
      <c r="A75" s="12"/>
      <c r="B75" s="12" t="s">
        <v>141</v>
      </c>
      <c r="C75" s="12"/>
      <c r="D75" s="12"/>
      <c r="E75" s="12"/>
      <c r="F75" s="213">
        <f>CHOOSE(DCF!$E$6,F76,F77,F78,F79,F80)</f>
        <v>0</v>
      </c>
      <c r="G75" s="213">
        <f>CHOOSE(DCF!$E$6,G76,G77,G78,G79,G80)</f>
        <v>0</v>
      </c>
      <c r="H75" s="213">
        <f>CHOOSE(DCF!$E$6,H76,H77,H78,H79,H80)</f>
        <v>0</v>
      </c>
      <c r="I75" s="213">
        <f>CHOOSE(DCF!$E$6,I76,I77,I78,I79,I80)</f>
        <v>0</v>
      </c>
      <c r="J75" s="213">
        <f>CHOOSE(DCF!$E$6,J76,J77,J78,J79,J80)</f>
        <v>0</v>
      </c>
      <c r="K75" s="214">
        <f>CHOOSE(DCF!$E$6,K76,K77,K78,K79,K80)</f>
        <v>0</v>
      </c>
      <c r="L75" s="214">
        <f>CHOOSE(DCF!$E$6,L76,L77,L78,L79,L80)</f>
        <v>0</v>
      </c>
      <c r="M75" s="214">
        <f>CHOOSE(DCF!$E$6,M76,M77,M78,M79,M80)</f>
        <v>0</v>
      </c>
      <c r="N75" s="214">
        <f>CHOOSE(DCF!$E$6,N76,N77,N78,N79,N80)</f>
        <v>0</v>
      </c>
      <c r="O75" s="214">
        <f>CHOOSE(DCF!$E$6,O76,O77,O78,O79,O80)</f>
        <v>0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 customHeight="1" x14ac:dyDescent="0.3">
      <c r="A76" s="12"/>
      <c r="B76" s="68" t="s">
        <v>118</v>
      </c>
      <c r="C76" s="12"/>
      <c r="D76" s="12"/>
      <c r="E76" s="12">
        <v>1</v>
      </c>
      <c r="F76" s="215">
        <v>0</v>
      </c>
      <c r="G76" s="56">
        <v>0</v>
      </c>
      <c r="H76" s="56">
        <v>0</v>
      </c>
      <c r="I76" s="56">
        <v>0</v>
      </c>
      <c r="J76" s="56">
        <v>0</v>
      </c>
      <c r="K76" s="216">
        <f t="shared" ref="K76:O80" si="12">+J76</f>
        <v>0</v>
      </c>
      <c r="L76" s="216">
        <f t="shared" si="12"/>
        <v>0</v>
      </c>
      <c r="M76" s="216">
        <f t="shared" si="12"/>
        <v>0</v>
      </c>
      <c r="N76" s="216">
        <f t="shared" si="12"/>
        <v>0</v>
      </c>
      <c r="O76" s="217">
        <f t="shared" si="12"/>
        <v>0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 customHeight="1" x14ac:dyDescent="0.3">
      <c r="A77" s="12"/>
      <c r="B77" s="68" t="s">
        <v>119</v>
      </c>
      <c r="C77" s="12"/>
      <c r="D77" s="12"/>
      <c r="E77" s="12">
        <v>2</v>
      </c>
      <c r="F77" s="215">
        <v>0</v>
      </c>
      <c r="G77" s="56">
        <v>0</v>
      </c>
      <c r="H77" s="56">
        <v>0</v>
      </c>
      <c r="I77" s="56">
        <v>0</v>
      </c>
      <c r="J77" s="56">
        <v>0</v>
      </c>
      <c r="K77" s="216">
        <f t="shared" si="12"/>
        <v>0</v>
      </c>
      <c r="L77" s="216">
        <f t="shared" si="12"/>
        <v>0</v>
      </c>
      <c r="M77" s="216">
        <f t="shared" si="12"/>
        <v>0</v>
      </c>
      <c r="N77" s="216">
        <f t="shared" si="12"/>
        <v>0</v>
      </c>
      <c r="O77" s="217">
        <f t="shared" si="12"/>
        <v>0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 customHeight="1" x14ac:dyDescent="0.3">
      <c r="A78" s="12"/>
      <c r="B78" s="68" t="s">
        <v>120</v>
      </c>
      <c r="C78" s="12"/>
      <c r="D78" s="12"/>
      <c r="E78" s="12">
        <v>3</v>
      </c>
      <c r="F78" s="215">
        <v>0</v>
      </c>
      <c r="G78" s="56">
        <v>0</v>
      </c>
      <c r="H78" s="56">
        <v>0</v>
      </c>
      <c r="I78" s="56">
        <v>0</v>
      </c>
      <c r="J78" s="56">
        <v>0</v>
      </c>
      <c r="K78" s="216">
        <f t="shared" si="12"/>
        <v>0</v>
      </c>
      <c r="L78" s="216">
        <f t="shared" si="12"/>
        <v>0</v>
      </c>
      <c r="M78" s="216">
        <f t="shared" si="12"/>
        <v>0</v>
      </c>
      <c r="N78" s="216">
        <f t="shared" si="12"/>
        <v>0</v>
      </c>
      <c r="O78" s="217">
        <f t="shared" si="12"/>
        <v>0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75" customHeight="1" x14ac:dyDescent="0.3">
      <c r="A79" s="12"/>
      <c r="B79" s="68" t="s">
        <v>121</v>
      </c>
      <c r="C79" s="12"/>
      <c r="D79" s="12"/>
      <c r="E79" s="12">
        <v>4</v>
      </c>
      <c r="F79" s="215">
        <v>0</v>
      </c>
      <c r="G79" s="56">
        <v>0</v>
      </c>
      <c r="H79" s="56">
        <v>0</v>
      </c>
      <c r="I79" s="56">
        <v>0</v>
      </c>
      <c r="J79" s="56">
        <v>0</v>
      </c>
      <c r="K79" s="216">
        <f t="shared" si="12"/>
        <v>0</v>
      </c>
      <c r="L79" s="216">
        <f t="shared" si="12"/>
        <v>0</v>
      </c>
      <c r="M79" s="216">
        <f t="shared" si="12"/>
        <v>0</v>
      </c>
      <c r="N79" s="216">
        <f t="shared" si="12"/>
        <v>0</v>
      </c>
      <c r="O79" s="217">
        <f t="shared" si="12"/>
        <v>0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 customHeight="1" x14ac:dyDescent="0.3">
      <c r="A80" s="12"/>
      <c r="B80" s="68" t="s">
        <v>122</v>
      </c>
      <c r="C80" s="12"/>
      <c r="D80" s="12"/>
      <c r="E80" s="223">
        <v>5</v>
      </c>
      <c r="F80" s="218">
        <v>0</v>
      </c>
      <c r="G80" s="222">
        <v>0</v>
      </c>
      <c r="H80" s="222">
        <v>0</v>
      </c>
      <c r="I80" s="222">
        <v>0</v>
      </c>
      <c r="J80" s="222">
        <v>0</v>
      </c>
      <c r="K80" s="219">
        <f t="shared" si="12"/>
        <v>0</v>
      </c>
      <c r="L80" s="219">
        <f t="shared" si="12"/>
        <v>0</v>
      </c>
      <c r="M80" s="219">
        <f t="shared" si="12"/>
        <v>0</v>
      </c>
      <c r="N80" s="219">
        <f t="shared" si="12"/>
        <v>0</v>
      </c>
      <c r="O80" s="220">
        <f t="shared" si="12"/>
        <v>0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 customHeight="1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 customHeight="1" x14ac:dyDescent="0.3">
      <c r="A82" s="12"/>
      <c r="B82" s="12" t="s">
        <v>142</v>
      </c>
      <c r="C82" s="12"/>
      <c r="D82" s="12"/>
      <c r="E82" s="12"/>
      <c r="F82" s="213">
        <f>CHOOSE(DCF!$E$6,F83,F84,F85,F86,F87)</f>
        <v>0</v>
      </c>
      <c r="G82" s="213">
        <f>CHOOSE(DCF!$E$6,G83,G84,G85,G86,G87)</f>
        <v>0</v>
      </c>
      <c r="H82" s="213">
        <f>CHOOSE(DCF!$E$6,H83,H84,H85,H86,H87)</f>
        <v>0</v>
      </c>
      <c r="I82" s="213">
        <f>CHOOSE(DCF!$E$6,I83,I84,I85,I86,I87)</f>
        <v>0</v>
      </c>
      <c r="J82" s="213">
        <f>CHOOSE(DCF!$E$6,J83,J84,J85,J86,J87)</f>
        <v>0</v>
      </c>
      <c r="K82" s="214">
        <f>CHOOSE(DCF!$E$6,K83,K84,K85,K86,K87)</f>
        <v>0</v>
      </c>
      <c r="L82" s="214">
        <f>CHOOSE(DCF!$E$6,L83,L84,L85,L86,L87)</f>
        <v>0</v>
      </c>
      <c r="M82" s="214">
        <f>CHOOSE(DCF!$E$6,M83,M84,M85,M86,M87)</f>
        <v>0</v>
      </c>
      <c r="N82" s="214">
        <f>CHOOSE(DCF!$E$6,N83,N84,N85,N86,N87)</f>
        <v>0</v>
      </c>
      <c r="O82" s="214">
        <f>CHOOSE(DCF!$E$6,O83,O84,O85,O86,O87)</f>
        <v>0</v>
      </c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 customHeight="1" x14ac:dyDescent="0.3">
      <c r="A83" s="12"/>
      <c r="B83" s="68" t="s">
        <v>118</v>
      </c>
      <c r="C83" s="12"/>
      <c r="D83" s="12"/>
      <c r="E83" s="12">
        <v>1</v>
      </c>
      <c r="F83" s="215">
        <v>0</v>
      </c>
      <c r="G83" s="215">
        <v>0</v>
      </c>
      <c r="H83" s="215">
        <v>0</v>
      </c>
      <c r="I83" s="215">
        <v>0</v>
      </c>
      <c r="J83" s="215">
        <v>0</v>
      </c>
      <c r="K83" s="216">
        <f t="shared" ref="K83:O87" si="13">+J83</f>
        <v>0</v>
      </c>
      <c r="L83" s="216">
        <f t="shared" si="13"/>
        <v>0</v>
      </c>
      <c r="M83" s="216">
        <f t="shared" si="13"/>
        <v>0</v>
      </c>
      <c r="N83" s="216">
        <f t="shared" si="13"/>
        <v>0</v>
      </c>
      <c r="O83" s="217">
        <f t="shared" si="13"/>
        <v>0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 customHeight="1" x14ac:dyDescent="0.3">
      <c r="A84" s="12"/>
      <c r="B84" s="68" t="s">
        <v>119</v>
      </c>
      <c r="C84" s="12"/>
      <c r="D84" s="12"/>
      <c r="E84" s="12">
        <v>2</v>
      </c>
      <c r="F84" s="215">
        <v>0</v>
      </c>
      <c r="G84" s="215">
        <v>0</v>
      </c>
      <c r="H84" s="215">
        <v>0</v>
      </c>
      <c r="I84" s="215">
        <v>0</v>
      </c>
      <c r="J84" s="215">
        <v>0</v>
      </c>
      <c r="K84" s="216">
        <f t="shared" si="13"/>
        <v>0</v>
      </c>
      <c r="L84" s="216">
        <f t="shared" si="13"/>
        <v>0</v>
      </c>
      <c r="M84" s="216">
        <f t="shared" si="13"/>
        <v>0</v>
      </c>
      <c r="N84" s="216">
        <f t="shared" si="13"/>
        <v>0</v>
      </c>
      <c r="O84" s="217">
        <f t="shared" si="13"/>
        <v>0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 customHeight="1" x14ac:dyDescent="0.3">
      <c r="A85" s="12"/>
      <c r="B85" s="68" t="s">
        <v>120</v>
      </c>
      <c r="C85" s="12"/>
      <c r="D85" s="12"/>
      <c r="E85" s="12">
        <v>3</v>
      </c>
      <c r="F85" s="215">
        <v>0</v>
      </c>
      <c r="G85" s="215">
        <v>0</v>
      </c>
      <c r="H85" s="215">
        <v>0</v>
      </c>
      <c r="I85" s="215">
        <v>0</v>
      </c>
      <c r="J85" s="215">
        <v>0</v>
      </c>
      <c r="K85" s="216">
        <f t="shared" si="13"/>
        <v>0</v>
      </c>
      <c r="L85" s="216">
        <f t="shared" si="13"/>
        <v>0</v>
      </c>
      <c r="M85" s="216">
        <f t="shared" si="13"/>
        <v>0</v>
      </c>
      <c r="N85" s="216">
        <f t="shared" si="13"/>
        <v>0</v>
      </c>
      <c r="O85" s="217">
        <f t="shared" si="13"/>
        <v>0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 customHeight="1" x14ac:dyDescent="0.3">
      <c r="A86" s="12"/>
      <c r="B86" s="68" t="s">
        <v>121</v>
      </c>
      <c r="C86" s="12"/>
      <c r="D86" s="12"/>
      <c r="E86" s="12">
        <v>4</v>
      </c>
      <c r="F86" s="215">
        <v>0</v>
      </c>
      <c r="G86" s="215">
        <v>0</v>
      </c>
      <c r="H86" s="215">
        <v>0</v>
      </c>
      <c r="I86" s="215">
        <v>0</v>
      </c>
      <c r="J86" s="215">
        <v>0</v>
      </c>
      <c r="K86" s="216">
        <f t="shared" si="13"/>
        <v>0</v>
      </c>
      <c r="L86" s="216">
        <f t="shared" si="13"/>
        <v>0</v>
      </c>
      <c r="M86" s="216">
        <f t="shared" si="13"/>
        <v>0</v>
      </c>
      <c r="N86" s="216">
        <f t="shared" si="13"/>
        <v>0</v>
      </c>
      <c r="O86" s="217">
        <f t="shared" si="13"/>
        <v>0</v>
      </c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 customHeight="1" x14ac:dyDescent="0.3">
      <c r="A87" s="12"/>
      <c r="B87" s="68" t="s">
        <v>122</v>
      </c>
      <c r="C87" s="12"/>
      <c r="D87" s="12"/>
      <c r="E87" s="223">
        <v>5</v>
      </c>
      <c r="F87" s="215">
        <v>0</v>
      </c>
      <c r="G87" s="215">
        <v>0</v>
      </c>
      <c r="H87" s="215">
        <v>0</v>
      </c>
      <c r="I87" s="215">
        <v>0</v>
      </c>
      <c r="J87" s="215">
        <v>0</v>
      </c>
      <c r="K87" s="219">
        <f t="shared" si="13"/>
        <v>0</v>
      </c>
      <c r="L87" s="219">
        <f t="shared" si="13"/>
        <v>0</v>
      </c>
      <c r="M87" s="219">
        <f t="shared" si="13"/>
        <v>0</v>
      </c>
      <c r="N87" s="219">
        <f t="shared" si="13"/>
        <v>0</v>
      </c>
      <c r="O87" s="220">
        <f t="shared" si="13"/>
        <v>0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 customHeight="1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 customHeight="1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 customHeight="1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 customHeight="1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 customHeight="1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75" customHeight="1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 customHeight="1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 customHeight="1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75" customHeight="1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 customHeight="1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 customHeight="1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 customHeight="1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 customHeight="1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 customHeight="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 customHeight="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 customHeight="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 customHeight="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 customHeight="1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 customHeight="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 customHeight="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 customHeight="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 customHeight="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 customHeight="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75" customHeight="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 customHeight="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 customHeight="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 customHeight="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 customHeight="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 customHeight="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 customHeight="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 customHeight="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 customHeight="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 customHeight="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customHeight="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customHeight="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customHeight="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customHeight="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customHeight="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customHeight="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customHeight="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customHeight="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customHeight="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 customHeight="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 customHeight="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 customHeigh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 customHeight="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 customHeight="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 customHeight="1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 customHeight="1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 customHeight="1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 customHeight="1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 customHeight="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 customHeight="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 customHeight="1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 customHeight="1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 customHeight="1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 customHeight="1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 customHeight="1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 customHeight="1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 customHeight="1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 customHeight="1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 customHeight="1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 customHeight="1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 customHeight="1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 customHeight="1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 customHeight="1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 customHeight="1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 customHeight="1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 customHeight="1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 customHeight="1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 customHeight="1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 customHeight="1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 customHeight="1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 customHeight="1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 customHeight="1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 customHeight="1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 customHeight="1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 customHeight="1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 customHeight="1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 customHeight="1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 customHeight="1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 customHeight="1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 customHeight="1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 customHeight="1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 customHeight="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 customHeight="1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 customHeight="1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 customHeight="1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 customHeight="1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 customHeight="1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 customHeight="1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 customHeight="1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 customHeight="1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 customHeight="1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 customHeight="1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 customHeight="1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 customHeight="1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 customHeight="1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customHeight="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 customHeight="1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customHeight="1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customHeight="1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customHeight="1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customHeight="1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customHeight="1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customHeight="1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customHeight="1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customHeight="1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customHeight="1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customHeight="1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customHeight="1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customHeight="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customHeight="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customHeight="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 customHeight="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customHeight="1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customHeight="1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customHeight="1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customHeight="1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customHeight="1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customHeight="1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customHeight="1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 customHeight="1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customHeight="1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customHeight="1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customHeight="1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customHeight="1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customHeight="1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customHeight="1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 customHeight="1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 customHeight="1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customHeight="1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customHeight="1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customHeight="1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customHeight="1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customHeight="1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 customHeight="1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customHeight="1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customHeight="1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customHeight="1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customHeight="1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customHeight="1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customHeight="1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customHeight="1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customHeight="1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customHeight="1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 customHeight="1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customHeight="1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 customHeight="1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 customHeight="1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customHeight="1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customHeight="1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customHeight="1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customHeight="1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customHeight="1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 customHeight="1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 customHeight="1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 customHeight="1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 customHeight="1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 customHeight="1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 customHeight="1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 customHeight="1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 customHeight="1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 customHeight="1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customHeight="1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customHeight="1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customHeight="1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customHeight="1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customHeight="1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customHeight="1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customHeight="1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customHeight="1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customHeight="1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customHeight="1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customHeight="1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customHeight="1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customHeight="1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customHeight="1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customHeight="1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customHeight="1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customHeight="1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customHeight="1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customHeight="1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customHeight="1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customHeight="1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customHeight="1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customHeight="1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customHeight="1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customHeight="1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customHeight="1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customHeight="1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customHeight="1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customHeight="1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customHeight="1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customHeight="1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customHeight="1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customHeight="1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customHeight="1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customHeight="1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customHeight="1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customHeight="1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customHeight="1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customHeight="1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customHeight="1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customHeight="1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customHeight="1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customHeight="1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customHeight="1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customHeight="1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customHeight="1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customHeight="1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customHeight="1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customHeight="1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customHeight="1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customHeight="1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customHeight="1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customHeight="1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customHeight="1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customHeight="1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customHeight="1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customHeight="1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customHeight="1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customHeight="1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customHeight="1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customHeight="1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customHeight="1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customHeight="1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customHeight="1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customHeight="1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customHeight="1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customHeight="1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customHeight="1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customHeight="1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customHeight="1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customHeight="1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customHeight="1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customHeight="1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customHeight="1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customHeight="1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customHeight="1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customHeight="1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customHeight="1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customHeight="1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customHeight="1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customHeight="1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customHeight="1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customHeight="1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 customHeight="1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 customHeight="1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 customHeight="1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 customHeight="1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 customHeight="1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 customHeight="1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 customHeight="1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 customHeight="1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 customHeight="1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 customHeight="1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 customHeight="1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 customHeight="1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 customHeight="1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 customHeight="1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 customHeight="1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 customHeight="1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 customHeight="1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 customHeight="1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 customHeight="1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 customHeight="1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 customHeight="1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 customHeight="1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 customHeight="1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 customHeight="1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 customHeight="1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 customHeight="1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 customHeight="1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 customHeight="1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 customHeight="1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 customHeight="1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 customHeight="1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 customHeight="1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 customHeight="1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 customHeight="1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 customHeight="1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 customHeight="1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 customHeight="1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 customHeight="1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 customHeight="1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 customHeight="1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 customHeight="1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 customHeight="1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 customHeight="1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 customHeight="1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 customHeight="1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 customHeight="1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 customHeight="1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 customHeight="1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 customHeight="1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 customHeight="1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 customHeight="1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 customHeight="1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 customHeight="1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 customHeight="1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 customHeight="1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 customHeight="1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 customHeight="1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 customHeight="1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 customHeight="1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 customHeight="1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 customHeight="1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 customHeight="1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 customHeight="1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 customHeight="1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 customHeight="1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 customHeight="1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 customHeight="1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 customHeight="1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 customHeight="1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 customHeight="1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 customHeight="1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 customHeight="1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 customHeight="1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 customHeight="1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 customHeight="1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 customHeight="1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 customHeight="1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 customHeight="1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 customHeight="1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 customHeight="1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 customHeight="1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 customHeight="1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 customHeight="1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 customHeight="1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 customHeight="1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 customHeight="1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 customHeight="1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 customHeight="1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 customHeight="1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 customHeight="1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 customHeight="1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 customHeight="1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 customHeight="1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 customHeight="1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 customHeight="1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 customHeight="1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 customHeight="1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 customHeight="1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 customHeight="1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 customHeight="1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 customHeight="1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 customHeight="1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 customHeight="1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 customHeight="1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 customHeight="1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 customHeight="1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 customHeight="1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 customHeight="1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 customHeight="1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 customHeight="1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 customHeight="1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 customHeight="1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 customHeight="1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 customHeight="1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 customHeight="1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 customHeight="1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 customHeight="1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 customHeight="1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 customHeight="1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 customHeight="1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 customHeight="1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 customHeight="1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 customHeight="1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 customHeight="1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 customHeight="1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 customHeight="1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 customHeight="1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 customHeight="1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 customHeight="1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 customHeight="1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 customHeight="1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 customHeight="1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 customHeight="1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 customHeight="1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 customHeight="1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 customHeight="1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 customHeight="1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 customHeight="1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 customHeight="1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 customHeight="1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 customHeight="1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 customHeight="1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 customHeight="1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 customHeight="1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 customHeight="1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 customHeight="1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 customHeight="1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 customHeight="1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 customHeight="1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 customHeight="1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 customHeight="1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 customHeight="1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 customHeight="1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 customHeight="1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 customHeight="1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 customHeight="1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 customHeight="1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 customHeight="1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 customHeight="1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 customHeight="1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 customHeight="1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 customHeight="1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 customHeight="1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 customHeight="1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 customHeight="1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 customHeight="1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 customHeight="1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 customHeight="1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 customHeight="1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 customHeight="1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 customHeight="1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 customHeight="1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 customHeight="1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 customHeight="1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 customHeight="1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 customHeight="1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 customHeight="1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 customHeight="1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 customHeight="1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 customHeight="1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 customHeight="1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 customHeight="1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 customHeight="1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 customHeight="1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 customHeight="1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 customHeight="1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 customHeight="1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 customHeight="1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 customHeight="1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 customHeight="1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 customHeight="1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 customHeight="1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 customHeight="1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 customHeight="1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 customHeight="1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 customHeight="1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 customHeight="1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 customHeight="1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 customHeight="1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 customHeight="1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 customHeight="1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 customHeight="1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 customHeight="1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 customHeight="1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 customHeight="1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 customHeight="1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 customHeight="1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 customHeight="1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 customHeight="1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 customHeight="1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 customHeight="1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 customHeight="1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 customHeight="1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 customHeight="1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 customHeight="1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 customHeight="1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 customHeight="1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 customHeight="1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 customHeight="1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 customHeight="1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 customHeight="1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 customHeight="1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 customHeight="1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 customHeight="1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 customHeight="1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 customHeight="1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 customHeight="1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 customHeight="1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 customHeight="1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 customHeight="1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 customHeight="1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 customHeight="1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 customHeight="1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 customHeight="1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 customHeight="1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 customHeight="1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 customHeight="1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 customHeight="1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 customHeight="1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 customHeight="1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 customHeight="1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 customHeight="1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 customHeight="1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 customHeight="1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 customHeight="1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 customHeight="1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 customHeight="1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 customHeight="1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 customHeight="1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 customHeight="1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 customHeight="1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 customHeight="1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 customHeight="1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 customHeight="1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 customHeight="1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 customHeight="1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 customHeight="1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 customHeight="1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 customHeight="1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 customHeight="1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 customHeight="1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 customHeight="1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 customHeight="1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 customHeight="1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 customHeight="1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 customHeight="1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 customHeight="1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 customHeight="1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 customHeight="1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 customHeight="1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 customHeight="1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 customHeight="1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 customHeight="1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 customHeight="1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 customHeight="1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 customHeight="1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 customHeight="1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 customHeight="1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 customHeight="1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 customHeight="1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 customHeight="1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 customHeight="1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 customHeight="1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 customHeight="1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 customHeight="1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 customHeight="1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 customHeight="1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 customHeight="1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 customHeight="1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 customHeight="1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 customHeight="1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 customHeight="1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 customHeight="1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 customHeight="1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 customHeight="1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 customHeight="1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 customHeight="1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 customHeight="1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 customHeight="1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 customHeight="1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 customHeight="1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 customHeight="1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 customHeight="1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 customHeight="1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 customHeight="1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 customHeight="1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 customHeight="1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 customHeight="1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 customHeight="1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 customHeight="1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 customHeight="1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 customHeight="1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 customHeight="1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 customHeight="1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 customHeight="1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 customHeight="1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 customHeight="1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 customHeight="1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 customHeight="1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 customHeight="1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 customHeight="1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 customHeight="1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 customHeight="1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 customHeight="1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 customHeight="1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 customHeight="1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 customHeight="1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 customHeight="1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 customHeight="1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 customHeight="1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 customHeight="1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 customHeight="1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 customHeight="1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 customHeight="1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 customHeight="1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 customHeight="1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 customHeight="1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 customHeight="1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 customHeight="1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 customHeight="1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 customHeight="1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 customHeight="1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 customHeight="1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 customHeight="1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 customHeight="1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 customHeight="1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 customHeight="1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 customHeight="1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 customHeight="1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 customHeight="1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 customHeight="1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 customHeight="1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 customHeight="1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 customHeight="1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 customHeight="1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 customHeight="1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 customHeight="1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 customHeight="1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 customHeight="1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 customHeight="1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 customHeight="1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 customHeight="1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 customHeight="1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 customHeight="1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 customHeight="1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 customHeight="1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 customHeight="1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 customHeight="1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 customHeight="1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 customHeight="1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 customHeight="1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 customHeight="1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 customHeight="1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 customHeight="1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 customHeight="1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 customHeight="1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 customHeight="1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 customHeight="1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 customHeight="1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 customHeight="1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 customHeight="1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 customHeight="1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 customHeight="1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 customHeight="1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 customHeight="1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 customHeight="1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 customHeight="1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 customHeight="1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 customHeight="1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 customHeight="1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 customHeight="1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 customHeight="1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 customHeight="1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 customHeight="1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 customHeight="1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 customHeight="1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 customHeight="1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 customHeight="1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 customHeight="1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 customHeight="1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 customHeight="1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 customHeight="1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 customHeight="1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 customHeight="1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 customHeight="1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 customHeight="1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 customHeight="1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 customHeight="1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 customHeight="1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 customHeight="1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 customHeight="1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 customHeight="1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 customHeight="1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 customHeight="1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 customHeight="1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 customHeight="1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 customHeight="1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 customHeight="1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 customHeight="1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 customHeight="1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 customHeight="1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 customHeight="1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 customHeight="1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 customHeight="1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 customHeight="1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 customHeight="1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 customHeight="1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 customHeight="1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 customHeight="1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 customHeight="1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 customHeight="1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 customHeight="1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 customHeight="1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 customHeight="1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 customHeight="1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 customHeight="1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 customHeight="1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 customHeight="1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 customHeight="1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 customHeight="1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 customHeight="1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 customHeight="1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 customHeight="1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 customHeight="1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 customHeight="1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 customHeight="1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 customHeight="1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 customHeight="1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 customHeight="1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 customHeight="1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 customHeight="1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 customHeight="1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 customHeight="1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 customHeight="1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 customHeight="1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 customHeight="1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 customHeight="1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 customHeight="1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 customHeight="1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 customHeight="1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 customHeight="1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 customHeight="1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 customHeight="1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 customHeight="1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 customHeight="1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 customHeight="1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 customHeight="1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 customHeight="1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 customHeight="1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 customHeight="1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 customHeight="1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 customHeight="1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 customHeight="1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 customHeight="1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 customHeight="1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 customHeight="1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 customHeight="1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 customHeight="1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 customHeight="1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 customHeight="1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 customHeight="1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 customHeight="1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 customHeight="1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 customHeight="1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 customHeight="1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 customHeight="1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 customHeight="1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 customHeight="1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 customHeight="1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 customHeight="1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 customHeight="1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 customHeight="1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 customHeight="1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 customHeight="1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 customHeight="1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 customHeight="1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 customHeight="1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 customHeight="1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 customHeight="1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 customHeight="1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 customHeight="1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 customHeight="1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 customHeight="1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 customHeight="1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 customHeight="1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 customHeight="1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 customHeight="1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 customHeight="1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 customHeight="1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 customHeight="1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 customHeight="1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 customHeight="1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 customHeight="1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 customHeight="1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 customHeight="1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 customHeight="1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 customHeight="1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 customHeight="1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 customHeight="1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 customHeight="1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 customHeight="1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 customHeight="1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 customHeight="1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 customHeight="1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 customHeight="1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 customHeight="1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 customHeight="1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 customHeight="1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 customHeight="1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 customHeight="1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 customHeight="1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 customHeight="1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 customHeight="1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 customHeight="1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 customHeight="1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 customHeight="1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 customHeight="1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 customHeight="1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 customHeight="1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 customHeight="1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 customHeight="1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 customHeight="1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 customHeight="1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 customHeight="1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 customHeight="1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 customHeight="1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 customHeight="1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 customHeight="1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 customHeight="1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 customHeight="1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 customHeight="1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 customHeight="1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 customHeight="1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 customHeight="1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 customHeight="1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 customHeight="1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 customHeight="1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 customHeight="1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 customHeight="1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 customHeight="1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 customHeight="1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 customHeight="1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 customHeight="1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 customHeight="1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 customHeight="1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 customHeight="1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 customHeight="1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 customHeight="1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 customHeight="1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 customHeight="1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 customHeight="1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 customHeight="1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 customHeight="1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 customHeight="1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75" customHeight="1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75" customHeight="1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75" customHeight="1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75" customHeight="1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75" customHeight="1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75" customHeight="1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75" customHeight="1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75" customHeight="1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75" customHeight="1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75" customHeight="1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75" customHeight="1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75" customHeight="1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75" customHeight="1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75" customHeight="1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75" customHeight="1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75" customHeight="1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75" customHeight="1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75" customHeight="1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75" customHeight="1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75" customHeight="1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75" customHeight="1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75" customHeight="1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75" customHeight="1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75" customHeight="1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75" customHeight="1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75" customHeight="1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75" customHeight="1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75" customHeight="1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75" customHeight="1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75" customHeight="1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75" customHeight="1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75" customHeight="1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75" customHeight="1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75" customHeight="1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75" customHeight="1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75" customHeight="1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75" customHeight="1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75" customHeight="1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75" customHeight="1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75" customHeight="1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75" customHeight="1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75" customHeight="1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75" customHeight="1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75" customHeight="1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75" customHeight="1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75" customHeight="1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75" customHeight="1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75" customHeight="1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75" customHeight="1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75" customHeight="1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75" customHeight="1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75" customHeight="1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75" customHeight="1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75" customHeight="1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75" customHeight="1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75" customHeight="1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75" customHeight="1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75" customHeight="1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75" customHeight="1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75" customHeight="1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75" customHeight="1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75" customHeight="1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75" customHeight="1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75" customHeight="1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75" customHeight="1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75" customHeight="1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75" customHeight="1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75" customHeight="1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75" customHeight="1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75" customHeight="1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75" customHeight="1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75" customHeight="1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75" customHeight="1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75" customHeight="1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75" customHeight="1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75" customHeight="1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75" customHeight="1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75" customHeight="1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75" customHeight="1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75" customHeight="1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75" customHeight="1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75" customHeight="1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75" customHeight="1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75" customHeight="1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75" customHeight="1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75" customHeight="1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75" customHeight="1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75" customHeight="1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75" customHeight="1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75" customHeight="1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2.75" customHeight="1" x14ac:dyDescent="0.3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mergeCells count="2">
    <mergeCell ref="B3:O3"/>
    <mergeCell ref="F5:O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0BBE-A0F0-D74E-ACE3-1383236C7A32}">
  <dimension ref="B2:E35"/>
  <sheetViews>
    <sheetView showGridLines="0" zoomScale="138" workbookViewId="0">
      <selection activeCell="C12" sqref="C12"/>
    </sheetView>
  </sheetViews>
  <sheetFormatPr defaultColWidth="10.90625" defaultRowHeight="12.5" x14ac:dyDescent="0.25"/>
  <cols>
    <col min="1" max="1" width="5.81640625" customWidth="1"/>
    <col min="2" max="2" width="40.36328125" customWidth="1"/>
    <col min="3" max="5" width="18" customWidth="1"/>
  </cols>
  <sheetData>
    <row r="2" spans="2:5" ht="21" x14ac:dyDescent="0.5">
      <c r="B2" s="157">
        <f>+DCF!B2</f>
        <v>0</v>
      </c>
      <c r="C2" s="138"/>
      <c r="D2" s="138"/>
      <c r="E2" s="138"/>
    </row>
    <row r="3" spans="2:5" ht="18.5" x14ac:dyDescent="0.45">
      <c r="B3" s="7" t="s">
        <v>127</v>
      </c>
      <c r="C3" s="138"/>
      <c r="D3" s="138"/>
      <c r="E3" s="138"/>
    </row>
    <row r="6" spans="2:5" ht="27" customHeight="1" x14ac:dyDescent="0.45">
      <c r="B6" s="225" t="s">
        <v>128</v>
      </c>
      <c r="C6" s="225" t="s">
        <v>129</v>
      </c>
      <c r="D6" s="225" t="s">
        <v>130</v>
      </c>
      <c r="E6" s="225" t="s">
        <v>131</v>
      </c>
    </row>
    <row r="7" spans="2:5" ht="6" customHeight="1" x14ac:dyDescent="0.3">
      <c r="B7" s="226"/>
      <c r="C7" s="226"/>
      <c r="D7" s="226"/>
      <c r="E7" s="226"/>
    </row>
    <row r="8" spans="2:5" ht="18" customHeight="1" x14ac:dyDescent="0.35">
      <c r="B8" s="227" t="s">
        <v>136</v>
      </c>
      <c r="C8" s="259">
        <v>0.1</v>
      </c>
      <c r="D8" s="259">
        <v>8.5000000000000006E-2</v>
      </c>
      <c r="E8" s="259">
        <v>0.12</v>
      </c>
    </row>
    <row r="9" spans="2:5" ht="18" customHeight="1" x14ac:dyDescent="0.35">
      <c r="B9" s="227" t="s">
        <v>150</v>
      </c>
      <c r="C9" s="262">
        <v>0.504</v>
      </c>
      <c r="D9" s="262">
        <v>0.51900000000000002</v>
      </c>
      <c r="E9" s="262">
        <v>0.48899999999999999</v>
      </c>
    </row>
    <row r="10" spans="2:5" ht="18" customHeight="1" x14ac:dyDescent="0.35">
      <c r="B10" s="227" t="s">
        <v>132</v>
      </c>
      <c r="C10" s="262">
        <f>100%-C9</f>
        <v>0.496</v>
      </c>
      <c r="D10" s="262">
        <f t="shared" ref="D10:E10" si="0">100%-D9</f>
        <v>0.48099999999999998</v>
      </c>
      <c r="E10" s="262">
        <f t="shared" si="0"/>
        <v>0.51100000000000001</v>
      </c>
    </row>
    <row r="11" spans="2:5" ht="18" customHeight="1" x14ac:dyDescent="0.35">
      <c r="B11" s="227" t="s">
        <v>151</v>
      </c>
      <c r="C11" s="259">
        <v>3.3000000000000002E-2</v>
      </c>
      <c r="D11" s="259">
        <v>3.3000000000000002E-2</v>
      </c>
      <c r="E11" s="259">
        <v>3.3000000000000002E-2</v>
      </c>
    </row>
    <row r="12" spans="2:5" ht="18" customHeight="1" x14ac:dyDescent="0.35">
      <c r="B12" s="229" t="s">
        <v>57</v>
      </c>
      <c r="C12" s="256">
        <v>0</v>
      </c>
      <c r="D12" s="256">
        <v>0</v>
      </c>
      <c r="E12" s="256">
        <v>0</v>
      </c>
    </row>
    <row r="13" spans="2:5" ht="18" customHeight="1" x14ac:dyDescent="0.35">
      <c r="B13" s="227" t="s">
        <v>145</v>
      </c>
      <c r="C13" s="258">
        <v>227</v>
      </c>
      <c r="D13" s="258"/>
      <c r="E13" s="258"/>
    </row>
    <row r="14" spans="2:5" ht="18" customHeight="1" x14ac:dyDescent="0.35">
      <c r="B14" s="227" t="s">
        <v>146</v>
      </c>
      <c r="C14" s="259">
        <f>(C12-$C$13)/$C$13</f>
        <v>-1</v>
      </c>
      <c r="D14" s="259">
        <f t="shared" ref="D14:E14" si="1">(D12-$C$13)/$C$13</f>
        <v>-1</v>
      </c>
      <c r="E14" s="259">
        <f t="shared" si="1"/>
        <v>-1</v>
      </c>
    </row>
    <row r="15" spans="2:5" ht="18" customHeight="1" x14ac:dyDescent="0.35">
      <c r="B15" s="228" t="s">
        <v>134</v>
      </c>
      <c r="C15" s="234">
        <v>0.7</v>
      </c>
      <c r="D15" s="235">
        <v>0.1</v>
      </c>
      <c r="E15" s="235">
        <v>0.2</v>
      </c>
    </row>
    <row r="16" spans="2:5" ht="18" customHeight="1" x14ac:dyDescent="0.35">
      <c r="B16" s="229" t="s">
        <v>135</v>
      </c>
      <c r="C16" s="257">
        <f>(C15*C12)+(D15*D12)+(E15*E12)</f>
        <v>0</v>
      </c>
      <c r="D16" s="231"/>
      <c r="E16" s="232"/>
    </row>
    <row r="17" spans="2:5" ht="18" customHeight="1" x14ac:dyDescent="0.35">
      <c r="B17" s="228" t="s">
        <v>133</v>
      </c>
      <c r="C17" s="260">
        <f>(C16-C13)/C13</f>
        <v>-1</v>
      </c>
      <c r="D17" s="230"/>
      <c r="E17" s="233"/>
    </row>
    <row r="18" spans="2:5" ht="18" customHeight="1" x14ac:dyDescent="0.35">
      <c r="B18" s="224"/>
      <c r="C18" s="224"/>
      <c r="D18" s="224"/>
      <c r="E18" s="224"/>
    </row>
    <row r="19" spans="2:5" ht="18" customHeight="1" x14ac:dyDescent="0.35">
      <c r="B19" s="224"/>
      <c r="C19" s="224"/>
      <c r="D19" s="224"/>
      <c r="E19" s="224"/>
    </row>
    <row r="20" spans="2:5" ht="18" customHeight="1" x14ac:dyDescent="0.35">
      <c r="B20" s="224"/>
      <c r="C20" s="224"/>
      <c r="D20" s="224"/>
      <c r="E20" s="224"/>
    </row>
    <row r="21" spans="2:5" ht="18" customHeight="1" x14ac:dyDescent="0.35">
      <c r="B21" s="224"/>
      <c r="C21" s="224"/>
      <c r="D21" s="224"/>
      <c r="E21" s="224"/>
    </row>
    <row r="22" spans="2:5" ht="18" customHeight="1" x14ac:dyDescent="0.35">
      <c r="B22" s="224"/>
      <c r="C22" s="224"/>
      <c r="D22" s="224"/>
      <c r="E22" s="224"/>
    </row>
    <row r="23" spans="2:5" ht="18" customHeight="1" x14ac:dyDescent="0.35">
      <c r="B23" s="224"/>
      <c r="C23" s="224"/>
      <c r="D23" s="224"/>
      <c r="E23" s="224"/>
    </row>
    <row r="24" spans="2:5" ht="18" customHeight="1" x14ac:dyDescent="0.35">
      <c r="B24" s="224"/>
      <c r="C24" s="224"/>
      <c r="D24" s="224"/>
      <c r="E24" s="224"/>
    </row>
    <row r="25" spans="2:5" ht="18" customHeight="1" x14ac:dyDescent="0.35">
      <c r="B25" s="224"/>
      <c r="C25" s="224"/>
      <c r="D25" s="224"/>
      <c r="E25" s="224"/>
    </row>
    <row r="26" spans="2:5" ht="14.5" x14ac:dyDescent="0.35">
      <c r="B26" s="224"/>
      <c r="C26" s="224"/>
      <c r="D26" s="224"/>
      <c r="E26" s="224"/>
    </row>
    <row r="27" spans="2:5" ht="18" customHeight="1" x14ac:dyDescent="0.35">
      <c r="B27" s="224"/>
      <c r="C27" s="224"/>
      <c r="D27" s="224"/>
      <c r="E27" s="224"/>
    </row>
    <row r="28" spans="2:5" ht="13" x14ac:dyDescent="0.3">
      <c r="B28" s="1"/>
      <c r="C28" s="1"/>
      <c r="D28" s="1"/>
      <c r="E28" s="1"/>
    </row>
    <row r="29" spans="2:5" ht="13" x14ac:dyDescent="0.3">
      <c r="B29" s="1"/>
      <c r="C29" s="1"/>
      <c r="D29" s="1"/>
      <c r="E29" s="1"/>
    </row>
    <row r="30" spans="2:5" ht="13" x14ac:dyDescent="0.3">
      <c r="B30" s="1"/>
      <c r="C30" s="1"/>
      <c r="D30" s="1"/>
      <c r="E30" s="1"/>
    </row>
    <row r="31" spans="2:5" ht="13" x14ac:dyDescent="0.3">
      <c r="B31" s="1"/>
      <c r="C31" s="1"/>
      <c r="D31" s="1"/>
      <c r="E31" s="1"/>
    </row>
    <row r="32" spans="2:5" ht="13" x14ac:dyDescent="0.3">
      <c r="B32" s="1"/>
      <c r="C32" s="1"/>
      <c r="D32" s="1"/>
      <c r="E32" s="1"/>
    </row>
    <row r="33" spans="2:5" ht="13" x14ac:dyDescent="0.3">
      <c r="B33" s="1"/>
      <c r="C33" s="1"/>
      <c r="D33" s="1"/>
      <c r="E33" s="1"/>
    </row>
    <row r="34" spans="2:5" ht="13" x14ac:dyDescent="0.3">
      <c r="B34" s="1"/>
      <c r="C34" s="1"/>
      <c r="D34" s="1"/>
      <c r="E34" s="1"/>
    </row>
    <row r="35" spans="2:5" ht="13" x14ac:dyDescent="0.3">
      <c r="B35" s="1"/>
      <c r="C35" s="1"/>
      <c r="D35" s="1"/>
      <c r="E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DCF</vt:lpstr>
      <vt:lpstr>WACC</vt:lpstr>
      <vt:lpstr>NWC</vt:lpstr>
      <vt:lpstr>Assumptions</vt:lpstr>
      <vt:lpstr>Cases &amp; Price 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Goli, Sahas</cp:lastModifiedBy>
  <dcterms:created xsi:type="dcterms:W3CDTF">2008-11-28T23:18:52Z</dcterms:created>
  <dcterms:modified xsi:type="dcterms:W3CDTF">2025-03-06T21:08:14Z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SMenuDocLevelBtnStates">
    <vt:lpwstr>&lt;btnStates&gt;&lt;btn tag="1001" state="UP"/&gt;&lt;/btnStates&gt;</vt:lpwstr>
  </property>
</Properties>
</file>