
<file path=[Content_Types].xml><?xml version="1.0" encoding="utf-8"?>
<Types xmlns="http://schemas.openxmlformats.org/package/2006/content-types">
  <Default Extension="bin" ContentType="application/vnd.openxmlformats-officedocument.spreadsheetml.printerSettings"/>
  <Default Extension="gif" ContentType="image/gif"/>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Ex3.xml" ContentType="application/vnd.ms-office.chartex+xml"/>
  <Override PartName="/xl/charts/style16.xml" ContentType="application/vnd.ms-office.chartstyle+xml"/>
  <Override PartName="/xl/charts/colors16.xml" ContentType="application/vnd.ms-office.chartcolorstyle+xml"/>
  <Override PartName="/xl/charts/chartEx4.xml" ContentType="application/vnd.ms-office.chartex+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D:\Disk C files\OneDrive\Desktop\data for projects\excel project\Project_2\"/>
    </mc:Choice>
  </mc:AlternateContent>
  <xr:revisionPtr revIDLastSave="0" documentId="13_ncr:1_{2D7E03C3-44D8-43E9-AE5E-359C6DA48273}" xr6:coauthVersionLast="47" xr6:coauthVersionMax="47" xr10:uidLastSave="{00000000-0000-0000-0000-000000000000}"/>
  <bookViews>
    <workbookView xWindow="-110" yWindow="-110" windowWidth="19420" windowHeight="10420" activeTab="2" xr2:uid="{222A05D5-F4FC-41D6-BA46-40220444CCFC}"/>
  </bookViews>
  <sheets>
    <sheet name="HR Form" sheetId="1" r:id="rId1"/>
    <sheet name="KPI" sheetId="2" r:id="rId2"/>
    <sheet name="DASHBOARD" sheetId="3" r:id="rId3"/>
  </sheets>
  <definedNames>
    <definedName name="_xlchart.v1.0" hidden="1">KPI!$D$90:$D$94</definedName>
    <definedName name="_xlchart.v1.1" hidden="1">KPI!$E$89</definedName>
    <definedName name="_xlchart.v1.2" hidden="1">KPI!$E$90:$E$94</definedName>
    <definedName name="_xlchart.v1.6" hidden="1">KPI!$D$90:$D$94</definedName>
    <definedName name="_xlchart.v1.7" hidden="1">KPI!$E$89</definedName>
    <definedName name="_xlchart.v1.8" hidden="1">KPI!$E$90:$E$94</definedName>
    <definedName name="_xlchart.v2.10" hidden="1">KPI!$E$101</definedName>
    <definedName name="_xlchart.v2.11" hidden="1">KPI!$E$102:$E$105</definedName>
    <definedName name="_xlchart.v2.3" hidden="1">KPI!$D$102:$D$105</definedName>
    <definedName name="_xlchart.v2.4" hidden="1">KPI!$E$101</definedName>
    <definedName name="_xlchart.v2.5" hidden="1">KPI!$E$102:$E$105</definedName>
    <definedName name="_xlchart.v2.9" hidden="1">KPI!$D$102:$D$105</definedName>
    <definedName name="Slicer_Department">#N/A</definedName>
    <definedName name="Slicer_Gender">#N/A</definedName>
    <definedName name="Slicer_Qualification">#N/A</definedName>
    <definedName name="Slicer_Year_of_joining">#N/A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2" i="2" l="1"/>
  <c r="E102" i="2"/>
  <c r="D103" i="2"/>
  <c r="E103" i="2"/>
  <c r="D104" i="2"/>
  <c r="E104" i="2"/>
  <c r="D105" i="2"/>
  <c r="E105" i="2"/>
  <c r="E101" i="2"/>
  <c r="D101" i="2"/>
  <c r="E94" i="2"/>
  <c r="E93" i="2"/>
  <c r="E92" i="2"/>
  <c r="E91" i="2"/>
  <c r="E90" i="2"/>
  <c r="E89" i="2"/>
  <c r="D90" i="2"/>
  <c r="D91" i="2"/>
  <c r="D92" i="2"/>
  <c r="D93" i="2"/>
  <c r="D94" i="2"/>
  <c r="D89" i="2"/>
  <c r="AA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Z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Y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B78" i="2"/>
  <c r="B77" i="2"/>
  <c r="K7" i="2"/>
  <c r="A20" i="2"/>
  <c r="E7" i="2"/>
  <c r="A7" i="2"/>
  <c r="I7" i="2"/>
  <c r="E77" i="2" l="1"/>
  <c r="I77" i="2"/>
  <c r="E78" i="2"/>
  <c r="I76" i="2"/>
  <c r="D19" i="2"/>
  <c r="F7" i="2"/>
  <c r="G7" i="2" s="1"/>
  <c r="J76" i="2" l="1"/>
  <c r="F78" i="2"/>
  <c r="J77" i="2"/>
  <c r="F77" i="2"/>
  <c r="F19" i="2"/>
  <c r="D20" i="2"/>
  <c r="F20" i="2" s="1"/>
</calcChain>
</file>

<file path=xl/sharedStrings.xml><?xml version="1.0" encoding="utf-8"?>
<sst xmlns="http://schemas.openxmlformats.org/spreadsheetml/2006/main" count="728" uniqueCount="261">
  <si>
    <t>start</t>
  </si>
  <si>
    <t>end</t>
  </si>
  <si>
    <t>Employee ID</t>
  </si>
  <si>
    <t>Full Name</t>
  </si>
  <si>
    <t>Gender</t>
  </si>
  <si>
    <t>Date of Birth</t>
  </si>
  <si>
    <t>Department</t>
  </si>
  <si>
    <t>Qualification</t>
  </si>
  <si>
    <t>Marital Status</t>
  </si>
  <si>
    <t>Job Satisfaction</t>
  </si>
  <si>
    <t>Date of Joining</t>
  </si>
  <si>
    <t>Employee Status</t>
  </si>
  <si>
    <t>Date of leaving</t>
  </si>
  <si>
    <t>Reason for leaving</t>
  </si>
  <si>
    <t>_id</t>
  </si>
  <si>
    <t>_uuid</t>
  </si>
  <si>
    <t>_submission_time</t>
  </si>
  <si>
    <t>_validation_status</t>
  </si>
  <si>
    <t>_notes</t>
  </si>
  <si>
    <t>_status</t>
  </si>
  <si>
    <t>_submitted_by</t>
  </si>
  <si>
    <t>__version__</t>
  </si>
  <si>
    <t>_tags</t>
  </si>
  <si>
    <t>_index</t>
  </si>
  <si>
    <t>QWERTY123</t>
  </si>
  <si>
    <t>Mona France</t>
  </si>
  <si>
    <t>Female</t>
  </si>
  <si>
    <t>Finance</t>
  </si>
  <si>
    <t>Single</t>
  </si>
  <si>
    <t>Currently Working</t>
  </si>
  <si>
    <t>90e7c67e-c59e-48f8-8c30-6b34fffb2160</t>
  </si>
  <si>
    <t>On Hold</t>
  </si>
  <si>
    <t>submitted_via_web</t>
  </si>
  <si>
    <t>vfpdGsaUVm7refQCpYBS8A</t>
  </si>
  <si>
    <t>Jacky</t>
  </si>
  <si>
    <t>Uriel</t>
  </si>
  <si>
    <t>IT</t>
  </si>
  <si>
    <t>Married</t>
  </si>
  <si>
    <t>d3336c10-070e-4791-b2e4-ab21be364ca4</t>
  </si>
  <si>
    <t>Approved</t>
  </si>
  <si>
    <t>Anis</t>
  </si>
  <si>
    <t>Quddus</t>
  </si>
  <si>
    <t>Male</t>
  </si>
  <si>
    <t>Marketing</t>
  </si>
  <si>
    <t>Divorced</t>
  </si>
  <si>
    <t>Left the Company</t>
  </si>
  <si>
    <t>Health reasons</t>
  </si>
  <si>
    <t>9681bdd7-7668-48a7-a56d-cb4d22a602fe</t>
  </si>
  <si>
    <t>Not Approved</t>
  </si>
  <si>
    <t>azerty1234</t>
  </si>
  <si>
    <t>Shoguy Lewis</t>
  </si>
  <si>
    <t>Sales</t>
  </si>
  <si>
    <t>2978d63c-9525-4725-a4aa-0b9a351c6d3e</t>
  </si>
  <si>
    <t>qwertyuiop123456</t>
  </si>
  <si>
    <t>Haifa Wagou</t>
  </si>
  <si>
    <t>Widowed</t>
  </si>
  <si>
    <t>Job dissatisfaction</t>
  </si>
  <si>
    <t>b564cdf2-e02f-4ffe-a8a1-611f88235aac</t>
  </si>
  <si>
    <t>Wuwbwh26</t>
  </si>
  <si>
    <t>Lamin</t>
  </si>
  <si>
    <t>Operations</t>
  </si>
  <si>
    <t>53c81f61-ffda-4e71-b8e9-a9add0b87bc1</t>
  </si>
  <si>
    <t>Beyw72</t>
  </si>
  <si>
    <t>Bullock</t>
  </si>
  <si>
    <t>4e71e91c-fb3a-4190-a083-10eada0265f0</t>
  </si>
  <si>
    <t>Ergy5456f</t>
  </si>
  <si>
    <t>Landro</t>
  </si>
  <si>
    <t>8ff6a0b4-9a82-4a1f-898c-fcf8d34eb037</t>
  </si>
  <si>
    <t>T55t44</t>
  </si>
  <si>
    <t>Oumaru</t>
  </si>
  <si>
    <t>2038f3d7-2daf-4453-b2f7-b91ddca08180</t>
  </si>
  <si>
    <t>R5r54</t>
  </si>
  <si>
    <t>Larouse</t>
  </si>
  <si>
    <t>78e9261a-6826-4766-b540-024c839ffb2a</t>
  </si>
  <si>
    <t>5rr4r4</t>
  </si>
  <si>
    <t>Amidou</t>
  </si>
  <si>
    <t>ed18b622-0eef-47a6-8497-084938576e5e</t>
  </si>
  <si>
    <t>Ieh39837</t>
  </si>
  <si>
    <t>Vigirni</t>
  </si>
  <si>
    <t>ad055157-1f72-4518-8625-298a27fa4f24</t>
  </si>
  <si>
    <t>Dhdusu2826</t>
  </si>
  <si>
    <t>Ahmed</t>
  </si>
  <si>
    <t>b663510f-31d7-4df1-8601-b1f0c420d2a7</t>
  </si>
  <si>
    <t>Gw7e5d73g3h</t>
  </si>
  <si>
    <t>Zahra</t>
  </si>
  <si>
    <t>Retirement</t>
  </si>
  <si>
    <t>29533fea-746a-4ca1-b7b9-f89fd7c59ced</t>
  </si>
  <si>
    <t>4irjeirheu</t>
  </si>
  <si>
    <t>Blanche</t>
  </si>
  <si>
    <t>d879970b-1f68-49b4-bdfd-288fa2601464</t>
  </si>
  <si>
    <t>Uwoq6262</t>
  </si>
  <si>
    <t>Russel</t>
  </si>
  <si>
    <t>436b649a-b55e-42da-90c0-10798ad6d785</t>
  </si>
  <si>
    <t>Cgg336</t>
  </si>
  <si>
    <t>ALexandre</t>
  </si>
  <si>
    <t>Better opportunity</t>
  </si>
  <si>
    <t>8fd5bb7c-7eec-4551-b7e3-f5cfdeb09a5c</t>
  </si>
  <si>
    <t>HGHKG1K158</t>
  </si>
  <si>
    <t>Clara Djoumessi</t>
  </si>
  <si>
    <t>0a36d251-03cd-47af-bf94-3b6fa3bbcb0e</t>
  </si>
  <si>
    <t>TOUT8568</t>
  </si>
  <si>
    <t>Kevin Fonkam</t>
  </si>
  <si>
    <t>587c6173-2a01-4713-a4b3-3909dbbc17ad</t>
  </si>
  <si>
    <t>GJG969</t>
  </si>
  <si>
    <t>Anita Tchamda</t>
  </si>
  <si>
    <t>14905a1f-fbb0-44fc-9aa8-7cb6a4bbb1de</t>
  </si>
  <si>
    <t>HKGLJG689</t>
  </si>
  <si>
    <t>Didier Nguimfack</t>
  </si>
  <si>
    <t>046582dd-a802-4e89-b9ba-0bf4d7e3cee5</t>
  </si>
  <si>
    <t>HKPU0097097</t>
  </si>
  <si>
    <t>Monique Ndikum</t>
  </si>
  <si>
    <t>7123fbd3-9d17-407c-9ca7-5621a9ba0960</t>
  </si>
  <si>
    <t>HFIYTIT571</t>
  </si>
  <si>
    <t>Samuel Kouam</t>
  </si>
  <si>
    <t>2124d2f0-104b-4f21-9c7e-df5f07e4e382</t>
  </si>
  <si>
    <t>OYOIY87987</t>
  </si>
  <si>
    <t>Olivia Fombang</t>
  </si>
  <si>
    <t>7abe8879-00e2-4c3f-86df-d35842d1a7ae</t>
  </si>
  <si>
    <t>BVBN675</t>
  </si>
  <si>
    <t>Yannick Mbia</t>
  </si>
  <si>
    <t>526790e1-06f6-4425-a40d-41a9875a4245</t>
  </si>
  <si>
    <t>BIBIB776</t>
  </si>
  <si>
    <t>Cynthia Mbah</t>
  </si>
  <si>
    <t>1c01d1c9-2450-435e-9343-b553f18a37f8</t>
  </si>
  <si>
    <t>HOJV J87T87</t>
  </si>
  <si>
    <t>Vanessa Ekane</t>
  </si>
  <si>
    <t>00a11d37-22bb-4847-8de2-b1c27af86c37</t>
  </si>
  <si>
    <t>VBHVHIVI232</t>
  </si>
  <si>
    <t>Serge Nchinda</t>
  </si>
  <si>
    <t>274c3ff3-c2bc-4f8f-a9b1-5a0454326cc0</t>
  </si>
  <si>
    <t>HVIHVI8T868</t>
  </si>
  <si>
    <t>Eric Mengue</t>
  </si>
  <si>
    <t>Personal reasons</t>
  </si>
  <si>
    <t>2fda62b7-d756-4e4b-a172-9fd0cefb3eed</t>
  </si>
  <si>
    <t>VGUUFUGFUY8Y8</t>
  </si>
  <si>
    <t>Prisca Fokou</t>
  </si>
  <si>
    <t>529477e2-e3a2-4f90-9b44-1604c6543ede</t>
  </si>
  <si>
    <t>BVVIYII</t>
  </si>
  <si>
    <t>Alain Ngono</t>
  </si>
  <si>
    <t>4ec7c76b-7997-4810-b20a-05d170d8cd3d</t>
  </si>
  <si>
    <t>BBIB68</t>
  </si>
  <si>
    <t>Nadine Fotsing</t>
  </si>
  <si>
    <t>eb4f7991-2a57-41e9-9b63-1e1f23282600</t>
  </si>
  <si>
    <t>XS5E353</t>
  </si>
  <si>
    <t>Christian Tchopda</t>
  </si>
  <si>
    <t>258316c8-a00c-4df0-8a74-920ff1b0bff6</t>
  </si>
  <si>
    <t>BKBYT8</t>
  </si>
  <si>
    <t>Sophie Talla</t>
  </si>
  <si>
    <t>f94b0fd4-82bf-4484-be2e-537c1d2236d1</t>
  </si>
  <si>
    <t>NJIHUUI8787</t>
  </si>
  <si>
    <t>Emmanuel Mbougueng</t>
  </si>
  <si>
    <t>c32ad96a-f3aa-45db-a644-179b2cc98835</t>
  </si>
  <si>
    <t>BJIG897H9</t>
  </si>
  <si>
    <t>Alice Fotso</t>
  </si>
  <si>
    <t>3df301da-9e57-4809-b5c4-5c66558663ad</t>
  </si>
  <si>
    <t>CXTE5546</t>
  </si>
  <si>
    <t>Patrick Yomsi</t>
  </si>
  <si>
    <t>11eabe11-cf0f-4cde-8d82-bd99cdca0dec</t>
  </si>
  <si>
    <t>XNVIY978H</t>
  </si>
  <si>
    <t>Sandrine Ngassa</t>
  </si>
  <si>
    <t>cde49003-63cb-46c9-a00e-fa048d8d657f</t>
  </si>
  <si>
    <t>CYFDYT6757F</t>
  </si>
  <si>
    <t>Jean-Claude Ateba</t>
  </si>
  <si>
    <t>730789b9-8f85-4d5c-8fb9-938949c3c249</t>
  </si>
  <si>
    <t>CYFD587U</t>
  </si>
  <si>
    <t>Melissa Tagnou</t>
  </si>
  <si>
    <t>e8045099-e350-4bfc-a9bb-1414d69e53a0</t>
  </si>
  <si>
    <t>VJVT8T86</t>
  </si>
  <si>
    <t>Francis Ngouana</t>
  </si>
  <si>
    <t>9e4b94d6-804b-4c0c-964d-d77e658e2a32</t>
  </si>
  <si>
    <t>NOKJI0980</t>
  </si>
  <si>
    <t>Marie Nkeng</t>
  </si>
  <si>
    <t>b05b8541-f2ca-4302-88e7-fe645379cb4e</t>
  </si>
  <si>
    <t>BIHG8YT87</t>
  </si>
  <si>
    <t>Boris Ebai</t>
  </si>
  <si>
    <t>2c89b340-5a93-4fd8-a669-82ad5ea9f437</t>
  </si>
  <si>
    <t>HG7Y9YHL</t>
  </si>
  <si>
    <t>Charlotte Kengne</t>
  </si>
  <si>
    <t>b0a60d83-9453-4347-9260-f66b96d76f15</t>
  </si>
  <si>
    <t>VIHG79YGH9</t>
  </si>
  <si>
    <t>Michael Fomben</t>
  </si>
  <si>
    <t>eb33e175-cba3-43bd-9e2f-dfcf7d2b8c9c</t>
  </si>
  <si>
    <t>VUF7TR7RT7</t>
  </si>
  <si>
    <t>Christelle Njikam</t>
  </si>
  <si>
    <t>294092bf-7831-4b0d-85a6-99edcad7c9f9</t>
  </si>
  <si>
    <t>VIHG9YT97</t>
  </si>
  <si>
    <t>Yann Fopa</t>
  </si>
  <si>
    <t>dade773b-e7bb-4094-a56b-29655211d043</t>
  </si>
  <si>
    <t>BLNPO0U03</t>
  </si>
  <si>
    <t>Lionel Kouamou</t>
  </si>
  <si>
    <t>fa97d41b-6c5c-484d-99ec-748b9cd70548</t>
  </si>
  <si>
    <t>VUGF75R7</t>
  </si>
  <si>
    <t>Joyce Ngatchou</t>
  </si>
  <si>
    <t>41b6e5e8-e412-4483-9927-3ec75243d571</t>
  </si>
  <si>
    <t>MPKJ0IY08Y0</t>
  </si>
  <si>
    <t>Cedric Tameh</t>
  </si>
  <si>
    <t>b08743cc-2a1a-40f5-aa77-5f4395be3b3b</t>
  </si>
  <si>
    <t>BVGIGIGI5858</t>
  </si>
  <si>
    <t>Thierry Ngameni</t>
  </si>
  <si>
    <t>c56af765-9d59-4a4f-889f-ae68a70d7b33</t>
  </si>
  <si>
    <t>VIHG8T8TOK</t>
  </si>
  <si>
    <t>Loïc Tsafack</t>
  </si>
  <si>
    <t>6824708f-10d8-4cd7-8fd3-5cdd3de9fa4a</t>
  </si>
  <si>
    <t>VIHGOGU97</t>
  </si>
  <si>
    <t>Richard Kemayou</t>
  </si>
  <si>
    <t>544e40a6-dd5b-48a1-9372-7e1569ebad14</t>
  </si>
  <si>
    <t>hgfhuy8658</t>
  </si>
  <si>
    <t>Xavier Moreau</t>
  </si>
  <si>
    <t>6bb2fb6d-d7b6-4c3e-ab5d-62c92a58e914</t>
  </si>
  <si>
    <t>HGGT866</t>
  </si>
  <si>
    <t>Legor City</t>
  </si>
  <si>
    <t>9795fc77-77e8-49a0-bada-1653ed1c2bfc</t>
  </si>
  <si>
    <t>GIHGYT8658687</t>
  </si>
  <si>
    <t>Louis Landry</t>
  </si>
  <si>
    <t>8f06ecf4-9261-4e9c-a944-a4dada628bc9</t>
  </si>
  <si>
    <t>NJKHOUY9Y9HK</t>
  </si>
  <si>
    <t>Hegiene Larissa</t>
  </si>
  <si>
    <t>ea5a2135-123e-41ca-bebe-5bf4b4af03a8</t>
  </si>
  <si>
    <t>BGIGIG98Y9</t>
  </si>
  <si>
    <t>Ebolo Loune</t>
  </si>
  <si>
    <t>c44a8ffc-e83b-46cf-9dfe-5ae9a03e9194</t>
  </si>
  <si>
    <t>Vehwhwz</t>
  </si>
  <si>
    <t>Anjas abessoöo</t>
  </si>
  <si>
    <t>afbb5232-6ad0-4448-8a0f-4779f4cdbc23</t>
  </si>
  <si>
    <t>AWER45F</t>
  </si>
  <si>
    <t>Abhas Abessolo</t>
  </si>
  <si>
    <t>968636da-be00-43c6-a032-b9e78f3efb61</t>
  </si>
  <si>
    <t>Year of joining</t>
  </si>
  <si>
    <t>Attrition Tenure</t>
  </si>
  <si>
    <t>Age</t>
  </si>
  <si>
    <t>Count of Employee ID</t>
  </si>
  <si>
    <t>Average of Age</t>
  </si>
  <si>
    <t>Average of Attrition Tenure</t>
  </si>
  <si>
    <t>Active Employees</t>
  </si>
  <si>
    <t>Attrition</t>
  </si>
  <si>
    <t>Avg Age</t>
  </si>
  <si>
    <t>Percentage</t>
  </si>
  <si>
    <t>Final Attrition Rate</t>
  </si>
  <si>
    <t>Average of Job Satisfaction</t>
  </si>
  <si>
    <t>Rate</t>
  </si>
  <si>
    <t>Remaining</t>
  </si>
  <si>
    <t>Bachelor's Deg.</t>
  </si>
  <si>
    <t>Associate Deg.</t>
  </si>
  <si>
    <t>Master's.</t>
  </si>
  <si>
    <t>H.S Diploma</t>
  </si>
  <si>
    <t>Sum of Age</t>
  </si>
  <si>
    <t>Row Labels</t>
  </si>
  <si>
    <t>Grand Total</t>
  </si>
  <si>
    <t>16-20</t>
  </si>
  <si>
    <t>21-25</t>
  </si>
  <si>
    <t>26-30</t>
  </si>
  <si>
    <t>31-35</t>
  </si>
  <si>
    <t>36-40</t>
  </si>
  <si>
    <t>41-45</t>
  </si>
  <si>
    <t>46-50</t>
  </si>
  <si>
    <t>51-55</t>
  </si>
  <si>
    <t>56-61</t>
  </si>
  <si>
    <t>(All)</t>
  </si>
  <si>
    <t>Count of Marital Status</t>
  </si>
  <si>
    <t>Others</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</si>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</sst>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14" fontId="0" fillId="0" borderId="0" xfId="0" applyNumberFormat="1"/>
    <xf numFmtId="0" fontId="0" fillId="0" borderId="0" xfId="0" pivotButton="1"/>
    <xf numFmtId="164" fontId="0" fillId="0" borderId="0" xfId="0" applyNumberFormat="1"/>
    <xf numFmtId="1" fontId="0" fillId="0" borderId="0" xfId="0" applyNumberFormat="1"/>
    <xf numFmtId="9" fontId="0" fillId="0" borderId="0" xfId="1" applyFont="1"/>
    <xf numFmtId="0" fontId="0" fillId="2" borderId="0" xfId="0" applyFill="1"/>
    <xf numFmtId="0" fontId="0" fillId="0" borderId="0" xfId="0" applyAlignment="1">
      <alignment horizontal="left"/>
    </xf>
    <xf numFmtId="10" fontId="0" fillId="0" borderId="0" xfId="0" applyNumberFormat="1"/>
    <xf numFmtId="9" fontId="0" fillId="0" borderId="0" xfId="0" applyNumberFormat="1"/>
    <xf numFmtId="0" fontId="2" fillId="3" borderId="1" xfId="0" applyFont="1" applyFill="1" applyBorder="1"/>
    <xf numFmtId="0" fontId="0" fillId="3" borderId="1" xfId="0" applyFill="1" applyBorder="1"/>
    <xf numFmtId="9" fontId="0" fillId="3" borderId="1" xfId="0" applyNumberFormat="1" applyFill="1" applyBorder="1"/>
  </cellXfs>
  <cellStyles count="2">
    <cellStyle name="Normal" xfId="0" builtinId="0"/>
    <cellStyle name="Percent" xfId="1" builtinId="5"/>
  </cellStyles>
  <dxfs count="16">
    <dxf>
      <numFmt numFmtId="1" formatCode="0"/>
    </dxf>
    <dxf>
      <numFmt numFmtId="1" formatCode="0"/>
    </dxf>
    <dxf>
      <numFmt numFmtId="13" formatCode="0%"/>
    </dxf>
    <dxf>
      <numFmt numFmtId="13" formatCode="0%"/>
    </dxf>
    <dxf>
      <numFmt numFmtId="13" formatCode="0%"/>
    </dxf>
    <dxf>
      <numFmt numFmtId="0" formatCode="General"/>
    </dxf>
    <dxf>
      <numFmt numFmtId="0" formatCode="General"/>
    </dxf>
    <dxf>
      <numFmt numFmtId="0" formatCode="General"/>
    </dxf>
    <dxf>
      <numFmt numFmtId="165" formatCode="m/d/yyyy"/>
    </dxf>
    <dxf>
      <numFmt numFmtId="165" formatCode="m/d/yyyy"/>
    </dxf>
    <dxf>
      <numFmt numFmtId="165" formatCode="m/d/yyyy"/>
    </dxf>
    <dxf>
      <numFmt numFmtId="165" formatCode="m/d/yyyy"/>
    </dxf>
    <dxf>
      <numFmt numFmtId="165" formatCode="m/d/yyyy"/>
    </dxf>
    <dxf>
      <numFmt numFmtId="165" formatCode="m/d/yyyy"/>
    </dxf>
    <dxf>
      <font>
        <b/>
        <i val="0"/>
        <color theme="0"/>
        <name val="Calibri"/>
        <family val="2"/>
        <scheme val="minor"/>
      </font>
      <fill>
        <gradientFill degree="90">
          <stop position="0">
            <color theme="8" tint="-0.49803155613879818"/>
          </stop>
          <stop position="1">
            <color theme="4" tint="-0.25098422193060094"/>
          </stop>
        </gradientFill>
      </fill>
    </dxf>
    <dxf>
      <font>
        <b/>
        <i val="0"/>
        <name val="Calibri"/>
        <family val="2"/>
        <scheme val="minor"/>
      </font>
      <fill>
        <patternFill>
          <bgColor theme="8" tint="-0.499984740745262"/>
        </patternFill>
      </fill>
    </dxf>
  </dxfs>
  <tableStyles count="1" defaultTableStyle="TableStyleMedium2" defaultPivotStyle="PivotStyleLight16">
    <tableStyle name="Analytics_pro_slicer" pivot="0" table="0" count="5" xr9:uid="{5721D8A9-7C48-4909-A5B4-635D2AEDB018}">
      <tableStyleElement type="wholeTable" dxfId="15"/>
      <tableStyleElement type="headerRow" dxfId="14"/>
    </tableStyle>
  </tableStyles>
  <colors>
    <mruColors>
      <color rgb="FFB17ED8"/>
      <color rgb="FFE1CCF0"/>
      <color rgb="FF893BC3"/>
      <color rgb="FF23282D"/>
      <color rgb="FF596673"/>
      <color rgb="FF4A5F9C"/>
      <color rgb="FF3355B3"/>
      <color rgb="FF3862AE"/>
    </mruColors>
  </colors>
  <extLst>
    <ext xmlns:x14="http://schemas.microsoft.com/office/spreadsheetml/2009/9/main" uri="{46F421CA-312F-682f-3DD2-61675219B42D}">
      <x14:dxfs count="3">
        <dxf>
          <font>
            <b/>
            <i val="0"/>
            <name val="Calibri Light"/>
            <family val="2"/>
            <scheme val="major"/>
          </font>
          <fill>
            <gradientFill>
              <stop position="0">
                <color theme="2" tint="-0.74901577806939912"/>
              </stop>
              <stop position="1">
                <color theme="0" tint="-0.34900967436750391"/>
              </stop>
            </gradientFill>
          </fill>
        </dxf>
        <dxf>
          <fill>
            <gradientFill>
              <stop position="0">
                <color theme="9" tint="-0.49803155613879818"/>
              </stop>
              <stop position="1">
                <color theme="9" tint="0.40000610370189521"/>
              </stop>
            </gradientFill>
          </fill>
        </dxf>
        <dxf>
          <fill>
            <gradientFill>
              <stop position="0">
                <color theme="1"/>
              </stop>
              <stop position="1">
                <color theme="0" tint="-0.49803155613879818"/>
              </stop>
            </gradientFill>
          </fill>
        </dxf>
      </x14:dxfs>
    </ext>
    <ext xmlns:x14="http://schemas.microsoft.com/office/spreadsheetml/2009/9/main" uri="{EB79DEF2-80B8-43e5-95BD-54CBDDF9020C}">
      <x14:slicerStyles defaultSlicerStyle="SlicerStyleLight1">
        <x14:slicerStyle name="Analytics_pro_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5C-467C-9F71-84E6ECE2C3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5C-467C-9F71-84E6ECE2C32E}"/>
              </c:ext>
            </c:extLst>
          </c:dPt>
          <c:val>
            <c:numRef>
              <c:f>KPI!$F$19:$F$20</c:f>
              <c:numCache>
                <c:formatCode>0%</c:formatCode>
                <c:ptCount val="2"/>
                <c:pt idx="0">
                  <c:v>0.6366666666666666</c:v>
                </c:pt>
                <c:pt idx="1">
                  <c:v>0.3633333333333334</c:v>
                </c:pt>
              </c:numCache>
            </c:numRef>
          </c:val>
          <c:extLst>
            <c:ext xmlns:c16="http://schemas.microsoft.com/office/drawing/2014/chart" uri="{C3380CC4-5D6E-409C-BE32-E72D297353CC}">
              <c16:uniqueId val="{00000000-F7BE-42D5-9D42-FBD204691F1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[Talent_Analytics_Full_Project.xlsx]KPI!age</c:name>
    <c:fmtId val="6"/>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2">
                  <a:lumMod val="50000"/>
                </a:schemeClr>
              </a:gs>
              <a:gs pos="83000">
                <a:schemeClr val="accent1">
                  <a:lumMod val="45000"/>
                  <a:lumOff val="55000"/>
                </a:schemeClr>
              </a:gs>
              <a:gs pos="100000">
                <a:schemeClr val="accent1">
                  <a:lumMod val="30000"/>
                  <a:lumOff val="70000"/>
                </a:schemeClr>
              </a:gs>
            </a:gsLst>
            <a:lin ang="54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2"/>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KPI!$B$35</c:f>
              <c:strCache>
                <c:ptCount val="1"/>
                <c:pt idx="0">
                  <c:v>Total</c:v>
                </c:pt>
              </c:strCache>
            </c:strRef>
          </c:tx>
          <c:spPr>
            <a:gradFill>
              <a:gsLst>
                <a:gs pos="0">
                  <a:schemeClr val="accent2">
                    <a:lumMod val="50000"/>
                  </a:schemeClr>
                </a:gs>
                <a:gs pos="83000">
                  <a:schemeClr val="accent1">
                    <a:lumMod val="45000"/>
                    <a:lumOff val="55000"/>
                  </a:schemeClr>
                </a:gs>
                <a:gs pos="100000">
                  <a:schemeClr val="accent1">
                    <a:lumMod val="30000"/>
                    <a:lumOff val="70000"/>
                  </a:schemeClr>
                </a:gs>
              </a:gsLst>
              <a:lin ang="5400000" scaled="1"/>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2"/>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KPI!$A$36:$A$45</c:f>
              <c:strCache>
                <c:ptCount val="9"/>
                <c:pt idx="0">
                  <c:v>16-20</c:v>
                </c:pt>
                <c:pt idx="1">
                  <c:v>21-25</c:v>
                </c:pt>
                <c:pt idx="2">
                  <c:v>26-30</c:v>
                </c:pt>
                <c:pt idx="3">
                  <c:v>31-35</c:v>
                </c:pt>
                <c:pt idx="4">
                  <c:v>36-40</c:v>
                </c:pt>
                <c:pt idx="5">
                  <c:v>41-45</c:v>
                </c:pt>
                <c:pt idx="6">
                  <c:v>46-50</c:v>
                </c:pt>
                <c:pt idx="7">
                  <c:v>51-55</c:v>
                </c:pt>
                <c:pt idx="8">
                  <c:v>56-61</c:v>
                </c:pt>
              </c:strCache>
            </c:strRef>
          </c:cat>
          <c:val>
            <c:numRef>
              <c:f>KPI!$B$36:$B$45</c:f>
              <c:numCache>
                <c:formatCode>0%</c:formatCode>
                <c:ptCount val="9"/>
                <c:pt idx="0">
                  <c:v>3.0235162374020158E-2</c:v>
                </c:pt>
                <c:pt idx="1">
                  <c:v>0.27715565509518475</c:v>
                </c:pt>
                <c:pt idx="2">
                  <c:v>0.20156774916013437</c:v>
                </c:pt>
                <c:pt idx="3">
                  <c:v>0.23852183650615902</c:v>
                </c:pt>
                <c:pt idx="4">
                  <c:v>8.6786114221724525E-2</c:v>
                </c:pt>
                <c:pt idx="5">
                  <c:v>4.7032474804031353E-2</c:v>
                </c:pt>
                <c:pt idx="6">
                  <c:v>2.5755879059350503E-2</c:v>
                </c:pt>
                <c:pt idx="7">
                  <c:v>5.8790593505039193E-2</c:v>
                </c:pt>
                <c:pt idx="8">
                  <c:v>3.41545352743561E-2</c:v>
                </c:pt>
              </c:numCache>
            </c:numRef>
          </c:val>
          <c:extLst>
            <c:ext xmlns:c16="http://schemas.microsoft.com/office/drawing/2014/chart" uri="{C3380CC4-5D6E-409C-BE32-E72D297353CC}">
              <c16:uniqueId val="{00000000-6D9F-4200-9A8E-92F6C9E8C0C7}"/>
            </c:ext>
          </c:extLst>
        </c:ser>
        <c:dLbls>
          <c:showLegendKey val="0"/>
          <c:showVal val="1"/>
          <c:showCatName val="0"/>
          <c:showSerName val="0"/>
          <c:showPercent val="0"/>
          <c:showBubbleSize val="0"/>
        </c:dLbls>
        <c:gapWidth val="39"/>
        <c:gapDepth val="99"/>
        <c:shape val="box"/>
        <c:axId val="447522016"/>
        <c:axId val="447512416"/>
        <c:axId val="0"/>
      </c:bar3DChart>
      <c:catAx>
        <c:axId val="4475220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1" i="0" u="none" strike="noStrike" kern="1200" baseline="0">
                <a:solidFill>
                  <a:schemeClr val="bg2"/>
                </a:solidFill>
                <a:latin typeface="+mn-lt"/>
                <a:ea typeface="+mn-ea"/>
                <a:cs typeface="+mn-cs"/>
              </a:defRPr>
            </a:pPr>
            <a:endParaRPr lang="en-PK"/>
          </a:p>
        </c:txPr>
        <c:crossAx val="447512416"/>
        <c:crosses val="autoZero"/>
        <c:auto val="1"/>
        <c:lblAlgn val="ctr"/>
        <c:lblOffset val="100"/>
        <c:noMultiLvlLbl val="0"/>
      </c:catAx>
      <c:valAx>
        <c:axId val="447512416"/>
        <c:scaling>
          <c:orientation val="minMax"/>
        </c:scaling>
        <c:delete val="1"/>
        <c:axPos val="l"/>
        <c:numFmt formatCode="0%" sourceLinked="1"/>
        <c:majorTickMark val="none"/>
        <c:minorTickMark val="none"/>
        <c:tickLblPos val="nextTo"/>
        <c:crossAx val="447522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[Talent_Analytics_Full_Project.xlsx]KPI!PivotTable1</c:name>
    <c:fmtId val="12"/>
  </c:pivotSource>
  <c:chart>
    <c:autoTitleDeleted val="1"/>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PK"/>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PK"/>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PK"/>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PK"/>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PK"/>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PK"/>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PK"/>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PK"/>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PK"/>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PK"/>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PK"/>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rgbClr val="C000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3A742878-ECE2-41A2-AEF4-D37EB186A302}" type="CATEGORYNAME">
                  <a:rPr lang="en-US">
                    <a:solidFill>
                      <a:srgbClr val="C00000"/>
                    </a:solidFill>
                  </a:rPr>
                  <a:pPr>
                    <a:defRPr/>
                  </a:pPr>
                  <a:t>[CATEGORY NAME]</a:t>
                </a:fld>
                <a:r>
                  <a:rPr lang="en-US" baseline="0">
                    <a:solidFill>
                      <a:srgbClr val="C00000"/>
                    </a:solidFill>
                  </a:rPr>
                  <a:t>
</a:t>
                </a:r>
                <a:fld id="{961F19E0-A34B-48F3-836A-DD83350E2E4F}" type="PERCENTAGE">
                  <a:rPr lang="en-US" baseline="0">
                    <a:solidFill>
                      <a:srgbClr val="C00000"/>
                    </a:solidFill>
                  </a:rPr>
                  <a:pPr>
                    <a:defRPr/>
                  </a:pPr>
                  <a:t>[PERCENTAGE]</a:t>
                </a:fld>
                <a:endParaRPr lang="en-US" baseline="0">
                  <a:solidFill>
                    <a:srgbClr val="C00000"/>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manualLayout>
                  <c:w val="0.31017902813299231"/>
                  <c:h val="0.47585632876971462"/>
                </c:manualLayout>
              </c15:layout>
              <c15:dlblFieldTable/>
              <c15:showDataLabelsRange val="0"/>
            </c:ext>
          </c:extLst>
        </c:dLbl>
      </c:pivotFmt>
      <c:pivotFmt>
        <c:idx val="12"/>
        <c:spPr>
          <a:solidFill>
            <a:schemeClr val="accent6">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PK"/>
            </a:p>
          </c:txPr>
          <c:dLblPos val="outEnd"/>
          <c:showLegendKey val="0"/>
          <c:showVal val="0"/>
          <c:showCatName val="1"/>
          <c:showSerName val="0"/>
          <c:showPercent val="1"/>
          <c:showBubbleSize val="0"/>
          <c:extLst>
            <c:ext xmlns:c15="http://schemas.microsoft.com/office/drawing/2012/chart" uri="{CE6537A1-D6FC-4f65-9D91-7224C49458BB}">
              <c15:layout>
                <c:manualLayout>
                  <c:w val="0.27762168475743604"/>
                  <c:h val="0.47585632876971462"/>
                </c:manualLayout>
              </c15:layout>
            </c:ext>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PK"/>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8.6956723120607371E-2"/>
              <c:y val="1.2012012012012012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PK"/>
            </a:p>
          </c:txPr>
          <c:dLblPos val="bestFit"/>
          <c:showLegendKey val="0"/>
          <c:showVal val="0"/>
          <c:showCatName val="1"/>
          <c:showSerName val="0"/>
          <c:showPercent val="1"/>
          <c:showBubbleSize val="0"/>
          <c:extLst>
            <c:ext xmlns:c15="http://schemas.microsoft.com/office/drawing/2012/chart" uri="{CE6537A1-D6FC-4f65-9D91-7224C49458BB}">
              <c15:layout>
                <c:manualLayout>
                  <c:w val="0.31053708439897693"/>
                  <c:h val="0.33171218462557045"/>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6035805626598467E-2"/>
          <c:y val="9.5926129011032396E-2"/>
          <c:w val="0.90057554826107111"/>
          <c:h val="0.74129537428991299"/>
        </c:manualLayout>
      </c:layout>
      <c:pie3DChart>
        <c:varyColors val="1"/>
        <c:ser>
          <c:idx val="0"/>
          <c:order val="0"/>
          <c:tx>
            <c:strRef>
              <c:f>KPI!$B$49</c:f>
              <c:strCache>
                <c:ptCount val="1"/>
                <c:pt idx="0">
                  <c:v>Total</c:v>
                </c:pt>
              </c:strCache>
            </c:strRef>
          </c:tx>
          <c:dPt>
            <c:idx val="0"/>
            <c:bubble3D val="0"/>
            <c:spPr>
              <a:solidFill>
                <a:srgbClr val="C000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E2FE-484B-839F-5BF74D1ACC20}"/>
              </c:ext>
            </c:extLst>
          </c:dPt>
          <c:dPt>
            <c:idx val="1"/>
            <c:bubble3D val="0"/>
            <c:spPr>
              <a:solidFill>
                <a:schemeClr val="accent6">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E2FE-484B-839F-5BF74D1ACC20}"/>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E2FE-484B-839F-5BF74D1ACC20}"/>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E2FE-484B-839F-5BF74D1ACC20}"/>
              </c:ext>
            </c:extLst>
          </c:dPt>
          <c:dLbls>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3A742878-ECE2-41A2-AEF4-D37EB186A302}" type="CATEGORYNAME">
                      <a:rPr lang="en-US">
                        <a:solidFill>
                          <a:srgbClr val="C00000"/>
                        </a:solidFill>
                      </a:rPr>
                      <a:pPr>
                        <a:defRPr/>
                      </a:pPr>
                      <a:t>[CATEGORY NAME]</a:t>
                    </a:fld>
                    <a:r>
                      <a:rPr lang="en-US" baseline="0">
                        <a:solidFill>
                          <a:srgbClr val="C00000"/>
                        </a:solidFill>
                      </a:rPr>
                      <a:t>
</a:t>
                    </a:r>
                    <a:fld id="{961F19E0-A34B-48F3-836A-DD83350E2E4F}" type="PERCENTAGE">
                      <a:rPr lang="en-US" baseline="0">
                        <a:solidFill>
                          <a:srgbClr val="C00000"/>
                        </a:solidFill>
                      </a:rPr>
                      <a:pPr>
                        <a:defRPr/>
                      </a:pPr>
                      <a:t>[PERCENTAGE]</a:t>
                    </a:fld>
                    <a:endParaRPr lang="en-US" baseline="0">
                      <a:solidFill>
                        <a:srgbClr val="C00000"/>
                      </a:solidFill>
                    </a:endParaRP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manualLayout>
                      <c:w val="0.31017902813299231"/>
                      <c:h val="0.47585632876971462"/>
                    </c:manualLayout>
                  </c15:layout>
                  <c15:dlblFieldTable/>
                  <c15:showDataLabelsRange val="0"/>
                </c:ext>
                <c:ext xmlns:c16="http://schemas.microsoft.com/office/drawing/2014/chart" uri="{C3380CC4-5D6E-409C-BE32-E72D297353CC}">
                  <c16:uniqueId val="{00000001-E2FE-484B-839F-5BF74D1ACC20}"/>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PK"/>
                </a:p>
              </c:txPr>
              <c:dLblPos val="outEnd"/>
              <c:showLegendKey val="0"/>
              <c:showVal val="0"/>
              <c:showCatName val="1"/>
              <c:showSerName val="0"/>
              <c:showPercent val="1"/>
              <c:showBubbleSize val="0"/>
              <c:extLst>
                <c:ext xmlns:c15="http://schemas.microsoft.com/office/drawing/2012/chart" uri="{CE6537A1-D6FC-4f65-9D91-7224C49458BB}">
                  <c15:layout>
                    <c:manualLayout>
                      <c:w val="0.27762168475743604"/>
                      <c:h val="0.47585632876971462"/>
                    </c:manualLayout>
                  </c15:layout>
                </c:ext>
                <c:ext xmlns:c16="http://schemas.microsoft.com/office/drawing/2014/chart" uri="{C3380CC4-5D6E-409C-BE32-E72D297353CC}">
                  <c16:uniqueId val="{00000003-E2FE-484B-839F-5BF74D1ACC20}"/>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PK"/>
                </a:p>
              </c:txPr>
              <c:dLblPos val="outEnd"/>
              <c:showLegendKey val="0"/>
              <c:showVal val="0"/>
              <c:showCatName val="1"/>
              <c:showSerName val="0"/>
              <c:showPercent val="1"/>
              <c:showBubbleSize val="0"/>
              <c:extLst>
                <c:ext xmlns:c16="http://schemas.microsoft.com/office/drawing/2014/chart" uri="{C3380CC4-5D6E-409C-BE32-E72D297353CC}">
                  <c16:uniqueId val="{00000005-E2FE-484B-839F-5BF74D1ACC20}"/>
                </c:ext>
              </c:extLst>
            </c:dLbl>
            <c:dLbl>
              <c:idx val="3"/>
              <c:layout>
                <c:manualLayout>
                  <c:x val="8.6956723120607371E-2"/>
                  <c:y val="1.2012012012012012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4"/>
                      </a:solidFill>
                      <a:latin typeface="+mn-lt"/>
                      <a:ea typeface="+mn-ea"/>
                      <a:cs typeface="+mn-cs"/>
                    </a:defRPr>
                  </a:pPr>
                  <a:endParaRPr lang="en-PK"/>
                </a:p>
              </c:txPr>
              <c:dLblPos val="bestFit"/>
              <c:showLegendKey val="0"/>
              <c:showVal val="0"/>
              <c:showCatName val="1"/>
              <c:showSerName val="0"/>
              <c:showPercent val="1"/>
              <c:showBubbleSize val="0"/>
              <c:extLst>
                <c:ext xmlns:c15="http://schemas.microsoft.com/office/drawing/2012/chart" uri="{CE6537A1-D6FC-4f65-9D91-7224C49458BB}">
                  <c15:layout>
                    <c:manualLayout>
                      <c:w val="0.31053708439897693"/>
                      <c:h val="0.33171218462557045"/>
                    </c:manualLayout>
                  </c15:layout>
                </c:ext>
                <c:ext xmlns:c16="http://schemas.microsoft.com/office/drawing/2014/chart" uri="{C3380CC4-5D6E-409C-BE32-E72D297353CC}">
                  <c16:uniqueId val="{00000007-E2FE-484B-839F-5BF74D1ACC2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PK"/>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KPI!$A$50:$A$54</c:f>
              <c:strCache>
                <c:ptCount val="4"/>
                <c:pt idx="0">
                  <c:v>Divorced</c:v>
                </c:pt>
                <c:pt idx="1">
                  <c:v>Married</c:v>
                </c:pt>
                <c:pt idx="2">
                  <c:v>Single</c:v>
                </c:pt>
                <c:pt idx="3">
                  <c:v>Widowed</c:v>
                </c:pt>
              </c:strCache>
            </c:strRef>
          </c:cat>
          <c:val>
            <c:numRef>
              <c:f>KPI!$B$50:$B$54</c:f>
              <c:numCache>
                <c:formatCode>General</c:formatCode>
                <c:ptCount val="4"/>
                <c:pt idx="0">
                  <c:v>13</c:v>
                </c:pt>
                <c:pt idx="1">
                  <c:v>21</c:v>
                </c:pt>
                <c:pt idx="2">
                  <c:v>21</c:v>
                </c:pt>
                <c:pt idx="3">
                  <c:v>5</c:v>
                </c:pt>
              </c:numCache>
            </c:numRef>
          </c:val>
          <c:extLst>
            <c:ext xmlns:c16="http://schemas.microsoft.com/office/drawing/2014/chart" uri="{C3380CC4-5D6E-409C-BE32-E72D297353CC}">
              <c16:uniqueId val="{00000008-E2FE-484B-839F-5BF74D1ACC20}"/>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[Talent_Analytics_Full_Project.xlsx]KPI!PivotTable2</c:name>
    <c:fmtId val="17"/>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4000">
                <a:schemeClr val="accent6">
                  <a:lumMod val="60000"/>
                  <a:lumOff val="40000"/>
                </a:schemeClr>
              </a:gs>
              <a:gs pos="87000">
                <a:schemeClr val="accent6">
                  <a:lumMod val="50000"/>
                </a:schemeClr>
              </a:gs>
              <a:gs pos="5000">
                <a:schemeClr val="accent1">
                  <a:lumMod val="45000"/>
                  <a:lumOff val="55000"/>
                </a:schemeClr>
              </a:gs>
              <a:gs pos="100000">
                <a:schemeClr val="accent1">
                  <a:lumMod val="30000"/>
                  <a:lumOff val="70000"/>
                </a:schemeClr>
              </a:gs>
            </a:gsLst>
            <a:lin ang="5400000" scaled="1"/>
          </a:gra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3762231159953925"/>
          <c:y val="0.19301225239221778"/>
          <c:w val="0.70907578042106434"/>
          <c:h val="0.6394929557572121"/>
        </c:manualLayout>
      </c:layout>
      <c:bar3DChart>
        <c:barDir val="bar"/>
        <c:grouping val="clustered"/>
        <c:varyColors val="0"/>
        <c:ser>
          <c:idx val="0"/>
          <c:order val="0"/>
          <c:tx>
            <c:strRef>
              <c:f>KPI!$B$60</c:f>
              <c:strCache>
                <c:ptCount val="1"/>
                <c:pt idx="0">
                  <c:v>Total</c:v>
                </c:pt>
              </c:strCache>
            </c:strRef>
          </c:tx>
          <c:spPr>
            <a:gradFill>
              <a:gsLst>
                <a:gs pos="14000">
                  <a:schemeClr val="accent6">
                    <a:lumMod val="60000"/>
                    <a:lumOff val="40000"/>
                  </a:schemeClr>
                </a:gs>
                <a:gs pos="87000">
                  <a:schemeClr val="accent6">
                    <a:lumMod val="50000"/>
                  </a:schemeClr>
                </a:gs>
                <a:gs pos="5000">
                  <a:schemeClr val="accent1">
                    <a:lumMod val="45000"/>
                    <a:lumOff val="55000"/>
                  </a:schemeClr>
                </a:gs>
                <a:gs pos="100000">
                  <a:schemeClr val="accent1">
                    <a:lumMod val="30000"/>
                    <a:lumOff val="70000"/>
                  </a:schemeClr>
                </a:gs>
              </a:gsLst>
              <a:lin ang="5400000" scaled="1"/>
            </a:gra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KPI!$A$61:$A$66</c:f>
              <c:strCache>
                <c:ptCount val="5"/>
                <c:pt idx="0">
                  <c:v>Finance</c:v>
                </c:pt>
                <c:pt idx="1">
                  <c:v>IT</c:v>
                </c:pt>
                <c:pt idx="2">
                  <c:v>Marketing</c:v>
                </c:pt>
                <c:pt idx="3">
                  <c:v>Operations</c:v>
                </c:pt>
                <c:pt idx="4">
                  <c:v>Sales</c:v>
                </c:pt>
              </c:strCache>
            </c:strRef>
          </c:cat>
          <c:val>
            <c:numRef>
              <c:f>KPI!$B$61:$B$66</c:f>
              <c:numCache>
                <c:formatCode>General</c:formatCode>
                <c:ptCount val="5"/>
                <c:pt idx="0">
                  <c:v>6</c:v>
                </c:pt>
                <c:pt idx="1">
                  <c:v>10</c:v>
                </c:pt>
                <c:pt idx="2">
                  <c:v>12</c:v>
                </c:pt>
                <c:pt idx="3">
                  <c:v>9</c:v>
                </c:pt>
                <c:pt idx="4">
                  <c:v>9</c:v>
                </c:pt>
              </c:numCache>
            </c:numRef>
          </c:val>
          <c:extLst>
            <c:ext xmlns:c16="http://schemas.microsoft.com/office/drawing/2014/chart" uri="{C3380CC4-5D6E-409C-BE32-E72D297353CC}">
              <c16:uniqueId val="{00000000-0180-4BB7-9DC2-02DB263471FA}"/>
            </c:ext>
          </c:extLst>
        </c:ser>
        <c:dLbls>
          <c:showLegendKey val="0"/>
          <c:showVal val="1"/>
          <c:showCatName val="0"/>
          <c:showSerName val="0"/>
          <c:showPercent val="0"/>
          <c:showBubbleSize val="0"/>
        </c:dLbls>
        <c:gapWidth val="84"/>
        <c:gapDepth val="53"/>
        <c:shape val="box"/>
        <c:axId val="191170624"/>
        <c:axId val="191172064"/>
        <c:axId val="0"/>
      </c:bar3DChart>
      <c:catAx>
        <c:axId val="191170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bg1"/>
                </a:solidFill>
                <a:latin typeface="+mn-lt"/>
                <a:ea typeface="+mn-ea"/>
                <a:cs typeface="+mn-cs"/>
              </a:defRPr>
            </a:pPr>
            <a:endParaRPr lang="en-PK"/>
          </a:p>
        </c:txPr>
        <c:crossAx val="191172064"/>
        <c:crosses val="autoZero"/>
        <c:auto val="1"/>
        <c:lblAlgn val="ctr"/>
        <c:lblOffset val="100"/>
        <c:noMultiLvlLbl val="0"/>
      </c:catAx>
      <c:valAx>
        <c:axId val="19117206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bg1"/>
                </a:solidFill>
                <a:latin typeface="+mn-lt"/>
                <a:ea typeface="+mn-ea"/>
                <a:cs typeface="+mn-cs"/>
              </a:defRPr>
            </a:pPr>
            <a:endParaRPr lang="en-PK"/>
          </a:p>
        </c:txPr>
        <c:crossAx val="19117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50000"/>
      </a:schemeClr>
    </a:solidFill>
    <a:ln w="6350"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543447055398012"/>
          <c:y val="8.976131889763779E-2"/>
          <c:w val="0.75554783238302103"/>
          <c:h val="1"/>
        </c:manualLayout>
      </c:layout>
      <c:doughnutChart>
        <c:varyColors val="1"/>
        <c:ser>
          <c:idx val="0"/>
          <c:order val="0"/>
          <c:spPr>
            <a:ln>
              <a:noFill/>
            </a:ln>
          </c:spPr>
          <c:dPt>
            <c:idx val="0"/>
            <c:bubble3D val="0"/>
            <c:spPr>
              <a:gradFill>
                <a:gsLst>
                  <a:gs pos="8000">
                    <a:schemeClr val="accent6">
                      <a:lumMod val="60000"/>
                      <a:lumOff val="40000"/>
                    </a:schemeClr>
                  </a:gs>
                  <a:gs pos="92000">
                    <a:schemeClr val="accent6">
                      <a:lumMod val="50000"/>
                    </a:schemeClr>
                  </a:gs>
                  <a:gs pos="100000">
                    <a:schemeClr val="accent1">
                      <a:lumMod val="30000"/>
                      <a:lumOff val="70000"/>
                    </a:schemeClr>
                  </a:gs>
                </a:gsLst>
                <a:lin ang="5400000" scaled="1"/>
              </a:gradFill>
              <a:ln w="19050">
                <a:noFill/>
              </a:ln>
              <a:effectLst/>
            </c:spPr>
            <c:extLst>
              <c:ext xmlns:c16="http://schemas.microsoft.com/office/drawing/2014/chart" uri="{C3380CC4-5D6E-409C-BE32-E72D297353CC}">
                <c16:uniqueId val="{00000001-47E0-4619-91B4-EC278B1ADE75}"/>
              </c:ext>
            </c:extLst>
          </c:dPt>
          <c:dPt>
            <c:idx val="1"/>
            <c:bubble3D val="0"/>
            <c:spPr>
              <a:solidFill>
                <a:schemeClr val="bg1">
                  <a:lumMod val="95000"/>
                </a:schemeClr>
              </a:solidFill>
              <a:ln w="19050">
                <a:noFill/>
              </a:ln>
              <a:effectLst/>
            </c:spPr>
            <c:extLst>
              <c:ext xmlns:c16="http://schemas.microsoft.com/office/drawing/2014/chart" uri="{C3380CC4-5D6E-409C-BE32-E72D297353CC}">
                <c16:uniqueId val="{00000003-47E0-4619-91B4-EC278B1ADE75}"/>
              </c:ext>
            </c:extLst>
          </c:dPt>
          <c:val>
            <c:numRef>
              <c:f>KPI!$J$76:$J$77</c:f>
              <c:numCache>
                <c:formatCode>0%</c:formatCode>
                <c:ptCount val="2"/>
                <c:pt idx="0">
                  <c:v>0.56666666666666665</c:v>
                </c:pt>
                <c:pt idx="1">
                  <c:v>0.43333333333333335</c:v>
                </c:pt>
              </c:numCache>
            </c:numRef>
          </c:val>
          <c:extLst>
            <c:ext xmlns:c16="http://schemas.microsoft.com/office/drawing/2014/chart" uri="{C3380CC4-5D6E-409C-BE32-E72D297353CC}">
              <c16:uniqueId val="{00000004-47E0-4619-91B4-EC278B1ADE75}"/>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738353018372705"/>
          <c:y val="3.9622855738587141E-2"/>
          <c:w val="0.64740508411378939"/>
          <c:h val="1"/>
        </c:manualLayout>
      </c:layout>
      <c:doughnutChart>
        <c:varyColors val="1"/>
        <c:ser>
          <c:idx val="0"/>
          <c:order val="0"/>
          <c:spPr>
            <a:ln>
              <a:noFill/>
            </a:ln>
          </c:spPr>
          <c:dPt>
            <c:idx val="0"/>
            <c:bubble3D val="0"/>
            <c:spPr>
              <a:gradFill>
                <a:gsLst>
                  <a:gs pos="8000">
                    <a:schemeClr val="accent6">
                      <a:lumMod val="60000"/>
                      <a:lumOff val="40000"/>
                    </a:schemeClr>
                  </a:gs>
                  <a:gs pos="92000">
                    <a:schemeClr val="accent6">
                      <a:lumMod val="50000"/>
                    </a:schemeClr>
                  </a:gs>
                  <a:gs pos="100000">
                    <a:schemeClr val="accent1">
                      <a:lumMod val="30000"/>
                      <a:lumOff val="70000"/>
                    </a:schemeClr>
                  </a:gs>
                </a:gsLst>
                <a:lin ang="5400000" scaled="1"/>
              </a:gradFill>
              <a:ln w="19050">
                <a:noFill/>
              </a:ln>
              <a:effectLst/>
            </c:spPr>
            <c:extLst>
              <c:ext xmlns:c16="http://schemas.microsoft.com/office/drawing/2014/chart" uri="{C3380CC4-5D6E-409C-BE32-E72D297353CC}">
                <c16:uniqueId val="{00000001-F373-4C5C-8C37-7D918D69243C}"/>
              </c:ext>
            </c:extLst>
          </c:dPt>
          <c:dPt>
            <c:idx val="1"/>
            <c:bubble3D val="0"/>
            <c:spPr>
              <a:solidFill>
                <a:schemeClr val="bg1">
                  <a:lumMod val="95000"/>
                </a:schemeClr>
              </a:solidFill>
              <a:ln w="19050">
                <a:noFill/>
              </a:ln>
              <a:effectLst/>
            </c:spPr>
            <c:extLst>
              <c:ext xmlns:c16="http://schemas.microsoft.com/office/drawing/2014/chart" uri="{C3380CC4-5D6E-409C-BE32-E72D297353CC}">
                <c16:uniqueId val="{00000003-F373-4C5C-8C37-7D918D69243C}"/>
              </c:ext>
            </c:extLst>
          </c:dPt>
          <c:val>
            <c:numRef>
              <c:f>KPI!$F$77:$F$78</c:f>
              <c:numCache>
                <c:formatCode>0%</c:formatCode>
                <c:ptCount val="2"/>
                <c:pt idx="0">
                  <c:v>0.43333333333333335</c:v>
                </c:pt>
                <c:pt idx="1">
                  <c:v>0.56666666666666665</c:v>
                </c:pt>
              </c:numCache>
            </c:numRef>
          </c:val>
          <c:extLst>
            <c:ext xmlns:c16="http://schemas.microsoft.com/office/drawing/2014/chart" uri="{C3380CC4-5D6E-409C-BE32-E72D297353CC}">
              <c16:uniqueId val="{00000004-F373-4C5C-8C37-7D918D69243C}"/>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8684719535783368E-2"/>
          <c:y val="0.1023999112786958"/>
          <c:w val="0.92959595379044768"/>
          <c:h val="0.85072418764555835"/>
        </c:manualLayout>
      </c:layout>
      <c:barChart>
        <c:barDir val="bar"/>
        <c:grouping val="stacked"/>
        <c:varyColors val="0"/>
        <c:ser>
          <c:idx val="0"/>
          <c:order val="0"/>
          <c:spPr>
            <a:solidFill>
              <a:schemeClr val="accent1"/>
            </a:solidFill>
            <a:ln>
              <a:noFill/>
            </a:ln>
            <a:effectLst/>
          </c:spPr>
          <c:invertIfNegative val="0"/>
          <c:val>
            <c:numRef>
              <c:f>KPI!$F$19</c:f>
              <c:numCache>
                <c:formatCode>0%</c:formatCode>
                <c:ptCount val="1"/>
                <c:pt idx="0">
                  <c:v>0.6366666666666666</c:v>
                </c:pt>
              </c:numCache>
            </c:numRef>
          </c:val>
          <c:extLst>
            <c:ext xmlns:c16="http://schemas.microsoft.com/office/drawing/2014/chart" uri="{C3380CC4-5D6E-409C-BE32-E72D297353CC}">
              <c16:uniqueId val="{00000000-9951-4BE6-93EC-6BE4494B78F1}"/>
            </c:ext>
          </c:extLst>
        </c:ser>
        <c:ser>
          <c:idx val="1"/>
          <c:order val="1"/>
          <c:spPr>
            <a:solidFill>
              <a:schemeClr val="accent2"/>
            </a:solidFill>
            <a:ln>
              <a:noFill/>
            </a:ln>
            <a:effectLst/>
          </c:spPr>
          <c:invertIfNegative val="0"/>
          <c:val>
            <c:numRef>
              <c:f>KPI!$F$20</c:f>
              <c:numCache>
                <c:formatCode>0%</c:formatCode>
                <c:ptCount val="1"/>
                <c:pt idx="0">
                  <c:v>0.3633333333333334</c:v>
                </c:pt>
              </c:numCache>
            </c:numRef>
          </c:val>
          <c:extLst>
            <c:ext xmlns:c16="http://schemas.microsoft.com/office/drawing/2014/chart" uri="{C3380CC4-5D6E-409C-BE32-E72D297353CC}">
              <c16:uniqueId val="{00000001-9951-4BE6-93EC-6BE4494B78F1}"/>
            </c:ext>
          </c:extLst>
        </c:ser>
        <c:dLbls>
          <c:showLegendKey val="0"/>
          <c:showVal val="0"/>
          <c:showCatName val="0"/>
          <c:showSerName val="0"/>
          <c:showPercent val="0"/>
          <c:showBubbleSize val="0"/>
        </c:dLbls>
        <c:gapWidth val="100"/>
        <c:overlap val="100"/>
        <c:axId val="818617807"/>
        <c:axId val="818615887"/>
      </c:barChart>
      <c:catAx>
        <c:axId val="818617807"/>
        <c:scaling>
          <c:orientation val="minMax"/>
        </c:scaling>
        <c:delete val="1"/>
        <c:axPos val="l"/>
        <c:majorTickMark val="out"/>
        <c:minorTickMark val="none"/>
        <c:tickLblPos val="nextTo"/>
        <c:crossAx val="818615887"/>
        <c:crosses val="autoZero"/>
        <c:auto val="1"/>
        <c:lblAlgn val="ctr"/>
        <c:lblOffset val="100"/>
        <c:noMultiLvlLbl val="0"/>
      </c:catAx>
      <c:valAx>
        <c:axId val="818615887"/>
        <c:scaling>
          <c:orientation val="minMax"/>
          <c:max val="1"/>
        </c:scaling>
        <c:delete val="1"/>
        <c:axPos val="b"/>
        <c:numFmt formatCode="0%" sourceLinked="1"/>
        <c:majorTickMark val="out"/>
        <c:minorTickMark val="none"/>
        <c:tickLblPos val="nextTo"/>
        <c:crossAx val="818617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[Talent_Analytics_Full_Project.xlsx]KPI!age</c:name>
    <c:fmtId val="4"/>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KPI!$B$35</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KPI!$A$36:$A$45</c:f>
              <c:strCache>
                <c:ptCount val="9"/>
                <c:pt idx="0">
                  <c:v>16-20</c:v>
                </c:pt>
                <c:pt idx="1">
                  <c:v>21-25</c:v>
                </c:pt>
                <c:pt idx="2">
                  <c:v>26-30</c:v>
                </c:pt>
                <c:pt idx="3">
                  <c:v>31-35</c:v>
                </c:pt>
                <c:pt idx="4">
                  <c:v>36-40</c:v>
                </c:pt>
                <c:pt idx="5">
                  <c:v>41-45</c:v>
                </c:pt>
                <c:pt idx="6">
                  <c:v>46-50</c:v>
                </c:pt>
                <c:pt idx="7">
                  <c:v>51-55</c:v>
                </c:pt>
                <c:pt idx="8">
                  <c:v>56-61</c:v>
                </c:pt>
              </c:strCache>
            </c:strRef>
          </c:cat>
          <c:val>
            <c:numRef>
              <c:f>KPI!$B$36:$B$45</c:f>
              <c:numCache>
                <c:formatCode>0%</c:formatCode>
                <c:ptCount val="9"/>
                <c:pt idx="0">
                  <c:v>3.0235162374020158E-2</c:v>
                </c:pt>
                <c:pt idx="1">
                  <c:v>0.27715565509518475</c:v>
                </c:pt>
                <c:pt idx="2">
                  <c:v>0.20156774916013437</c:v>
                </c:pt>
                <c:pt idx="3">
                  <c:v>0.23852183650615902</c:v>
                </c:pt>
                <c:pt idx="4">
                  <c:v>8.6786114221724525E-2</c:v>
                </c:pt>
                <c:pt idx="5">
                  <c:v>4.7032474804031353E-2</c:v>
                </c:pt>
                <c:pt idx="6">
                  <c:v>2.5755879059350503E-2</c:v>
                </c:pt>
                <c:pt idx="7">
                  <c:v>5.8790593505039193E-2</c:v>
                </c:pt>
                <c:pt idx="8">
                  <c:v>3.41545352743561E-2</c:v>
                </c:pt>
              </c:numCache>
            </c:numRef>
          </c:val>
          <c:extLst>
            <c:ext xmlns:c16="http://schemas.microsoft.com/office/drawing/2014/chart" uri="{C3380CC4-5D6E-409C-BE32-E72D297353CC}">
              <c16:uniqueId val="{00000000-7AFC-4206-B78F-D08917E6CB83}"/>
            </c:ext>
          </c:extLst>
        </c:ser>
        <c:dLbls>
          <c:showLegendKey val="0"/>
          <c:showVal val="1"/>
          <c:showCatName val="0"/>
          <c:showSerName val="0"/>
          <c:showPercent val="0"/>
          <c:showBubbleSize val="0"/>
        </c:dLbls>
        <c:gapWidth val="150"/>
        <c:shape val="box"/>
        <c:axId val="447522016"/>
        <c:axId val="447512416"/>
        <c:axId val="0"/>
      </c:bar3DChart>
      <c:catAx>
        <c:axId val="4475220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K"/>
          </a:p>
        </c:txPr>
        <c:crossAx val="447512416"/>
        <c:crosses val="autoZero"/>
        <c:auto val="1"/>
        <c:lblAlgn val="ctr"/>
        <c:lblOffset val="100"/>
        <c:noMultiLvlLbl val="0"/>
      </c:catAx>
      <c:valAx>
        <c:axId val="447512416"/>
        <c:scaling>
          <c:orientation val="minMax"/>
        </c:scaling>
        <c:delete val="1"/>
        <c:axPos val="l"/>
        <c:numFmt formatCode="0%" sourceLinked="1"/>
        <c:majorTickMark val="none"/>
        <c:minorTickMark val="none"/>
        <c:tickLblPos val="nextTo"/>
        <c:crossAx val="447522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[Talent_Analytics_Full_Project.xlsx]KPI!PivotTable1</c:name>
    <c:fmtId val="8"/>
  </c:pivotSource>
  <c:chart>
    <c:autoTitleDeleted val="1"/>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PK"/>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KPI!$B$49</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4CA1-4628-BAC1-096C576374B7}"/>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4CA1-4628-BAC1-096C576374B7}"/>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4CA1-4628-BAC1-096C576374B7}"/>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4CA1-4628-BAC1-096C576374B7}"/>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PK"/>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KPI!$A$50:$A$54</c:f>
              <c:strCache>
                <c:ptCount val="4"/>
                <c:pt idx="0">
                  <c:v>Divorced</c:v>
                </c:pt>
                <c:pt idx="1">
                  <c:v>Married</c:v>
                </c:pt>
                <c:pt idx="2">
                  <c:v>Single</c:v>
                </c:pt>
                <c:pt idx="3">
                  <c:v>Widowed</c:v>
                </c:pt>
              </c:strCache>
            </c:strRef>
          </c:cat>
          <c:val>
            <c:numRef>
              <c:f>KPI!$B$50:$B$54</c:f>
              <c:numCache>
                <c:formatCode>General</c:formatCode>
                <c:ptCount val="4"/>
                <c:pt idx="0">
                  <c:v>13</c:v>
                </c:pt>
                <c:pt idx="1">
                  <c:v>21</c:v>
                </c:pt>
                <c:pt idx="2">
                  <c:v>21</c:v>
                </c:pt>
                <c:pt idx="3">
                  <c:v>5</c:v>
                </c:pt>
              </c:numCache>
            </c:numRef>
          </c:val>
          <c:extLst>
            <c:ext xmlns:c16="http://schemas.microsoft.com/office/drawing/2014/chart" uri="{C3380CC4-5D6E-409C-BE32-E72D297353CC}">
              <c16:uniqueId val="{00000000-4CA1-4628-BAC1-096C576374B7}"/>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[Talent_Analytics_Full_Project.xlsx]KPI!PivotTable2</c:name>
    <c:fmtId val="13"/>
  </c:pivotSource>
  <c:chart>
    <c:autoTitleDeleted val="1"/>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KPI!$B$60</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KPI!$A$61:$A$66</c:f>
              <c:strCache>
                <c:ptCount val="5"/>
                <c:pt idx="0">
                  <c:v>Finance</c:v>
                </c:pt>
                <c:pt idx="1">
                  <c:v>IT</c:v>
                </c:pt>
                <c:pt idx="2">
                  <c:v>Marketing</c:v>
                </c:pt>
                <c:pt idx="3">
                  <c:v>Operations</c:v>
                </c:pt>
                <c:pt idx="4">
                  <c:v>Sales</c:v>
                </c:pt>
              </c:strCache>
            </c:strRef>
          </c:cat>
          <c:val>
            <c:numRef>
              <c:f>KPI!$B$61:$B$66</c:f>
              <c:numCache>
                <c:formatCode>General</c:formatCode>
                <c:ptCount val="5"/>
                <c:pt idx="0">
                  <c:v>6</c:v>
                </c:pt>
                <c:pt idx="1">
                  <c:v>10</c:v>
                </c:pt>
                <c:pt idx="2">
                  <c:v>12</c:v>
                </c:pt>
                <c:pt idx="3">
                  <c:v>9</c:v>
                </c:pt>
                <c:pt idx="4">
                  <c:v>9</c:v>
                </c:pt>
              </c:numCache>
            </c:numRef>
          </c:val>
          <c:extLst>
            <c:ext xmlns:c16="http://schemas.microsoft.com/office/drawing/2014/chart" uri="{C3380CC4-5D6E-409C-BE32-E72D297353CC}">
              <c16:uniqueId val="{00000000-D5A1-4985-96E2-5C410FC990CC}"/>
            </c:ext>
          </c:extLst>
        </c:ser>
        <c:dLbls>
          <c:showLegendKey val="0"/>
          <c:showVal val="1"/>
          <c:showCatName val="0"/>
          <c:showSerName val="0"/>
          <c:showPercent val="0"/>
          <c:showBubbleSize val="0"/>
        </c:dLbls>
        <c:gapWidth val="65"/>
        <c:shape val="box"/>
        <c:axId val="191170624"/>
        <c:axId val="191172064"/>
        <c:axId val="0"/>
      </c:bar3DChart>
      <c:catAx>
        <c:axId val="19117062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700" b="0" i="0" u="none" strike="noStrike" kern="1200" cap="all" baseline="0">
                <a:solidFill>
                  <a:schemeClr val="dk1">
                    <a:lumMod val="75000"/>
                    <a:lumOff val="25000"/>
                  </a:schemeClr>
                </a:solidFill>
                <a:latin typeface="+mn-lt"/>
                <a:ea typeface="+mn-ea"/>
                <a:cs typeface="+mn-cs"/>
              </a:defRPr>
            </a:pPr>
            <a:endParaRPr lang="en-PK"/>
          </a:p>
        </c:txPr>
        <c:crossAx val="191172064"/>
        <c:crosses val="autoZero"/>
        <c:auto val="1"/>
        <c:lblAlgn val="ctr"/>
        <c:lblOffset val="100"/>
        <c:noMultiLvlLbl val="0"/>
      </c:catAx>
      <c:valAx>
        <c:axId val="191172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PK"/>
          </a:p>
        </c:txPr>
        <c:crossAx val="19117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738353018372705"/>
          <c:y val="3.9622855738587141E-2"/>
          <c:w val="0.64740508411378939"/>
          <c:h val="1"/>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4BE-484E-AB78-5C36EE0008A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BE-484E-AB78-5C36EE0008A2}"/>
              </c:ext>
            </c:extLst>
          </c:dPt>
          <c:val>
            <c:numRef>
              <c:f>KPI!$F$77:$F$78</c:f>
              <c:numCache>
                <c:formatCode>0%</c:formatCode>
                <c:ptCount val="2"/>
                <c:pt idx="0">
                  <c:v>0.43333333333333335</c:v>
                </c:pt>
                <c:pt idx="1">
                  <c:v>0.56666666666666665</c:v>
                </c:pt>
              </c:numCache>
            </c:numRef>
          </c:val>
          <c:extLst>
            <c:ext xmlns:c16="http://schemas.microsoft.com/office/drawing/2014/chart" uri="{C3380CC4-5D6E-409C-BE32-E72D297353CC}">
              <c16:uniqueId val="{00000000-FE3E-4915-BCCD-79B723BD62B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71502590673573"/>
          <c:y val="3.1331618454898916E-2"/>
          <c:w val="0.67530170127697786"/>
          <c:h val="0.96866838154510104"/>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1FC-4D61-B4A6-7463ABEDECB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1FC-4D61-B4A6-7463ABEDECB4}"/>
              </c:ext>
            </c:extLst>
          </c:dPt>
          <c:val>
            <c:numRef>
              <c:f>KPI!$J$76:$J$77</c:f>
              <c:numCache>
                <c:formatCode>0%</c:formatCode>
                <c:ptCount val="2"/>
                <c:pt idx="0">
                  <c:v>0.56666666666666665</c:v>
                </c:pt>
                <c:pt idx="1">
                  <c:v>0.43333333333333335</c:v>
                </c:pt>
              </c:numCache>
            </c:numRef>
          </c:val>
          <c:extLst>
            <c:ext xmlns:c16="http://schemas.microsoft.com/office/drawing/2014/chart" uri="{C3380CC4-5D6E-409C-BE32-E72D297353CC}">
              <c16:uniqueId val="{00000000-9946-432F-9631-CA03296362E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8684719535783368E-2"/>
          <c:y val="0.1023999112786958"/>
          <c:w val="0.92959595379044768"/>
          <c:h val="0.85072418764555835"/>
        </c:manualLayout>
      </c:layout>
      <c:barChart>
        <c:barDir val="bar"/>
        <c:grouping val="stacked"/>
        <c:varyColors val="0"/>
        <c:ser>
          <c:idx val="0"/>
          <c:order val="0"/>
          <c:spPr>
            <a:solidFill>
              <a:schemeClr val="accent2">
                <a:lumMod val="50000"/>
              </a:schemeClr>
            </a:solidFill>
            <a:ln>
              <a:noFill/>
            </a:ln>
            <a:effectLst/>
          </c:spPr>
          <c:invertIfNegative val="0"/>
          <c:val>
            <c:numRef>
              <c:f>KPI!$F$19</c:f>
              <c:numCache>
                <c:formatCode>0%</c:formatCode>
                <c:ptCount val="1"/>
                <c:pt idx="0">
                  <c:v>0.6366666666666666</c:v>
                </c:pt>
              </c:numCache>
            </c:numRef>
          </c:val>
          <c:extLst>
            <c:ext xmlns:c16="http://schemas.microsoft.com/office/drawing/2014/chart" uri="{C3380CC4-5D6E-409C-BE32-E72D297353CC}">
              <c16:uniqueId val="{00000000-0753-4B91-8A53-7E804D859B6F}"/>
            </c:ext>
          </c:extLst>
        </c:ser>
        <c:ser>
          <c:idx val="1"/>
          <c:order val="1"/>
          <c:spPr>
            <a:solidFill>
              <a:schemeClr val="accent4">
                <a:lumMod val="20000"/>
                <a:lumOff val="80000"/>
              </a:schemeClr>
            </a:solidFill>
            <a:ln>
              <a:noFill/>
            </a:ln>
            <a:effectLst/>
          </c:spPr>
          <c:invertIfNegative val="0"/>
          <c:val>
            <c:numRef>
              <c:f>KPI!$F$20</c:f>
              <c:numCache>
                <c:formatCode>0%</c:formatCode>
                <c:ptCount val="1"/>
                <c:pt idx="0">
                  <c:v>0.3633333333333334</c:v>
                </c:pt>
              </c:numCache>
            </c:numRef>
          </c:val>
          <c:extLst>
            <c:ext xmlns:c16="http://schemas.microsoft.com/office/drawing/2014/chart" uri="{C3380CC4-5D6E-409C-BE32-E72D297353CC}">
              <c16:uniqueId val="{00000001-0753-4B91-8A53-7E804D859B6F}"/>
            </c:ext>
          </c:extLst>
        </c:ser>
        <c:dLbls>
          <c:showLegendKey val="0"/>
          <c:showVal val="0"/>
          <c:showCatName val="0"/>
          <c:showSerName val="0"/>
          <c:showPercent val="0"/>
          <c:showBubbleSize val="0"/>
        </c:dLbls>
        <c:gapWidth val="100"/>
        <c:overlap val="100"/>
        <c:axId val="818617807"/>
        <c:axId val="818615887"/>
      </c:barChart>
      <c:catAx>
        <c:axId val="818617807"/>
        <c:scaling>
          <c:orientation val="minMax"/>
        </c:scaling>
        <c:delete val="1"/>
        <c:axPos val="l"/>
        <c:majorTickMark val="out"/>
        <c:minorTickMark val="none"/>
        <c:tickLblPos val="nextTo"/>
        <c:crossAx val="818615887"/>
        <c:crosses val="autoZero"/>
        <c:auto val="1"/>
        <c:lblAlgn val="ctr"/>
        <c:lblOffset val="100"/>
        <c:noMultiLvlLbl val="0"/>
      </c:catAx>
      <c:valAx>
        <c:axId val="818615887"/>
        <c:scaling>
          <c:orientation val="minMax"/>
          <c:max val="1"/>
        </c:scaling>
        <c:delete val="1"/>
        <c:axPos val="b"/>
        <c:numFmt formatCode="0%" sourceLinked="1"/>
        <c:majorTickMark val="out"/>
        <c:minorTickMark val="none"/>
        <c:tickLblPos val="nextTo"/>
        <c:crossAx val="818617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714285714285714"/>
          <c:y val="6.1403508771929821E-2"/>
          <c:w val="0.8392857142857143"/>
          <c:h val="0.82456140350877194"/>
        </c:manualLayout>
      </c:layout>
      <c:doughnutChart>
        <c:varyColors val="1"/>
        <c:ser>
          <c:idx val="0"/>
          <c:order val="0"/>
          <c:spPr>
            <a:ln>
              <a:noFill/>
            </a:ln>
          </c:spPr>
          <c:dPt>
            <c:idx val="0"/>
            <c:bubble3D val="0"/>
            <c:spPr>
              <a:gradFill>
                <a:gsLst>
                  <a:gs pos="0">
                    <a:schemeClr val="accent1">
                      <a:lumMod val="5000"/>
                      <a:lumOff val="95000"/>
                    </a:schemeClr>
                  </a:gs>
                  <a:gs pos="92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noFill/>
              </a:ln>
              <a:effectLst/>
            </c:spPr>
            <c:extLst>
              <c:ext xmlns:c16="http://schemas.microsoft.com/office/drawing/2014/chart" uri="{C3380CC4-5D6E-409C-BE32-E72D297353CC}">
                <c16:uniqueId val="{00000001-A719-468D-8307-155613E924EB}"/>
              </c:ext>
            </c:extLst>
          </c:dPt>
          <c:dPt>
            <c:idx val="1"/>
            <c:bubble3D val="0"/>
            <c:spPr>
              <a:solidFill>
                <a:schemeClr val="accent5">
                  <a:lumMod val="75000"/>
                </a:schemeClr>
              </a:solidFill>
              <a:ln w="19050">
                <a:noFill/>
              </a:ln>
              <a:effectLst/>
            </c:spPr>
            <c:extLst>
              <c:ext xmlns:c16="http://schemas.microsoft.com/office/drawing/2014/chart" uri="{C3380CC4-5D6E-409C-BE32-E72D297353CC}">
                <c16:uniqueId val="{00000003-A719-468D-8307-155613E924EB}"/>
              </c:ext>
            </c:extLst>
          </c:dPt>
          <c:val>
            <c:numRef>
              <c:f>KPI!$F$19:$F$20</c:f>
              <c:numCache>
                <c:formatCode>0%</c:formatCode>
                <c:ptCount val="2"/>
                <c:pt idx="0">
                  <c:v>0.6366666666666666</c:v>
                </c:pt>
                <c:pt idx="1">
                  <c:v>0.3633333333333334</c:v>
                </c:pt>
              </c:numCache>
            </c:numRef>
          </c:val>
          <c:extLst>
            <c:ext xmlns:c16="http://schemas.microsoft.com/office/drawing/2014/chart" uri="{C3380CC4-5D6E-409C-BE32-E72D297353CC}">
              <c16:uniqueId val="{00000004-A719-468D-8307-155613E924EB}"/>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6BB55307-4819-4B3E-BF0D-22FAA220008F}">
          <cx:tx>
            <cx:txData>
              <cx:f>_xlchart.v1.1</cx:f>
              <cx:v>Count of Employee ID</cx:v>
            </cx:txData>
          </cx:tx>
          <cx:dataLabels pos="inEnd">
            <cx:txPr>
              <a:bodyPr spcFirstLastPara="1" vertOverflow="ellipsis" horzOverflow="overflow" wrap="square" lIns="0" tIns="0" rIns="0" bIns="0" anchor="ctr" anchorCtr="1"/>
              <a:lstStyle/>
              <a:p>
                <a:pPr algn="ctr" rtl="0">
                  <a:defRPr sz="1000" b="1"/>
                </a:pPr>
                <a:endParaRPr lang="en-US" sz="10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7F366243-E409-4824-B1B6-31F1D13E115E}">
          <cx:tx>
            <cx:txData>
              <cx:f>_xlchart.v2.4</cx:f>
              <cx:v>Count of Employee ID</cx:v>
            </cx:txData>
          </cx:tx>
          <cx:dataLabels>
            <cx:visibility seriesName="0" categoryName="0" value="1"/>
          </cx:dataLabels>
          <cx:dataId val="0"/>
        </cx:series>
      </cx:plotAreaRegion>
      <cx:axis id="0">
        <cx:catScaling gapWidth="0.5"/>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plotArea>
      <cx:plotAreaRegion>
        <cx:series layoutId="treemap" uniqueId="{6BB55307-4819-4B3E-BF0D-22FAA220008F}">
          <cx:tx>
            <cx:txData>
              <cx:f>_xlchart.v1.7</cx:f>
              <cx:v>Count of Employee ID</cx:v>
            </cx:txData>
          </cx:tx>
          <cx:spPr>
            <a:ln>
              <a:noFill/>
            </a:ln>
          </cx:spPr>
          <cx:dataLabels pos="inEnd">
            <cx:spPr>
              <a:noFill/>
              <a:ln>
                <a:noFill/>
              </a:ln>
            </cx:spPr>
            <cx:txPr>
              <a:bodyPr spcFirstLastPara="1" vertOverflow="ellipsis" horzOverflow="overflow" wrap="square" lIns="0" tIns="0" rIns="0" bIns="0" anchor="ctr" anchorCtr="1"/>
              <a:lstStyle/>
              <a:p>
                <a:pPr algn="ctr" rtl="0">
                  <a:defRPr sz="800" b="1"/>
                </a:pPr>
                <a:endParaRPr lang="en-US" sz="8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_xlchart.v2.9</cx:f>
      </cx:strDim>
      <cx:numDim type="val">
        <cx:f>_xlchart.v2.11</cx:f>
      </cx:numDim>
    </cx:data>
  </cx:chartData>
  <cx:chart>
    <cx:plotArea>
      <cx:plotAreaRegion>
        <cx:plotSurface>
          <cx:spPr>
            <a:noFill/>
            <a:ln>
              <a:noFill/>
            </a:ln>
          </cx:spPr>
        </cx:plotSurface>
        <cx:series layoutId="funnel" uniqueId="{7F366243-E409-4824-B1B6-31F1D13E115E}">
          <cx:tx>
            <cx:txData>
              <cx:f>_xlchart.v2.10</cx:f>
              <cx:v>Count of Employee ID</cx:v>
            </cx:txData>
          </cx:tx>
          <cx:spPr>
            <a:gradFill>
              <a:gsLst>
                <a:gs pos="14000">
                  <a:srgbClr val="B17ED8"/>
                </a:gs>
                <a:gs pos="100000">
                  <a:schemeClr val="accent1">
                    <a:lumMod val="30000"/>
                    <a:lumOff val="70000"/>
                  </a:schemeClr>
                </a:gs>
              </a:gsLst>
              <a:lin ang="5400000" scaled="1"/>
            </a:gradFill>
            <a:ln>
              <a:noFill/>
            </a:ln>
          </cx:spPr>
          <cx:dataLabels>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visibility seriesName="0" categoryName="0" value="1"/>
          </cx:dataLabels>
          <cx:dataId val="0"/>
        </cx:series>
      </cx:plotAreaRegion>
      <cx:axis id="0">
        <cx:catScaling gapWidth="0.209999993"/>
        <cx:tickLabels/>
        <cx:txPr>
          <a:bodyPr spcFirstLastPara="1" vertOverflow="ellipsis" horzOverflow="overflow" wrap="square" lIns="0" tIns="0" rIns="0" bIns="0" anchor="ctr" anchorCtr="1"/>
          <a:lstStyle/>
          <a:p>
            <a:pPr algn="ctr" rtl="0">
              <a:defRPr sz="700" b="1"/>
            </a:pPr>
            <a:endParaRPr lang="en-US" sz="700" b="1" i="0" u="none" strike="noStrike" baseline="0">
              <a:solidFill>
                <a:sysClr val="window" lastClr="FFFFFF">
                  <a:lumMod val="95000"/>
                </a:sysClr>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microsoft.com/office/2014/relationships/chartEx" Target="../charts/chartEx2.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image" Target="../media/image4.gif"/><Relationship Id="rId3" Type="http://schemas.openxmlformats.org/officeDocument/2006/relationships/chart" Target="../charts/chart9.xml"/><Relationship Id="rId7" Type="http://schemas.openxmlformats.org/officeDocument/2006/relationships/image" Target="../media/image2.png"/><Relationship Id="rId12" Type="http://schemas.microsoft.com/office/2014/relationships/chartEx" Target="../charts/chartEx4.xml"/><Relationship Id="rId2" Type="http://schemas.openxmlformats.org/officeDocument/2006/relationships/chart" Target="../charts/chart8.xml"/><Relationship Id="rId1" Type="http://schemas.openxmlformats.org/officeDocument/2006/relationships/image" Target="../media/image1.jpg"/><Relationship Id="rId6" Type="http://schemas.openxmlformats.org/officeDocument/2006/relationships/chart" Target="../charts/chart12.xml"/><Relationship Id="rId11" Type="http://schemas.microsoft.com/office/2014/relationships/chartEx" Target="../charts/chartEx3.xml"/><Relationship Id="rId5" Type="http://schemas.openxmlformats.org/officeDocument/2006/relationships/chart" Target="../charts/chart11.xml"/><Relationship Id="rId10" Type="http://schemas.openxmlformats.org/officeDocument/2006/relationships/image" Target="../media/image3.png"/><Relationship Id="rId4" Type="http://schemas.openxmlformats.org/officeDocument/2006/relationships/chart" Target="../charts/chart10.xml"/><Relationship Id="rId9"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5</xdr:col>
      <xdr:colOff>425450</xdr:colOff>
      <xdr:row>7</xdr:row>
      <xdr:rowOff>158751</xdr:rowOff>
    </xdr:from>
    <xdr:to>
      <xdr:col>6</xdr:col>
      <xdr:colOff>1009650</xdr:colOff>
      <xdr:row>13</xdr:row>
      <xdr:rowOff>38101</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7F165168-E9BE-61F2-5C44-34A0A6848F2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664200" y="1447801"/>
              <a:ext cx="1828800" cy="98425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815975</xdr:colOff>
      <xdr:row>21</xdr:row>
      <xdr:rowOff>127000</xdr:rowOff>
    </xdr:from>
    <xdr:to>
      <xdr:col>3</xdr:col>
      <xdr:colOff>590550</xdr:colOff>
      <xdr:row>28</xdr:row>
      <xdr:rowOff>76200</xdr:rowOff>
    </xdr:to>
    <xdr:graphicFrame macro="">
      <xdr:nvGraphicFramePr>
        <xdr:cNvPr id="3" name="Chart 2">
          <a:extLst>
            <a:ext uri="{FF2B5EF4-FFF2-40B4-BE49-F238E27FC236}">
              <a16:creationId xmlns:a16="http://schemas.microsoft.com/office/drawing/2014/main" id="{78CE6BA8-0969-D9F4-29D8-B360A0E133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231775</xdr:colOff>
      <xdr:row>24</xdr:row>
      <xdr:rowOff>57150</xdr:rowOff>
    </xdr:from>
    <xdr:to>
      <xdr:col>6</xdr:col>
      <xdr:colOff>292100</xdr:colOff>
      <xdr:row>26</xdr:row>
      <xdr:rowOff>139700</xdr:rowOff>
    </xdr:to>
    <xdr:graphicFrame macro="">
      <xdr:nvGraphicFramePr>
        <xdr:cNvPr id="4" name="Chart 3">
          <a:extLst>
            <a:ext uri="{FF2B5EF4-FFF2-40B4-BE49-F238E27FC236}">
              <a16:creationId xmlns:a16="http://schemas.microsoft.com/office/drawing/2014/main" id="{9E7EAFB3-3969-8DAC-5B92-47BD475F0A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431800</xdr:colOff>
      <xdr:row>29</xdr:row>
      <xdr:rowOff>158751</xdr:rowOff>
    </xdr:from>
    <xdr:to>
      <xdr:col>5</xdr:col>
      <xdr:colOff>717550</xdr:colOff>
      <xdr:row>32</xdr:row>
      <xdr:rowOff>0</xdr:rowOff>
    </xdr:to>
    <mc:AlternateContent xmlns:mc="http://schemas.openxmlformats.org/markup-compatibility/2006" xmlns:a14="http://schemas.microsoft.com/office/drawing/2010/main">
      <mc:Choice Requires="a14">
        <xdr:graphicFrame macro="">
          <xdr:nvGraphicFramePr>
            <xdr:cNvPr id="5" name="Year of joining">
              <a:extLst>
                <a:ext uri="{FF2B5EF4-FFF2-40B4-BE49-F238E27FC236}">
                  <a16:creationId xmlns:a16="http://schemas.microsoft.com/office/drawing/2014/main" id="{E7C9950D-8902-13A5-6272-D1D7078FD979}"/>
                </a:ext>
              </a:extLst>
            </xdr:cNvPr>
            <xdr:cNvGraphicFramePr/>
          </xdr:nvGraphicFramePr>
          <xdr:xfrm>
            <a:off x="0" y="0"/>
            <a:ext cx="0" cy="0"/>
          </xdr:xfrm>
          <a:graphic>
            <a:graphicData uri="http://schemas.microsoft.com/office/drawing/2010/slicer">
              <sle:slicer xmlns:sle="http://schemas.microsoft.com/office/drawing/2010/slicer" name="Year of joining"/>
            </a:graphicData>
          </a:graphic>
        </xdr:graphicFrame>
      </mc:Choice>
      <mc:Fallback xmlns="">
        <xdr:sp macro="" textlink="">
          <xdr:nvSpPr>
            <xdr:cNvPr id="0" name=""/>
            <xdr:cNvSpPr>
              <a:spLocks noTextEdit="1"/>
            </xdr:cNvSpPr>
          </xdr:nvSpPr>
          <xdr:spPr>
            <a:xfrm>
              <a:off x="431800" y="5499101"/>
              <a:ext cx="6470650" cy="393699"/>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1155700</xdr:colOff>
      <xdr:row>7</xdr:row>
      <xdr:rowOff>31751</xdr:rowOff>
    </xdr:from>
    <xdr:to>
      <xdr:col>8</xdr:col>
      <xdr:colOff>233350</xdr:colOff>
      <xdr:row>13</xdr:row>
      <xdr:rowOff>146050</xdr:rowOff>
    </xdr:to>
    <mc:AlternateContent xmlns:mc="http://schemas.openxmlformats.org/markup-compatibility/2006" xmlns:a14="http://schemas.microsoft.com/office/drawing/2010/main">
      <mc:Choice Requires="a14">
        <xdr:graphicFrame macro="">
          <xdr:nvGraphicFramePr>
            <xdr:cNvPr id="6" name="Department">
              <a:extLst>
                <a:ext uri="{FF2B5EF4-FFF2-40B4-BE49-F238E27FC236}">
                  <a16:creationId xmlns:a16="http://schemas.microsoft.com/office/drawing/2014/main" id="{A96E5048-2CF5-1CEA-72BF-1E67E5F87976}"/>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6591300" y="1320801"/>
              <a:ext cx="1116000" cy="1219199"/>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133350</xdr:colOff>
      <xdr:row>5</xdr:row>
      <xdr:rowOff>139701</xdr:rowOff>
    </xdr:from>
    <xdr:to>
      <xdr:col>4</xdr:col>
      <xdr:colOff>311150</xdr:colOff>
      <xdr:row>13</xdr:row>
      <xdr:rowOff>120651</xdr:rowOff>
    </xdr:to>
    <mc:AlternateContent xmlns:mc="http://schemas.openxmlformats.org/markup-compatibility/2006" xmlns:a14="http://schemas.microsoft.com/office/drawing/2010/main">
      <mc:Choice Requires="a14">
        <xdr:graphicFrame macro="">
          <xdr:nvGraphicFramePr>
            <xdr:cNvPr id="9" name="Qualification">
              <a:extLst>
                <a:ext uri="{FF2B5EF4-FFF2-40B4-BE49-F238E27FC236}">
                  <a16:creationId xmlns:a16="http://schemas.microsoft.com/office/drawing/2014/main" id="{444DB91A-7CA5-4DD3-766A-B1279DEC6D07}"/>
                </a:ext>
              </a:extLst>
            </xdr:cNvPr>
            <xdr:cNvGraphicFramePr/>
          </xdr:nvGraphicFramePr>
          <xdr:xfrm>
            <a:off x="0" y="0"/>
            <a:ext cx="0" cy="0"/>
          </xdr:xfrm>
          <a:graphic>
            <a:graphicData uri="http://schemas.microsoft.com/office/drawing/2010/slicer">
              <sle:slicer xmlns:sle="http://schemas.microsoft.com/office/drawing/2010/slicer" name="Qualification"/>
            </a:graphicData>
          </a:graphic>
        </xdr:graphicFrame>
      </mc:Choice>
      <mc:Fallback xmlns="">
        <xdr:sp macro="" textlink="">
          <xdr:nvSpPr>
            <xdr:cNvPr id="0" name=""/>
            <xdr:cNvSpPr>
              <a:spLocks noTextEdit="1"/>
            </xdr:cNvSpPr>
          </xdr:nvSpPr>
          <xdr:spPr>
            <a:xfrm>
              <a:off x="2374900" y="1060451"/>
              <a:ext cx="1320800" cy="145415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552450</xdr:colOff>
      <xdr:row>33</xdr:row>
      <xdr:rowOff>155575</xdr:rowOff>
    </xdr:from>
    <xdr:to>
      <xdr:col>6</xdr:col>
      <xdr:colOff>44450</xdr:colOff>
      <xdr:row>42</xdr:row>
      <xdr:rowOff>0</xdr:rowOff>
    </xdr:to>
    <xdr:graphicFrame macro="">
      <xdr:nvGraphicFramePr>
        <xdr:cNvPr id="11" name="Chart 10">
          <a:extLst>
            <a:ext uri="{FF2B5EF4-FFF2-40B4-BE49-F238E27FC236}">
              <a16:creationId xmlns:a16="http://schemas.microsoft.com/office/drawing/2014/main" id="{F7FAD26C-4329-AE6A-9E94-D044C29D90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25400</xdr:colOff>
      <xdr:row>46</xdr:row>
      <xdr:rowOff>88899</xdr:rowOff>
    </xdr:from>
    <xdr:to>
      <xdr:col>6</xdr:col>
      <xdr:colOff>495300</xdr:colOff>
      <xdr:row>54</xdr:row>
      <xdr:rowOff>85724</xdr:rowOff>
    </xdr:to>
    <xdr:graphicFrame macro="">
      <xdr:nvGraphicFramePr>
        <xdr:cNvPr id="7" name="Chart 6">
          <a:extLst>
            <a:ext uri="{FF2B5EF4-FFF2-40B4-BE49-F238E27FC236}">
              <a16:creationId xmlns:a16="http://schemas.microsoft.com/office/drawing/2014/main" id="{19282FB9-64C5-510C-2953-2A87742356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806450</xdr:colOff>
      <xdr:row>57</xdr:row>
      <xdr:rowOff>114300</xdr:rowOff>
    </xdr:from>
    <xdr:to>
      <xdr:col>4</xdr:col>
      <xdr:colOff>876300</xdr:colOff>
      <xdr:row>64</xdr:row>
      <xdr:rowOff>47624</xdr:rowOff>
    </xdr:to>
    <xdr:graphicFrame macro="">
      <xdr:nvGraphicFramePr>
        <xdr:cNvPr id="8" name="Chart 7">
          <a:extLst>
            <a:ext uri="{FF2B5EF4-FFF2-40B4-BE49-F238E27FC236}">
              <a16:creationId xmlns:a16="http://schemas.microsoft.com/office/drawing/2014/main" id="{CDE20164-66B9-7B6D-BF4A-41B9AFAE99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1257300</xdr:colOff>
      <xdr:row>68</xdr:row>
      <xdr:rowOff>171450</xdr:rowOff>
    </xdr:from>
    <xdr:to>
      <xdr:col>4</xdr:col>
      <xdr:colOff>603250</xdr:colOff>
      <xdr:row>74</xdr:row>
      <xdr:rowOff>50800</xdr:rowOff>
    </xdr:to>
    <mc:AlternateContent xmlns:mc="http://schemas.openxmlformats.org/markup-compatibility/2006" xmlns:a14="http://schemas.microsoft.com/office/drawing/2010/main">
      <mc:Choice Requires="a14">
        <xdr:graphicFrame macro="">
          <xdr:nvGraphicFramePr>
            <xdr:cNvPr id="10" name="Gender 2">
              <a:extLst>
                <a:ext uri="{FF2B5EF4-FFF2-40B4-BE49-F238E27FC236}">
                  <a16:creationId xmlns:a16="http://schemas.microsoft.com/office/drawing/2014/main" id="{7FEC4A4F-9AD6-4C2C-B1CB-39BB25C76A97}"/>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3619500" y="12693650"/>
              <a:ext cx="1828800" cy="98425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920750</xdr:colOff>
      <xdr:row>79</xdr:row>
      <xdr:rowOff>50800</xdr:rowOff>
    </xdr:from>
    <xdr:to>
      <xdr:col>6</xdr:col>
      <xdr:colOff>165100</xdr:colOff>
      <xdr:row>86</xdr:row>
      <xdr:rowOff>47624</xdr:rowOff>
    </xdr:to>
    <xdr:graphicFrame macro="">
      <xdr:nvGraphicFramePr>
        <xdr:cNvPr id="12" name="Chart 11">
          <a:extLst>
            <a:ext uri="{FF2B5EF4-FFF2-40B4-BE49-F238E27FC236}">
              <a16:creationId xmlns:a16="http://schemas.microsoft.com/office/drawing/2014/main" id="{BD99773B-C2C8-4DB8-ADC6-612DEE7347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66675</xdr:colOff>
      <xdr:row>78</xdr:row>
      <xdr:rowOff>6350</xdr:rowOff>
    </xdr:from>
    <xdr:to>
      <xdr:col>10</xdr:col>
      <xdr:colOff>57150</xdr:colOff>
      <xdr:row>84</xdr:row>
      <xdr:rowOff>117474</xdr:rowOff>
    </xdr:to>
    <xdr:graphicFrame macro="">
      <xdr:nvGraphicFramePr>
        <xdr:cNvPr id="13" name="Chart 12">
          <a:extLst>
            <a:ext uri="{FF2B5EF4-FFF2-40B4-BE49-F238E27FC236}">
              <a16:creationId xmlns:a16="http://schemas.microsoft.com/office/drawing/2014/main" id="{93B48179-C164-B004-3FBE-634046116A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669925</xdr:colOff>
      <xdr:row>75</xdr:row>
      <xdr:rowOff>180975</xdr:rowOff>
    </xdr:from>
    <xdr:to>
      <xdr:col>7</xdr:col>
      <xdr:colOff>85725</xdr:colOff>
      <xdr:row>90</xdr:row>
      <xdr:rowOff>161925</xdr:rowOff>
    </xdr:to>
    <mc:AlternateContent xmlns:mc="http://schemas.openxmlformats.org/markup-compatibility/2006">
      <mc:Choice xmlns:cx1="http://schemas.microsoft.com/office/drawing/2015/9/8/chartex" Requires="cx1">
        <xdr:graphicFrame macro="">
          <xdr:nvGraphicFramePr>
            <xdr:cNvPr id="17" name="Chart 16">
              <a:extLst>
                <a:ext uri="{FF2B5EF4-FFF2-40B4-BE49-F238E27FC236}">
                  <a16:creationId xmlns:a16="http://schemas.microsoft.com/office/drawing/2014/main" id="{8A5BD72E-C095-5D06-2544-0A97F71626E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4371975" y="13992225"/>
              <a:ext cx="4572000" cy="2743200"/>
            </a:xfrm>
            <a:prstGeom prst="rect">
              <a:avLst/>
            </a:prstGeom>
            <a:solidFill>
              <a:prstClr val="white"/>
            </a:solidFill>
            <a:ln w="1">
              <a:solidFill>
                <a:prstClr val="green"/>
              </a:solidFill>
            </a:ln>
          </xdr:spPr>
          <xdr:txBody>
            <a:bodyPr vertOverflow="clip" horzOverflow="clip"/>
            <a:lstStyle/>
            <a:p>
              <a:r>
                <a:rPr lang="en-PK"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1041400</xdr:colOff>
      <xdr:row>99</xdr:row>
      <xdr:rowOff>12700</xdr:rowOff>
    </xdr:from>
    <xdr:to>
      <xdr:col>8</xdr:col>
      <xdr:colOff>349250</xdr:colOff>
      <xdr:row>109</xdr:row>
      <xdr:rowOff>19050</xdr:rowOff>
    </xdr:to>
    <mc:AlternateContent xmlns:mc="http://schemas.openxmlformats.org/markup-compatibility/2006">
      <mc:Choice xmlns:cx2="http://schemas.microsoft.com/office/drawing/2015/10/21/chartex" Requires="cx2">
        <xdr:graphicFrame macro="">
          <xdr:nvGraphicFramePr>
            <xdr:cNvPr id="18" name="Chart 17">
              <a:extLst>
                <a:ext uri="{FF2B5EF4-FFF2-40B4-BE49-F238E27FC236}">
                  <a16:creationId xmlns:a16="http://schemas.microsoft.com/office/drawing/2014/main" id="{E43D8443-3F47-5350-A6D4-4724CFC0B08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7226300" y="18243550"/>
              <a:ext cx="2590800" cy="1847850"/>
            </a:xfrm>
            <a:prstGeom prst="rect">
              <a:avLst/>
            </a:prstGeom>
            <a:solidFill>
              <a:prstClr val="white"/>
            </a:solidFill>
            <a:ln w="1">
              <a:solidFill>
                <a:prstClr val="green"/>
              </a:solidFill>
            </a:ln>
          </xdr:spPr>
          <xdr:txBody>
            <a:bodyPr vertOverflow="clip" horzOverflow="clip"/>
            <a:lstStyle/>
            <a:p>
              <a:r>
                <a:rPr lang="en-PK"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558800</xdr:colOff>
      <xdr:row>0</xdr:row>
      <xdr:rowOff>114300</xdr:rowOff>
    </xdr:from>
    <xdr:to>
      <xdr:col>18</xdr:col>
      <xdr:colOff>171450</xdr:colOff>
      <xdr:row>24</xdr:row>
      <xdr:rowOff>66675</xdr:rowOff>
    </xdr:to>
    <xdr:pic>
      <xdr:nvPicPr>
        <xdr:cNvPr id="3" name="Picture 2">
          <a:extLst>
            <a:ext uri="{FF2B5EF4-FFF2-40B4-BE49-F238E27FC236}">
              <a16:creationId xmlns:a16="http://schemas.microsoft.com/office/drawing/2014/main" id="{D0B7DDF2-A2E5-8AE1-126D-B0FAE710868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8800" y="114300"/>
          <a:ext cx="10585450" cy="4371975"/>
        </a:xfrm>
        <a:prstGeom prst="rect">
          <a:avLst/>
        </a:prstGeom>
        <a:noFill/>
      </xdr:spPr>
    </xdr:pic>
    <xdr:clientData/>
  </xdr:twoCellAnchor>
  <xdr:twoCellAnchor>
    <xdr:from>
      <xdr:col>7</xdr:col>
      <xdr:colOff>88900</xdr:colOff>
      <xdr:row>3</xdr:row>
      <xdr:rowOff>152400</xdr:rowOff>
    </xdr:from>
    <xdr:to>
      <xdr:col>7</xdr:col>
      <xdr:colOff>533400</xdr:colOff>
      <xdr:row>5</xdr:row>
      <xdr:rowOff>152400</xdr:rowOff>
    </xdr:to>
    <xdr:sp macro="" textlink="KPI!A7">
      <xdr:nvSpPr>
        <xdr:cNvPr id="4" name="TextBox 3">
          <a:extLst>
            <a:ext uri="{FF2B5EF4-FFF2-40B4-BE49-F238E27FC236}">
              <a16:creationId xmlns:a16="http://schemas.microsoft.com/office/drawing/2014/main" id="{A2F2456B-E803-E117-B9D9-06D24EFE8D6B}"/>
            </a:ext>
          </a:extLst>
        </xdr:cNvPr>
        <xdr:cNvSpPr txBox="1"/>
      </xdr:nvSpPr>
      <xdr:spPr>
        <a:xfrm>
          <a:off x="4356100" y="704850"/>
          <a:ext cx="4445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A46AD16-4C8B-435F-B081-BF608B7B2D3C}" type="TxLink">
            <a:rPr lang="en-US" sz="2000" b="1" i="0" u="none" strike="noStrike">
              <a:solidFill>
                <a:schemeClr val="bg1"/>
              </a:solidFill>
              <a:latin typeface="Calibri"/>
              <a:cs typeface="Calibri"/>
            </a:rPr>
            <a:pPr/>
            <a:t>46</a:t>
          </a:fld>
          <a:endParaRPr lang="en-PK" sz="2000" b="1">
            <a:solidFill>
              <a:schemeClr val="bg1"/>
            </a:solidFill>
          </a:endParaRPr>
        </a:p>
      </xdr:txBody>
    </xdr:sp>
    <xdr:clientData/>
  </xdr:twoCellAnchor>
  <xdr:twoCellAnchor>
    <xdr:from>
      <xdr:col>6</xdr:col>
      <xdr:colOff>254000</xdr:colOff>
      <xdr:row>2</xdr:row>
      <xdr:rowOff>146050</xdr:rowOff>
    </xdr:from>
    <xdr:to>
      <xdr:col>9</xdr:col>
      <xdr:colOff>120650</xdr:colOff>
      <xdr:row>4</xdr:row>
      <xdr:rowOff>146050</xdr:rowOff>
    </xdr:to>
    <xdr:sp macro="" textlink="">
      <xdr:nvSpPr>
        <xdr:cNvPr id="5" name="TextBox 4">
          <a:extLst>
            <a:ext uri="{FF2B5EF4-FFF2-40B4-BE49-F238E27FC236}">
              <a16:creationId xmlns:a16="http://schemas.microsoft.com/office/drawing/2014/main" id="{2D2EC1E5-5DA2-F9EA-6379-9B0617AD3C04}"/>
            </a:ext>
          </a:extLst>
        </xdr:cNvPr>
        <xdr:cNvSpPr txBox="1"/>
      </xdr:nvSpPr>
      <xdr:spPr>
        <a:xfrm>
          <a:off x="3911600" y="514350"/>
          <a:ext cx="169545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a:solidFill>
                <a:schemeClr val="accent2"/>
              </a:solidFill>
              <a:latin typeface="Calibri"/>
              <a:cs typeface="Calibri"/>
            </a:rPr>
            <a:t>Active</a:t>
          </a:r>
          <a:r>
            <a:rPr lang="en-US" sz="1400" b="1" i="0" u="none" strike="noStrike" baseline="0">
              <a:solidFill>
                <a:schemeClr val="accent2"/>
              </a:solidFill>
              <a:latin typeface="Calibri"/>
              <a:cs typeface="Calibri"/>
            </a:rPr>
            <a:t> Employees</a:t>
          </a:r>
          <a:endParaRPr lang="en-US" sz="1400" b="1" i="0" u="none" strike="noStrike">
            <a:solidFill>
              <a:schemeClr val="accent2"/>
            </a:solidFill>
            <a:latin typeface="Calibri"/>
            <a:cs typeface="Calibri"/>
          </a:endParaRPr>
        </a:p>
      </xdr:txBody>
    </xdr:sp>
    <xdr:clientData/>
  </xdr:twoCellAnchor>
  <xdr:twoCellAnchor>
    <xdr:from>
      <xdr:col>9</xdr:col>
      <xdr:colOff>277283</xdr:colOff>
      <xdr:row>2</xdr:row>
      <xdr:rowOff>146050</xdr:rowOff>
    </xdr:from>
    <xdr:to>
      <xdr:col>12</xdr:col>
      <xdr:colOff>143933</xdr:colOff>
      <xdr:row>4</xdr:row>
      <xdr:rowOff>146050</xdr:rowOff>
    </xdr:to>
    <xdr:sp macro="" textlink="">
      <xdr:nvSpPr>
        <xdr:cNvPr id="6" name="TextBox 5">
          <a:extLst>
            <a:ext uri="{FF2B5EF4-FFF2-40B4-BE49-F238E27FC236}">
              <a16:creationId xmlns:a16="http://schemas.microsoft.com/office/drawing/2014/main" id="{3666CB02-C8E4-CCFD-E92B-C76F4E47CE09}"/>
            </a:ext>
          </a:extLst>
        </xdr:cNvPr>
        <xdr:cNvSpPr txBox="1"/>
      </xdr:nvSpPr>
      <xdr:spPr>
        <a:xfrm>
          <a:off x="5763683" y="514350"/>
          <a:ext cx="169545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baseline="0">
              <a:solidFill>
                <a:schemeClr val="accent2"/>
              </a:solidFill>
              <a:latin typeface="Calibri"/>
              <a:ea typeface="+mn-ea"/>
              <a:cs typeface="Calibri"/>
            </a:rPr>
            <a:t>Average</a:t>
          </a:r>
          <a:r>
            <a:rPr lang="en-US" sz="1400" b="1" i="0" u="none" strike="noStrike" baseline="0">
              <a:solidFill>
                <a:schemeClr val="accent4">
                  <a:lumMod val="75000"/>
                </a:schemeClr>
              </a:solidFill>
              <a:latin typeface="Calibri"/>
              <a:cs typeface="Calibri"/>
            </a:rPr>
            <a:t> </a:t>
          </a:r>
          <a:r>
            <a:rPr lang="en-US" sz="1400" b="1" i="0" u="none" strike="noStrike" baseline="0">
              <a:solidFill>
                <a:schemeClr val="accent2"/>
              </a:solidFill>
              <a:latin typeface="Calibri"/>
              <a:ea typeface="+mn-ea"/>
              <a:cs typeface="Calibri"/>
            </a:rPr>
            <a:t>Age</a:t>
          </a:r>
        </a:p>
      </xdr:txBody>
    </xdr:sp>
    <xdr:clientData/>
  </xdr:twoCellAnchor>
  <xdr:twoCellAnchor>
    <xdr:from>
      <xdr:col>12</xdr:col>
      <xdr:colOff>300566</xdr:colOff>
      <xdr:row>2</xdr:row>
      <xdr:rowOff>146050</xdr:rowOff>
    </xdr:from>
    <xdr:to>
      <xdr:col>15</xdr:col>
      <xdr:colOff>167216</xdr:colOff>
      <xdr:row>4</xdr:row>
      <xdr:rowOff>146050</xdr:rowOff>
    </xdr:to>
    <xdr:sp macro="" textlink="">
      <xdr:nvSpPr>
        <xdr:cNvPr id="7" name="TextBox 6">
          <a:extLst>
            <a:ext uri="{FF2B5EF4-FFF2-40B4-BE49-F238E27FC236}">
              <a16:creationId xmlns:a16="http://schemas.microsoft.com/office/drawing/2014/main" id="{9C2B6645-2749-DE5F-9AB6-751CBD97811A}"/>
            </a:ext>
          </a:extLst>
        </xdr:cNvPr>
        <xdr:cNvSpPr txBox="1"/>
      </xdr:nvSpPr>
      <xdr:spPr>
        <a:xfrm>
          <a:off x="7615766" y="514350"/>
          <a:ext cx="169545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baseline="0">
              <a:solidFill>
                <a:schemeClr val="accent2"/>
              </a:solidFill>
              <a:latin typeface="Calibri"/>
              <a:ea typeface="+mn-ea"/>
              <a:cs typeface="Calibri"/>
            </a:rPr>
            <a:t>Attrition</a:t>
          </a:r>
          <a:r>
            <a:rPr lang="en-US" sz="1400" b="1" i="0" u="none" strike="noStrike" baseline="0">
              <a:solidFill>
                <a:schemeClr val="accent4">
                  <a:lumMod val="75000"/>
                </a:schemeClr>
              </a:solidFill>
              <a:latin typeface="Calibri"/>
              <a:cs typeface="Calibri"/>
            </a:rPr>
            <a:t> </a:t>
          </a:r>
          <a:r>
            <a:rPr lang="en-US" sz="1400" b="1" i="0" u="none" strike="noStrike" baseline="0">
              <a:solidFill>
                <a:schemeClr val="accent2"/>
              </a:solidFill>
              <a:latin typeface="Calibri"/>
              <a:ea typeface="+mn-ea"/>
              <a:cs typeface="Calibri"/>
            </a:rPr>
            <a:t>Rate</a:t>
          </a:r>
        </a:p>
      </xdr:txBody>
    </xdr:sp>
    <xdr:clientData/>
  </xdr:twoCellAnchor>
  <xdr:twoCellAnchor>
    <xdr:from>
      <xdr:col>15</xdr:col>
      <xdr:colOff>323850</xdr:colOff>
      <xdr:row>2</xdr:row>
      <xdr:rowOff>146050</xdr:rowOff>
    </xdr:from>
    <xdr:to>
      <xdr:col>18</xdr:col>
      <xdr:colOff>190500</xdr:colOff>
      <xdr:row>4</xdr:row>
      <xdr:rowOff>146050</xdr:rowOff>
    </xdr:to>
    <xdr:sp macro="" textlink="">
      <xdr:nvSpPr>
        <xdr:cNvPr id="8" name="TextBox 7">
          <a:extLst>
            <a:ext uri="{FF2B5EF4-FFF2-40B4-BE49-F238E27FC236}">
              <a16:creationId xmlns:a16="http://schemas.microsoft.com/office/drawing/2014/main" id="{3E59F562-4D5D-7B26-5EBE-72B62EE10C71}"/>
            </a:ext>
          </a:extLst>
        </xdr:cNvPr>
        <xdr:cNvSpPr txBox="1"/>
      </xdr:nvSpPr>
      <xdr:spPr>
        <a:xfrm>
          <a:off x="9467850" y="514350"/>
          <a:ext cx="169545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none" strike="noStrike" baseline="0">
              <a:solidFill>
                <a:schemeClr val="accent2"/>
              </a:solidFill>
              <a:latin typeface="Calibri"/>
              <a:ea typeface="+mn-ea"/>
              <a:cs typeface="Calibri"/>
            </a:rPr>
            <a:t>Attrition</a:t>
          </a:r>
          <a:r>
            <a:rPr lang="en-US" sz="1400" b="1" i="0" u="none" strike="noStrike" baseline="0">
              <a:solidFill>
                <a:schemeClr val="accent4">
                  <a:lumMod val="75000"/>
                </a:schemeClr>
              </a:solidFill>
              <a:latin typeface="Calibri"/>
              <a:cs typeface="Calibri"/>
            </a:rPr>
            <a:t> </a:t>
          </a:r>
          <a:r>
            <a:rPr lang="en-US" sz="1400" b="1" i="0" u="none" strike="noStrike" baseline="0">
              <a:solidFill>
                <a:schemeClr val="accent2"/>
              </a:solidFill>
              <a:latin typeface="Calibri"/>
              <a:ea typeface="+mn-ea"/>
              <a:cs typeface="Calibri"/>
            </a:rPr>
            <a:t>Tenure</a:t>
          </a:r>
        </a:p>
      </xdr:txBody>
    </xdr:sp>
    <xdr:clientData/>
  </xdr:twoCellAnchor>
  <xdr:twoCellAnchor>
    <xdr:from>
      <xdr:col>9</xdr:col>
      <xdr:colOff>556841</xdr:colOff>
      <xdr:row>3</xdr:row>
      <xdr:rowOff>146050</xdr:rowOff>
    </xdr:from>
    <xdr:to>
      <xdr:col>10</xdr:col>
      <xdr:colOff>461118</xdr:colOff>
      <xdr:row>5</xdr:row>
      <xdr:rowOff>146050</xdr:rowOff>
    </xdr:to>
    <xdr:sp macro="" textlink="KPI!I7">
      <xdr:nvSpPr>
        <xdr:cNvPr id="11" name="TextBox 10">
          <a:extLst>
            <a:ext uri="{FF2B5EF4-FFF2-40B4-BE49-F238E27FC236}">
              <a16:creationId xmlns:a16="http://schemas.microsoft.com/office/drawing/2014/main" id="{AD05D3BB-62D3-FDCC-9D5F-D0C9FC5C0D04}"/>
            </a:ext>
          </a:extLst>
        </xdr:cNvPr>
        <xdr:cNvSpPr txBox="1"/>
      </xdr:nvSpPr>
      <xdr:spPr>
        <a:xfrm>
          <a:off x="6043241" y="698500"/>
          <a:ext cx="513877"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1743759-5082-4F8C-8650-BC192457A6DD}" type="TxLink">
            <a:rPr lang="en-US" sz="2000" b="1" i="0" u="none" strike="noStrike">
              <a:solidFill>
                <a:schemeClr val="bg1"/>
              </a:solidFill>
              <a:latin typeface="Calibri"/>
              <a:ea typeface="+mn-ea"/>
              <a:cs typeface="Calibri"/>
            </a:rPr>
            <a:pPr marL="0" indent="0"/>
            <a:t>30</a:t>
          </a:fld>
          <a:endParaRPr lang="en-PK" sz="2000" b="1" i="0" u="none" strike="noStrike">
            <a:solidFill>
              <a:schemeClr val="bg1"/>
            </a:solidFill>
            <a:latin typeface="Calibri"/>
            <a:ea typeface="+mn-ea"/>
            <a:cs typeface="Calibri"/>
          </a:endParaRPr>
        </a:p>
      </xdr:txBody>
    </xdr:sp>
    <xdr:clientData/>
  </xdr:twoCellAnchor>
  <xdr:twoCellAnchor>
    <xdr:from>
      <xdr:col>12</xdr:col>
      <xdr:colOff>408359</xdr:colOff>
      <xdr:row>3</xdr:row>
      <xdr:rowOff>152400</xdr:rowOff>
    </xdr:from>
    <xdr:to>
      <xdr:col>14</xdr:col>
      <xdr:colOff>198809</xdr:colOff>
      <xdr:row>5</xdr:row>
      <xdr:rowOff>152400</xdr:rowOff>
    </xdr:to>
    <xdr:sp macro="" textlink="KPI!G7">
      <xdr:nvSpPr>
        <xdr:cNvPr id="12" name="TextBox 11">
          <a:extLst>
            <a:ext uri="{FF2B5EF4-FFF2-40B4-BE49-F238E27FC236}">
              <a16:creationId xmlns:a16="http://schemas.microsoft.com/office/drawing/2014/main" id="{07B32FB1-C7F8-387C-C05E-28E65D30480B}"/>
            </a:ext>
          </a:extLst>
        </xdr:cNvPr>
        <xdr:cNvSpPr txBox="1"/>
      </xdr:nvSpPr>
      <xdr:spPr>
        <a:xfrm>
          <a:off x="7723559" y="704850"/>
          <a:ext cx="100965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420303F-59BF-4501-AFBD-B6E014EC4017}" type="TxLink">
            <a:rPr lang="en-US" sz="2000" b="1" i="0" u="none" strike="noStrike">
              <a:solidFill>
                <a:schemeClr val="bg1"/>
              </a:solidFill>
              <a:latin typeface="Calibri"/>
              <a:ea typeface="+mn-ea"/>
              <a:cs typeface="Calibri"/>
            </a:rPr>
            <a:pPr marL="0" indent="0"/>
            <a:t>14|23%</a:t>
          </a:fld>
          <a:endParaRPr lang="en-PK" sz="2000" b="1" i="0" u="none" strike="noStrike">
            <a:solidFill>
              <a:schemeClr val="bg1"/>
            </a:solidFill>
            <a:latin typeface="Calibri"/>
            <a:ea typeface="+mn-ea"/>
            <a:cs typeface="Calibri"/>
          </a:endParaRPr>
        </a:p>
      </xdr:txBody>
    </xdr:sp>
    <xdr:clientData/>
  </xdr:twoCellAnchor>
  <xdr:twoCellAnchor>
    <xdr:from>
      <xdr:col>19</xdr:col>
      <xdr:colOff>209550</xdr:colOff>
      <xdr:row>3</xdr:row>
      <xdr:rowOff>177800</xdr:rowOff>
    </xdr:from>
    <xdr:to>
      <xdr:col>20</xdr:col>
      <xdr:colOff>44450</xdr:colOff>
      <xdr:row>5</xdr:row>
      <xdr:rowOff>177800</xdr:rowOff>
    </xdr:to>
    <xdr:sp macro="" textlink="KPI!A7">
      <xdr:nvSpPr>
        <xdr:cNvPr id="14" name="TextBox 13">
          <a:extLst>
            <a:ext uri="{FF2B5EF4-FFF2-40B4-BE49-F238E27FC236}">
              <a16:creationId xmlns:a16="http://schemas.microsoft.com/office/drawing/2014/main" id="{302C4C2B-6F01-D0F5-6AC0-2C16BB7BBC72}"/>
            </a:ext>
          </a:extLst>
        </xdr:cNvPr>
        <xdr:cNvSpPr txBox="1"/>
      </xdr:nvSpPr>
      <xdr:spPr>
        <a:xfrm>
          <a:off x="11791950" y="730250"/>
          <a:ext cx="4445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A46AD16-4C8B-435F-B081-BF608B7B2D3C}" type="TxLink">
            <a:rPr lang="en-US" sz="2000" b="1" i="0" u="none" strike="noStrike">
              <a:solidFill>
                <a:schemeClr val="bg1"/>
              </a:solidFill>
              <a:latin typeface="Calibri"/>
              <a:cs typeface="Calibri"/>
            </a:rPr>
            <a:pPr/>
            <a:t>46</a:t>
          </a:fld>
          <a:endParaRPr lang="en-PK" sz="2000" b="1">
            <a:solidFill>
              <a:schemeClr val="bg1"/>
            </a:solidFill>
          </a:endParaRPr>
        </a:p>
      </xdr:txBody>
    </xdr:sp>
    <xdr:clientData/>
  </xdr:twoCellAnchor>
  <xdr:twoCellAnchor>
    <xdr:from>
      <xdr:col>15</xdr:col>
      <xdr:colOff>393700</xdr:colOff>
      <xdr:row>3</xdr:row>
      <xdr:rowOff>152400</xdr:rowOff>
    </xdr:from>
    <xdr:to>
      <xdr:col>17</xdr:col>
      <xdr:colOff>482600</xdr:colOff>
      <xdr:row>5</xdr:row>
      <xdr:rowOff>152400</xdr:rowOff>
    </xdr:to>
    <xdr:sp macro="" textlink="KPI!K7">
      <xdr:nvSpPr>
        <xdr:cNvPr id="15" name="TextBox 14">
          <a:extLst>
            <a:ext uri="{FF2B5EF4-FFF2-40B4-BE49-F238E27FC236}">
              <a16:creationId xmlns:a16="http://schemas.microsoft.com/office/drawing/2014/main" id="{AE137E56-7B16-BF2D-9A57-A2A17015A2DC}"/>
            </a:ext>
          </a:extLst>
        </xdr:cNvPr>
        <xdr:cNvSpPr txBox="1"/>
      </xdr:nvSpPr>
      <xdr:spPr>
        <a:xfrm>
          <a:off x="9537700" y="704850"/>
          <a:ext cx="13081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FA9196F-304F-4F7C-95E7-FE993D4A526C}" type="TxLink">
            <a:rPr lang="en-US" sz="2000" b="1" i="0" u="none" strike="noStrike">
              <a:solidFill>
                <a:schemeClr val="bg1"/>
              </a:solidFill>
              <a:latin typeface="Calibri"/>
              <a:ea typeface="+mn-ea"/>
              <a:cs typeface="Calibri"/>
            </a:rPr>
            <a:pPr marL="0" indent="0"/>
            <a:t>33 months</a:t>
          </a:fld>
          <a:endParaRPr lang="en-PK" sz="2000" b="1" i="0" u="none" strike="noStrike">
            <a:solidFill>
              <a:schemeClr val="bg1"/>
            </a:solidFill>
            <a:latin typeface="Calibri"/>
            <a:ea typeface="+mn-ea"/>
            <a:cs typeface="Calibri"/>
          </a:endParaRPr>
        </a:p>
      </xdr:txBody>
    </xdr:sp>
    <xdr:clientData/>
  </xdr:twoCellAnchor>
  <xdr:twoCellAnchor>
    <xdr:from>
      <xdr:col>2</xdr:col>
      <xdr:colOff>393700</xdr:colOff>
      <xdr:row>0</xdr:row>
      <xdr:rowOff>82550</xdr:rowOff>
    </xdr:from>
    <xdr:to>
      <xdr:col>8</xdr:col>
      <xdr:colOff>520700</xdr:colOff>
      <xdr:row>2</xdr:row>
      <xdr:rowOff>133350</xdr:rowOff>
    </xdr:to>
    <xdr:sp macro="" textlink="">
      <xdr:nvSpPr>
        <xdr:cNvPr id="17" name="TextBox 16">
          <a:extLst>
            <a:ext uri="{FF2B5EF4-FFF2-40B4-BE49-F238E27FC236}">
              <a16:creationId xmlns:a16="http://schemas.microsoft.com/office/drawing/2014/main" id="{3ACB5443-0459-960B-1C04-2BB0555516F9}"/>
            </a:ext>
          </a:extLst>
        </xdr:cNvPr>
        <xdr:cNvSpPr txBox="1"/>
      </xdr:nvSpPr>
      <xdr:spPr>
        <a:xfrm>
          <a:off x="1612900" y="82550"/>
          <a:ext cx="37846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i="0" u="none" strike="noStrike">
              <a:solidFill>
                <a:schemeClr val="accent2"/>
              </a:solidFill>
              <a:latin typeface="Calibri"/>
              <a:cs typeface="Calibri"/>
            </a:rPr>
            <a:t>HR</a:t>
          </a:r>
          <a:r>
            <a:rPr lang="en-US" sz="2400" b="1" i="0" u="none" strike="noStrike" baseline="0">
              <a:solidFill>
                <a:schemeClr val="accent2"/>
              </a:solidFill>
              <a:latin typeface="Calibri"/>
              <a:cs typeface="Calibri"/>
            </a:rPr>
            <a:t> Analytics Dashboard</a:t>
          </a:r>
          <a:endParaRPr lang="en-US" sz="2400" b="1" i="0" u="none" strike="noStrike">
            <a:solidFill>
              <a:schemeClr val="accent2"/>
            </a:solidFill>
            <a:latin typeface="Calibri"/>
            <a:cs typeface="Calibri"/>
          </a:endParaRPr>
        </a:p>
      </xdr:txBody>
    </xdr:sp>
    <xdr:clientData/>
  </xdr:twoCellAnchor>
  <xdr:twoCellAnchor>
    <xdr:from>
      <xdr:col>1</xdr:col>
      <xdr:colOff>25400</xdr:colOff>
      <xdr:row>3</xdr:row>
      <xdr:rowOff>12700</xdr:rowOff>
    </xdr:from>
    <xdr:to>
      <xdr:col>3</xdr:col>
      <xdr:colOff>285750</xdr:colOff>
      <xdr:row>5</xdr:row>
      <xdr:rowOff>139700</xdr:rowOff>
    </xdr:to>
    <xdr:graphicFrame macro="">
      <xdr:nvGraphicFramePr>
        <xdr:cNvPr id="21" name="Chart 20">
          <a:extLst>
            <a:ext uri="{FF2B5EF4-FFF2-40B4-BE49-F238E27FC236}">
              <a16:creationId xmlns:a16="http://schemas.microsoft.com/office/drawing/2014/main" id="{A22F3AF2-BA6B-4EDD-8ED0-04CD7B5BC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69850</xdr:colOff>
      <xdr:row>3</xdr:row>
      <xdr:rowOff>146050</xdr:rowOff>
    </xdr:from>
    <xdr:to>
      <xdr:col>3</xdr:col>
      <xdr:colOff>273050</xdr:colOff>
      <xdr:row>5</xdr:row>
      <xdr:rowOff>51791</xdr:rowOff>
    </xdr:to>
    <xdr:sp macro="" textlink="">
      <xdr:nvSpPr>
        <xdr:cNvPr id="22" name="Freeform: Shape 21">
          <a:extLst>
            <a:ext uri="{FF2B5EF4-FFF2-40B4-BE49-F238E27FC236}">
              <a16:creationId xmlns:a16="http://schemas.microsoft.com/office/drawing/2014/main" id="{D4DED8E3-7814-A6A6-B8C0-5DA0DD60A32A}"/>
            </a:ext>
          </a:extLst>
        </xdr:cNvPr>
        <xdr:cNvSpPr/>
      </xdr:nvSpPr>
      <xdr:spPr>
        <a:xfrm>
          <a:off x="679450" y="698500"/>
          <a:ext cx="1422400" cy="274041"/>
        </a:xfrm>
        <a:custGeom>
          <a:avLst/>
          <a:gdLst>
            <a:gd name="connsiteX0" fmla="*/ 1050022 w 3305262"/>
            <a:gd name="connsiteY0" fmla="*/ 102766 h 578841"/>
            <a:gd name="connsiteX1" fmla="*/ 985661 w 3305262"/>
            <a:gd name="connsiteY1" fmla="*/ 256573 h 578841"/>
            <a:gd name="connsiteX2" fmla="*/ 777381 w 3305262"/>
            <a:gd name="connsiteY2" fmla="*/ 256572 h 578841"/>
            <a:gd name="connsiteX3" fmla="*/ 945884 w 3305262"/>
            <a:gd name="connsiteY3" fmla="*/ 351629 h 578841"/>
            <a:gd name="connsiteX4" fmla="*/ 881520 w 3305262"/>
            <a:gd name="connsiteY4" fmla="*/ 505436 h 578841"/>
            <a:gd name="connsiteX5" fmla="*/ 1050022 w 3305262"/>
            <a:gd name="connsiteY5" fmla="*/ 410377 h 578841"/>
            <a:gd name="connsiteX6" fmla="*/ 1218524 w 3305262"/>
            <a:gd name="connsiteY6" fmla="*/ 505436 h 578841"/>
            <a:gd name="connsiteX7" fmla="*/ 1154160 w 3305262"/>
            <a:gd name="connsiteY7" fmla="*/ 351629 h 578841"/>
            <a:gd name="connsiteX8" fmla="*/ 1322663 w 3305262"/>
            <a:gd name="connsiteY8" fmla="*/ 256572 h 578841"/>
            <a:gd name="connsiteX9" fmla="*/ 1114383 w 3305262"/>
            <a:gd name="connsiteY9" fmla="*/ 256573 h 578841"/>
            <a:gd name="connsiteX10" fmla="*/ 2783746 w 3305262"/>
            <a:gd name="connsiteY10" fmla="*/ 102765 h 578841"/>
            <a:gd name="connsiteX11" fmla="*/ 2719385 w 3305262"/>
            <a:gd name="connsiteY11" fmla="*/ 256572 h 578841"/>
            <a:gd name="connsiteX12" fmla="*/ 2511105 w 3305262"/>
            <a:gd name="connsiteY12" fmla="*/ 256571 h 578841"/>
            <a:gd name="connsiteX13" fmla="*/ 2679608 w 3305262"/>
            <a:gd name="connsiteY13" fmla="*/ 351628 h 578841"/>
            <a:gd name="connsiteX14" fmla="*/ 2615244 w 3305262"/>
            <a:gd name="connsiteY14" fmla="*/ 505435 h 578841"/>
            <a:gd name="connsiteX15" fmla="*/ 2783746 w 3305262"/>
            <a:gd name="connsiteY15" fmla="*/ 410376 h 578841"/>
            <a:gd name="connsiteX16" fmla="*/ 2952248 w 3305262"/>
            <a:gd name="connsiteY16" fmla="*/ 505435 h 578841"/>
            <a:gd name="connsiteX17" fmla="*/ 2887884 w 3305262"/>
            <a:gd name="connsiteY17" fmla="*/ 351628 h 578841"/>
            <a:gd name="connsiteX18" fmla="*/ 3056387 w 3305262"/>
            <a:gd name="connsiteY18" fmla="*/ 256571 h 578841"/>
            <a:gd name="connsiteX19" fmla="*/ 2848107 w 3305262"/>
            <a:gd name="connsiteY19" fmla="*/ 256572 h 578841"/>
            <a:gd name="connsiteX20" fmla="*/ 2183233 w 3305262"/>
            <a:gd name="connsiteY20" fmla="*/ 102764 h 578841"/>
            <a:gd name="connsiteX21" fmla="*/ 2118872 w 3305262"/>
            <a:gd name="connsiteY21" fmla="*/ 256571 h 578841"/>
            <a:gd name="connsiteX22" fmla="*/ 1910592 w 3305262"/>
            <a:gd name="connsiteY22" fmla="*/ 256570 h 578841"/>
            <a:gd name="connsiteX23" fmla="*/ 2079095 w 3305262"/>
            <a:gd name="connsiteY23" fmla="*/ 351627 h 578841"/>
            <a:gd name="connsiteX24" fmla="*/ 2014731 w 3305262"/>
            <a:gd name="connsiteY24" fmla="*/ 505434 h 578841"/>
            <a:gd name="connsiteX25" fmla="*/ 2183233 w 3305262"/>
            <a:gd name="connsiteY25" fmla="*/ 410375 h 578841"/>
            <a:gd name="connsiteX26" fmla="*/ 2351735 w 3305262"/>
            <a:gd name="connsiteY26" fmla="*/ 505434 h 578841"/>
            <a:gd name="connsiteX27" fmla="*/ 2287371 w 3305262"/>
            <a:gd name="connsiteY27" fmla="*/ 351627 h 578841"/>
            <a:gd name="connsiteX28" fmla="*/ 2455874 w 3305262"/>
            <a:gd name="connsiteY28" fmla="*/ 256570 h 578841"/>
            <a:gd name="connsiteX29" fmla="*/ 2247594 w 3305262"/>
            <a:gd name="connsiteY29" fmla="*/ 256571 h 578841"/>
            <a:gd name="connsiteX30" fmla="*/ 1595306 w 3305262"/>
            <a:gd name="connsiteY30" fmla="*/ 102763 h 578841"/>
            <a:gd name="connsiteX31" fmla="*/ 1530945 w 3305262"/>
            <a:gd name="connsiteY31" fmla="*/ 256570 h 578841"/>
            <a:gd name="connsiteX32" fmla="*/ 1322665 w 3305262"/>
            <a:gd name="connsiteY32" fmla="*/ 256569 h 578841"/>
            <a:gd name="connsiteX33" fmla="*/ 1491168 w 3305262"/>
            <a:gd name="connsiteY33" fmla="*/ 351626 h 578841"/>
            <a:gd name="connsiteX34" fmla="*/ 1426804 w 3305262"/>
            <a:gd name="connsiteY34" fmla="*/ 505433 h 578841"/>
            <a:gd name="connsiteX35" fmla="*/ 1595306 w 3305262"/>
            <a:gd name="connsiteY35" fmla="*/ 410374 h 578841"/>
            <a:gd name="connsiteX36" fmla="*/ 1763808 w 3305262"/>
            <a:gd name="connsiteY36" fmla="*/ 505433 h 578841"/>
            <a:gd name="connsiteX37" fmla="*/ 1699444 w 3305262"/>
            <a:gd name="connsiteY37" fmla="*/ 351626 h 578841"/>
            <a:gd name="connsiteX38" fmla="*/ 1867947 w 3305262"/>
            <a:gd name="connsiteY38" fmla="*/ 256569 h 578841"/>
            <a:gd name="connsiteX39" fmla="*/ 1659667 w 3305262"/>
            <a:gd name="connsiteY39" fmla="*/ 256570 h 578841"/>
            <a:gd name="connsiteX40" fmla="*/ 476776 w 3305262"/>
            <a:gd name="connsiteY40" fmla="*/ 102762 h 578841"/>
            <a:gd name="connsiteX41" fmla="*/ 412414 w 3305262"/>
            <a:gd name="connsiteY41" fmla="*/ 256569 h 578841"/>
            <a:gd name="connsiteX42" fmla="*/ 204134 w 3305262"/>
            <a:gd name="connsiteY42" fmla="*/ 256568 h 578841"/>
            <a:gd name="connsiteX43" fmla="*/ 372638 w 3305262"/>
            <a:gd name="connsiteY43" fmla="*/ 351625 h 578841"/>
            <a:gd name="connsiteX44" fmla="*/ 308273 w 3305262"/>
            <a:gd name="connsiteY44" fmla="*/ 505432 h 578841"/>
            <a:gd name="connsiteX45" fmla="*/ 476776 w 3305262"/>
            <a:gd name="connsiteY45" fmla="*/ 410373 h 578841"/>
            <a:gd name="connsiteX46" fmla="*/ 645277 w 3305262"/>
            <a:gd name="connsiteY46" fmla="*/ 505432 h 578841"/>
            <a:gd name="connsiteX47" fmla="*/ 580913 w 3305262"/>
            <a:gd name="connsiteY47" fmla="*/ 351625 h 578841"/>
            <a:gd name="connsiteX48" fmla="*/ 749416 w 3305262"/>
            <a:gd name="connsiteY48" fmla="*/ 256568 h 578841"/>
            <a:gd name="connsiteX49" fmla="*/ 541136 w 3305262"/>
            <a:gd name="connsiteY49" fmla="*/ 256569 h 578841"/>
            <a:gd name="connsiteX50" fmla="*/ 0 w 3305262"/>
            <a:gd name="connsiteY50" fmla="*/ 0 h 578841"/>
            <a:gd name="connsiteX51" fmla="*/ 3305262 w 3305262"/>
            <a:gd name="connsiteY51" fmla="*/ 0 h 578841"/>
            <a:gd name="connsiteX52" fmla="*/ 3305262 w 3305262"/>
            <a:gd name="connsiteY52" fmla="*/ 578841 h 578841"/>
            <a:gd name="connsiteX53" fmla="*/ 0 w 3305262"/>
            <a:gd name="connsiteY53" fmla="*/ 578841 h 57884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Lst>
          <a:rect l="l" t="t" r="r" b="b"/>
          <a:pathLst>
            <a:path w="3305262" h="578841">
              <a:moveTo>
                <a:pt x="1050022" y="102766"/>
              </a:moveTo>
              <a:lnTo>
                <a:pt x="985661" y="256573"/>
              </a:lnTo>
              <a:lnTo>
                <a:pt x="777381" y="256572"/>
              </a:lnTo>
              <a:lnTo>
                <a:pt x="945884" y="351629"/>
              </a:lnTo>
              <a:lnTo>
                <a:pt x="881520" y="505436"/>
              </a:lnTo>
              <a:lnTo>
                <a:pt x="1050022" y="410377"/>
              </a:lnTo>
              <a:lnTo>
                <a:pt x="1218524" y="505436"/>
              </a:lnTo>
              <a:lnTo>
                <a:pt x="1154160" y="351629"/>
              </a:lnTo>
              <a:lnTo>
                <a:pt x="1322663" y="256572"/>
              </a:lnTo>
              <a:lnTo>
                <a:pt x="1114383" y="256573"/>
              </a:lnTo>
              <a:close/>
              <a:moveTo>
                <a:pt x="2783746" y="102765"/>
              </a:moveTo>
              <a:lnTo>
                <a:pt x="2719385" y="256572"/>
              </a:lnTo>
              <a:lnTo>
                <a:pt x="2511105" y="256571"/>
              </a:lnTo>
              <a:lnTo>
                <a:pt x="2679608" y="351628"/>
              </a:lnTo>
              <a:lnTo>
                <a:pt x="2615244" y="505435"/>
              </a:lnTo>
              <a:lnTo>
                <a:pt x="2783746" y="410376"/>
              </a:lnTo>
              <a:lnTo>
                <a:pt x="2952248" y="505435"/>
              </a:lnTo>
              <a:lnTo>
                <a:pt x="2887884" y="351628"/>
              </a:lnTo>
              <a:lnTo>
                <a:pt x="3056387" y="256571"/>
              </a:lnTo>
              <a:lnTo>
                <a:pt x="2848107" y="256572"/>
              </a:lnTo>
              <a:close/>
              <a:moveTo>
                <a:pt x="2183233" y="102764"/>
              </a:moveTo>
              <a:lnTo>
                <a:pt x="2118872" y="256571"/>
              </a:lnTo>
              <a:lnTo>
                <a:pt x="1910592" y="256570"/>
              </a:lnTo>
              <a:lnTo>
                <a:pt x="2079095" y="351627"/>
              </a:lnTo>
              <a:lnTo>
                <a:pt x="2014731" y="505434"/>
              </a:lnTo>
              <a:lnTo>
                <a:pt x="2183233" y="410375"/>
              </a:lnTo>
              <a:lnTo>
                <a:pt x="2351735" y="505434"/>
              </a:lnTo>
              <a:lnTo>
                <a:pt x="2287371" y="351627"/>
              </a:lnTo>
              <a:lnTo>
                <a:pt x="2455874" y="256570"/>
              </a:lnTo>
              <a:lnTo>
                <a:pt x="2247594" y="256571"/>
              </a:lnTo>
              <a:close/>
              <a:moveTo>
                <a:pt x="1595306" y="102763"/>
              </a:moveTo>
              <a:lnTo>
                <a:pt x="1530945" y="256570"/>
              </a:lnTo>
              <a:lnTo>
                <a:pt x="1322665" y="256569"/>
              </a:lnTo>
              <a:lnTo>
                <a:pt x="1491168" y="351626"/>
              </a:lnTo>
              <a:lnTo>
                <a:pt x="1426804" y="505433"/>
              </a:lnTo>
              <a:lnTo>
                <a:pt x="1595306" y="410374"/>
              </a:lnTo>
              <a:lnTo>
                <a:pt x="1763808" y="505433"/>
              </a:lnTo>
              <a:lnTo>
                <a:pt x="1699444" y="351626"/>
              </a:lnTo>
              <a:lnTo>
                <a:pt x="1867947" y="256569"/>
              </a:lnTo>
              <a:lnTo>
                <a:pt x="1659667" y="256570"/>
              </a:lnTo>
              <a:close/>
              <a:moveTo>
                <a:pt x="476776" y="102762"/>
              </a:moveTo>
              <a:lnTo>
                <a:pt x="412414" y="256569"/>
              </a:lnTo>
              <a:lnTo>
                <a:pt x="204134" y="256568"/>
              </a:lnTo>
              <a:lnTo>
                <a:pt x="372638" y="351625"/>
              </a:lnTo>
              <a:lnTo>
                <a:pt x="308273" y="505432"/>
              </a:lnTo>
              <a:lnTo>
                <a:pt x="476776" y="410373"/>
              </a:lnTo>
              <a:lnTo>
                <a:pt x="645277" y="505432"/>
              </a:lnTo>
              <a:lnTo>
                <a:pt x="580913" y="351625"/>
              </a:lnTo>
              <a:lnTo>
                <a:pt x="749416" y="256568"/>
              </a:lnTo>
              <a:lnTo>
                <a:pt x="541136" y="256569"/>
              </a:lnTo>
              <a:close/>
              <a:moveTo>
                <a:pt x="0" y="0"/>
              </a:moveTo>
              <a:lnTo>
                <a:pt x="3305262" y="0"/>
              </a:lnTo>
              <a:lnTo>
                <a:pt x="3305262" y="578841"/>
              </a:lnTo>
              <a:lnTo>
                <a:pt x="0" y="578841"/>
              </a:lnTo>
              <a:close/>
            </a:path>
          </a:pathLst>
        </a:custGeom>
        <a:solidFill>
          <a:srgbClr val="23282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3</xdr:col>
      <xdr:colOff>342900</xdr:colOff>
      <xdr:row>3</xdr:row>
      <xdr:rowOff>6350</xdr:rowOff>
    </xdr:from>
    <xdr:to>
      <xdr:col>4</xdr:col>
      <xdr:colOff>298450</xdr:colOff>
      <xdr:row>5</xdr:row>
      <xdr:rowOff>177800</xdr:rowOff>
    </xdr:to>
    <xdr:graphicFrame macro="">
      <xdr:nvGraphicFramePr>
        <xdr:cNvPr id="24" name="Chart 23">
          <a:extLst>
            <a:ext uri="{FF2B5EF4-FFF2-40B4-BE49-F238E27FC236}">
              <a16:creationId xmlns:a16="http://schemas.microsoft.com/office/drawing/2014/main" id="{31AD50DC-6F69-46B1-91E3-3575201918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438150</xdr:colOff>
      <xdr:row>3</xdr:row>
      <xdr:rowOff>117475</xdr:rowOff>
    </xdr:from>
    <xdr:to>
      <xdr:col>4</xdr:col>
      <xdr:colOff>260350</xdr:colOff>
      <xdr:row>5</xdr:row>
      <xdr:rowOff>12700</xdr:rowOff>
    </xdr:to>
    <xdr:sp macro="" textlink="KPI!F19">
      <xdr:nvSpPr>
        <xdr:cNvPr id="25" name="TextBox 24">
          <a:extLst>
            <a:ext uri="{FF2B5EF4-FFF2-40B4-BE49-F238E27FC236}">
              <a16:creationId xmlns:a16="http://schemas.microsoft.com/office/drawing/2014/main" id="{C30F5B42-5694-484B-6CAA-90B477E80DEE}"/>
            </a:ext>
          </a:extLst>
        </xdr:cNvPr>
        <xdr:cNvSpPr txBox="1"/>
      </xdr:nvSpPr>
      <xdr:spPr>
        <a:xfrm>
          <a:off x="2266950" y="669925"/>
          <a:ext cx="431800" cy="263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866C016-D512-4341-A551-7456228507DA}" type="TxLink">
            <a:rPr lang="en-US" sz="1100" b="1" i="0" u="none" strike="noStrike">
              <a:solidFill>
                <a:schemeClr val="bg1"/>
              </a:solidFill>
              <a:latin typeface="Calibri"/>
              <a:ea typeface="+mn-ea"/>
              <a:cs typeface="Calibri"/>
            </a:rPr>
            <a:pPr marL="0" indent="0"/>
            <a:t>64%</a:t>
          </a:fld>
          <a:endParaRPr lang="en-PK" sz="1400" b="1" i="0" u="none" strike="noStrike">
            <a:solidFill>
              <a:schemeClr val="bg1"/>
            </a:solidFill>
            <a:latin typeface="Calibri"/>
            <a:ea typeface="+mn-ea"/>
            <a:cs typeface="Calibri"/>
          </a:endParaRPr>
        </a:p>
      </xdr:txBody>
    </xdr:sp>
    <xdr:clientData/>
  </xdr:twoCellAnchor>
  <xdr:twoCellAnchor>
    <xdr:from>
      <xdr:col>4</xdr:col>
      <xdr:colOff>304800</xdr:colOff>
      <xdr:row>2</xdr:row>
      <xdr:rowOff>171450</xdr:rowOff>
    </xdr:from>
    <xdr:to>
      <xdr:col>6</xdr:col>
      <xdr:colOff>165100</xdr:colOff>
      <xdr:row>5</xdr:row>
      <xdr:rowOff>152400</xdr:rowOff>
    </xdr:to>
    <xdr:sp macro="" textlink="">
      <xdr:nvSpPr>
        <xdr:cNvPr id="26" name="TextBox 25">
          <a:extLst>
            <a:ext uri="{FF2B5EF4-FFF2-40B4-BE49-F238E27FC236}">
              <a16:creationId xmlns:a16="http://schemas.microsoft.com/office/drawing/2014/main" id="{5C9EB75C-AA1F-6948-FE0D-E5C1EBCF174A}"/>
            </a:ext>
          </a:extLst>
        </xdr:cNvPr>
        <xdr:cNvSpPr txBox="1"/>
      </xdr:nvSpPr>
      <xdr:spPr>
        <a:xfrm>
          <a:off x="2743200" y="539750"/>
          <a:ext cx="107950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i="0" u="none" strike="noStrike">
              <a:solidFill>
                <a:schemeClr val="accent2"/>
              </a:solidFill>
              <a:latin typeface="Calibri"/>
              <a:cs typeface="Calibri"/>
            </a:rPr>
            <a:t>Job</a:t>
          </a:r>
          <a:r>
            <a:rPr lang="en-US" sz="1400" b="1" i="0" u="none" strike="noStrike" baseline="0">
              <a:solidFill>
                <a:schemeClr val="accent2"/>
              </a:solidFill>
              <a:latin typeface="Calibri"/>
              <a:cs typeface="Calibri"/>
            </a:rPr>
            <a:t> Satisfaction</a:t>
          </a:r>
          <a:endParaRPr lang="en-US" sz="1400" b="1" i="0" u="none" strike="noStrike">
            <a:solidFill>
              <a:schemeClr val="accent2"/>
            </a:solidFill>
            <a:latin typeface="Calibri"/>
            <a:cs typeface="Calibri"/>
          </a:endParaRPr>
        </a:p>
      </xdr:txBody>
    </xdr:sp>
    <xdr:clientData/>
  </xdr:twoCellAnchor>
  <xdr:twoCellAnchor editAs="oneCell">
    <xdr:from>
      <xdr:col>9</xdr:col>
      <xdr:colOff>63501</xdr:colOff>
      <xdr:row>0</xdr:row>
      <xdr:rowOff>171450</xdr:rowOff>
    </xdr:from>
    <xdr:to>
      <xdr:col>18</xdr:col>
      <xdr:colOff>45731</xdr:colOff>
      <xdr:row>2</xdr:row>
      <xdr:rowOff>127150</xdr:rowOff>
    </xdr:to>
    <mc:AlternateContent xmlns:mc="http://schemas.openxmlformats.org/markup-compatibility/2006" xmlns:a14="http://schemas.microsoft.com/office/drawing/2010/main">
      <mc:Choice Requires="a14">
        <xdr:graphicFrame macro="">
          <xdr:nvGraphicFramePr>
            <xdr:cNvPr id="27" name="Year of joining 1">
              <a:extLst>
                <a:ext uri="{FF2B5EF4-FFF2-40B4-BE49-F238E27FC236}">
                  <a16:creationId xmlns:a16="http://schemas.microsoft.com/office/drawing/2014/main" id="{2E471D26-26A0-4AC3-A989-3AE0091E8ED3}"/>
                </a:ext>
              </a:extLst>
            </xdr:cNvPr>
            <xdr:cNvGraphicFramePr/>
          </xdr:nvGraphicFramePr>
          <xdr:xfrm>
            <a:off x="0" y="0"/>
            <a:ext cx="0" cy="0"/>
          </xdr:xfrm>
          <a:graphic>
            <a:graphicData uri="http://schemas.microsoft.com/office/drawing/2010/slicer">
              <sle:slicer xmlns:sle="http://schemas.microsoft.com/office/drawing/2010/slicer" name="Year of joining 1"/>
            </a:graphicData>
          </a:graphic>
        </xdr:graphicFrame>
      </mc:Choice>
      <mc:Fallback xmlns="">
        <xdr:sp macro="" textlink="">
          <xdr:nvSpPr>
            <xdr:cNvPr id="0" name=""/>
            <xdr:cNvSpPr>
              <a:spLocks noTextEdit="1"/>
            </xdr:cNvSpPr>
          </xdr:nvSpPr>
          <xdr:spPr>
            <a:xfrm>
              <a:off x="5549901" y="171450"/>
              <a:ext cx="5468630" cy="32400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63500</xdr:colOff>
      <xdr:row>6</xdr:row>
      <xdr:rowOff>63500</xdr:rowOff>
    </xdr:from>
    <xdr:to>
      <xdr:col>3</xdr:col>
      <xdr:colOff>69850</xdr:colOff>
      <xdr:row>14</xdr:row>
      <xdr:rowOff>0</xdr:rowOff>
    </xdr:to>
    <mc:AlternateContent xmlns:mc="http://schemas.openxmlformats.org/markup-compatibility/2006" xmlns:a14="http://schemas.microsoft.com/office/drawing/2010/main">
      <mc:Choice Requires="a14">
        <xdr:graphicFrame macro="">
          <xdr:nvGraphicFramePr>
            <xdr:cNvPr id="10" name="Department 1">
              <a:extLst>
                <a:ext uri="{FF2B5EF4-FFF2-40B4-BE49-F238E27FC236}">
                  <a16:creationId xmlns:a16="http://schemas.microsoft.com/office/drawing/2014/main" id="{89AD8672-A32C-405A-A9BF-D6D3FDC369FB}"/>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673100" y="1168400"/>
              <a:ext cx="1225550" cy="140970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57150</xdr:colOff>
      <xdr:row>14</xdr:row>
      <xdr:rowOff>146050</xdr:rowOff>
    </xdr:from>
    <xdr:to>
      <xdr:col>3</xdr:col>
      <xdr:colOff>89400</xdr:colOff>
      <xdr:row>21</xdr:row>
      <xdr:rowOff>12700</xdr:rowOff>
    </xdr:to>
    <mc:AlternateContent xmlns:mc="http://schemas.openxmlformats.org/markup-compatibility/2006" xmlns:a14="http://schemas.microsoft.com/office/drawing/2010/main">
      <mc:Choice Requires="a14">
        <xdr:graphicFrame macro="">
          <xdr:nvGraphicFramePr>
            <xdr:cNvPr id="19" name="Qualification 1">
              <a:extLst>
                <a:ext uri="{FF2B5EF4-FFF2-40B4-BE49-F238E27FC236}">
                  <a16:creationId xmlns:a16="http://schemas.microsoft.com/office/drawing/2014/main" id="{04A47750-B331-43DA-AF6C-E6B3122A226E}"/>
                </a:ext>
              </a:extLst>
            </xdr:cNvPr>
            <xdr:cNvGraphicFramePr/>
          </xdr:nvGraphicFramePr>
          <xdr:xfrm>
            <a:off x="0" y="0"/>
            <a:ext cx="0" cy="0"/>
          </xdr:xfrm>
          <a:graphic>
            <a:graphicData uri="http://schemas.microsoft.com/office/drawing/2010/slicer">
              <sle:slicer xmlns:sle="http://schemas.microsoft.com/office/drawing/2010/slicer" name="Qualification 1"/>
            </a:graphicData>
          </a:graphic>
        </xdr:graphicFrame>
      </mc:Choice>
      <mc:Fallback xmlns="">
        <xdr:sp macro="" textlink="">
          <xdr:nvSpPr>
            <xdr:cNvPr id="0" name=""/>
            <xdr:cNvSpPr>
              <a:spLocks noTextEdit="1"/>
            </xdr:cNvSpPr>
          </xdr:nvSpPr>
          <xdr:spPr>
            <a:xfrm>
              <a:off x="666750" y="2724150"/>
              <a:ext cx="1251450" cy="115570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196850</xdr:colOff>
      <xdr:row>6</xdr:row>
      <xdr:rowOff>44450</xdr:rowOff>
    </xdr:from>
    <xdr:to>
      <xdr:col>8</xdr:col>
      <xdr:colOff>590550</xdr:colOff>
      <xdr:row>13</xdr:row>
      <xdr:rowOff>180975</xdr:rowOff>
    </xdr:to>
    <xdr:graphicFrame macro="">
      <xdr:nvGraphicFramePr>
        <xdr:cNvPr id="20" name="Chart 19">
          <a:extLst>
            <a:ext uri="{FF2B5EF4-FFF2-40B4-BE49-F238E27FC236}">
              <a16:creationId xmlns:a16="http://schemas.microsoft.com/office/drawing/2014/main" id="{FF215D8D-F7F3-46D5-821C-4048036BC2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158750</xdr:colOff>
      <xdr:row>5</xdr:row>
      <xdr:rowOff>177800</xdr:rowOff>
    </xdr:from>
    <xdr:to>
      <xdr:col>6</xdr:col>
      <xdr:colOff>25400</xdr:colOff>
      <xdr:row>7</xdr:row>
      <xdr:rowOff>69850</xdr:rowOff>
    </xdr:to>
    <xdr:sp macro="" textlink="">
      <xdr:nvSpPr>
        <xdr:cNvPr id="28" name="TextBox 27">
          <a:extLst>
            <a:ext uri="{FF2B5EF4-FFF2-40B4-BE49-F238E27FC236}">
              <a16:creationId xmlns:a16="http://schemas.microsoft.com/office/drawing/2014/main" id="{3F986E24-8A7C-F61D-E0D4-A0CABEB2B1AE}"/>
            </a:ext>
          </a:extLst>
        </xdr:cNvPr>
        <xdr:cNvSpPr txBox="1"/>
      </xdr:nvSpPr>
      <xdr:spPr>
        <a:xfrm>
          <a:off x="1987550" y="1098550"/>
          <a:ext cx="16954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0" u="none" strike="noStrike" baseline="0">
              <a:solidFill>
                <a:schemeClr val="accent2"/>
              </a:solidFill>
              <a:latin typeface="Calibri"/>
              <a:cs typeface="Calibri"/>
            </a:rPr>
            <a:t>Employees by Age Range</a:t>
          </a:r>
          <a:endParaRPr lang="en-US" sz="1100" b="1" i="0" u="none" strike="noStrike">
            <a:solidFill>
              <a:schemeClr val="accent2"/>
            </a:solidFill>
            <a:latin typeface="Calibri"/>
            <a:cs typeface="Calibri"/>
          </a:endParaRPr>
        </a:p>
      </xdr:txBody>
    </xdr:sp>
    <xdr:clientData/>
  </xdr:twoCellAnchor>
  <xdr:twoCellAnchor>
    <xdr:from>
      <xdr:col>13</xdr:col>
      <xdr:colOff>546100</xdr:colOff>
      <xdr:row>6</xdr:row>
      <xdr:rowOff>69850</xdr:rowOff>
    </xdr:from>
    <xdr:to>
      <xdr:col>18</xdr:col>
      <xdr:colOff>31750</xdr:colOff>
      <xdr:row>13</xdr:row>
      <xdr:rowOff>177800</xdr:rowOff>
    </xdr:to>
    <xdr:sp macro="" textlink="">
      <xdr:nvSpPr>
        <xdr:cNvPr id="9" name="Rectangle 8">
          <a:extLst>
            <a:ext uri="{FF2B5EF4-FFF2-40B4-BE49-F238E27FC236}">
              <a16:creationId xmlns:a16="http://schemas.microsoft.com/office/drawing/2014/main" id="{07F6953B-E92D-D6EF-20F1-DAD27A3D0A55}"/>
            </a:ext>
          </a:extLst>
        </xdr:cNvPr>
        <xdr:cNvSpPr/>
      </xdr:nvSpPr>
      <xdr:spPr>
        <a:xfrm>
          <a:off x="8470900" y="1174750"/>
          <a:ext cx="2533650" cy="1397000"/>
        </a:xfrm>
        <a:prstGeom prst="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13</xdr:col>
      <xdr:colOff>552450</xdr:colOff>
      <xdr:row>7</xdr:row>
      <xdr:rowOff>158750</xdr:rowOff>
    </xdr:from>
    <xdr:to>
      <xdr:col>17</xdr:col>
      <xdr:colOff>596900</xdr:colOff>
      <xdr:row>14</xdr:row>
      <xdr:rowOff>104775</xdr:rowOff>
    </xdr:to>
    <xdr:graphicFrame macro="">
      <xdr:nvGraphicFramePr>
        <xdr:cNvPr id="2" name="Chart 1">
          <a:extLst>
            <a:ext uri="{FF2B5EF4-FFF2-40B4-BE49-F238E27FC236}">
              <a16:creationId xmlns:a16="http://schemas.microsoft.com/office/drawing/2014/main" id="{6ACD6CFB-005A-4950-8EDA-F90681D26A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533400</xdr:colOff>
      <xdr:row>14</xdr:row>
      <xdr:rowOff>146050</xdr:rowOff>
    </xdr:from>
    <xdr:to>
      <xdr:col>18</xdr:col>
      <xdr:colOff>19050</xdr:colOff>
      <xdr:row>23</xdr:row>
      <xdr:rowOff>152400</xdr:rowOff>
    </xdr:to>
    <xdr:graphicFrame macro="">
      <xdr:nvGraphicFramePr>
        <xdr:cNvPr id="16" name="Chart 15">
          <a:extLst>
            <a:ext uri="{FF2B5EF4-FFF2-40B4-BE49-F238E27FC236}">
              <a16:creationId xmlns:a16="http://schemas.microsoft.com/office/drawing/2014/main" id="{6E128E41-0ECD-4CBA-90DA-B1314A4D79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425450</xdr:colOff>
      <xdr:row>14</xdr:row>
      <xdr:rowOff>146050</xdr:rowOff>
    </xdr:from>
    <xdr:to>
      <xdr:col>17</xdr:col>
      <xdr:colOff>12700</xdr:colOff>
      <xdr:row>16</xdr:row>
      <xdr:rowOff>38100</xdr:rowOff>
    </xdr:to>
    <xdr:sp macro="" textlink="">
      <xdr:nvSpPr>
        <xdr:cNvPr id="23" name="TextBox 22">
          <a:extLst>
            <a:ext uri="{FF2B5EF4-FFF2-40B4-BE49-F238E27FC236}">
              <a16:creationId xmlns:a16="http://schemas.microsoft.com/office/drawing/2014/main" id="{4E332052-2ADC-C19E-1968-2C7226E23648}"/>
            </a:ext>
          </a:extLst>
        </xdr:cNvPr>
        <xdr:cNvSpPr txBox="1"/>
      </xdr:nvSpPr>
      <xdr:spPr>
        <a:xfrm>
          <a:off x="8350250" y="2724150"/>
          <a:ext cx="20256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0" u="none" strike="noStrike" baseline="0">
              <a:solidFill>
                <a:schemeClr val="accent2"/>
              </a:solidFill>
              <a:latin typeface="Calibri"/>
              <a:cs typeface="Calibri"/>
            </a:rPr>
            <a:t>Employees by Department</a:t>
          </a:r>
          <a:endParaRPr lang="en-US" sz="1100" b="1" i="0" u="none" strike="noStrike">
            <a:solidFill>
              <a:schemeClr val="accent2"/>
            </a:solidFill>
            <a:latin typeface="Calibri"/>
            <a:cs typeface="Calibri"/>
          </a:endParaRPr>
        </a:p>
      </xdr:txBody>
    </xdr:sp>
    <xdr:clientData/>
  </xdr:twoCellAnchor>
  <xdr:twoCellAnchor>
    <xdr:from>
      <xdr:col>8</xdr:col>
      <xdr:colOff>450850</xdr:colOff>
      <xdr:row>14</xdr:row>
      <xdr:rowOff>165100</xdr:rowOff>
    </xdr:from>
    <xdr:to>
      <xdr:col>9</xdr:col>
      <xdr:colOff>501650</xdr:colOff>
      <xdr:row>16</xdr:row>
      <xdr:rowOff>12700</xdr:rowOff>
    </xdr:to>
    <xdr:sp macro="" textlink="">
      <xdr:nvSpPr>
        <xdr:cNvPr id="33" name="TextBox 32">
          <a:extLst>
            <a:ext uri="{FF2B5EF4-FFF2-40B4-BE49-F238E27FC236}">
              <a16:creationId xmlns:a16="http://schemas.microsoft.com/office/drawing/2014/main" id="{5FFB5907-96E1-9FCD-8CAC-0833FE28FB49}"/>
            </a:ext>
          </a:extLst>
        </xdr:cNvPr>
        <xdr:cNvSpPr txBox="1"/>
      </xdr:nvSpPr>
      <xdr:spPr>
        <a:xfrm>
          <a:off x="5327650" y="2743200"/>
          <a:ext cx="66040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1100" b="1" i="0" u="none" strike="noStrike">
            <a:solidFill>
              <a:schemeClr val="accent2"/>
            </a:solidFill>
            <a:latin typeface="Calibri"/>
            <a:cs typeface="Calibri"/>
          </a:endParaRPr>
        </a:p>
      </xdr:txBody>
    </xdr:sp>
    <xdr:clientData/>
  </xdr:twoCellAnchor>
  <xdr:twoCellAnchor>
    <xdr:from>
      <xdr:col>9</xdr:col>
      <xdr:colOff>120650</xdr:colOff>
      <xdr:row>6</xdr:row>
      <xdr:rowOff>50800</xdr:rowOff>
    </xdr:from>
    <xdr:to>
      <xdr:col>13</xdr:col>
      <xdr:colOff>368300</xdr:colOff>
      <xdr:row>13</xdr:row>
      <xdr:rowOff>177800</xdr:rowOff>
    </xdr:to>
    <xdr:sp macro="" textlink="">
      <xdr:nvSpPr>
        <xdr:cNvPr id="44" name="Rectangle 43">
          <a:extLst>
            <a:ext uri="{FF2B5EF4-FFF2-40B4-BE49-F238E27FC236}">
              <a16:creationId xmlns:a16="http://schemas.microsoft.com/office/drawing/2014/main" id="{B7886C0E-0F65-43FC-9974-F38BD3871217}"/>
            </a:ext>
          </a:extLst>
        </xdr:cNvPr>
        <xdr:cNvSpPr/>
      </xdr:nvSpPr>
      <xdr:spPr>
        <a:xfrm>
          <a:off x="5607050" y="1155700"/>
          <a:ext cx="2686050" cy="1416050"/>
        </a:xfrm>
        <a:prstGeom prst="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editAs="oneCell">
    <xdr:from>
      <xdr:col>11</xdr:col>
      <xdr:colOff>473598</xdr:colOff>
      <xdr:row>11</xdr:row>
      <xdr:rowOff>45496</xdr:rowOff>
    </xdr:from>
    <xdr:to>
      <xdr:col>12</xdr:col>
      <xdr:colOff>209550</xdr:colOff>
      <xdr:row>13</xdr:row>
      <xdr:rowOff>22748</xdr:rowOff>
    </xdr:to>
    <xdr:pic>
      <xdr:nvPicPr>
        <xdr:cNvPr id="38" name="Picture 37">
          <a:extLst>
            <a:ext uri="{FF2B5EF4-FFF2-40B4-BE49-F238E27FC236}">
              <a16:creationId xmlns:a16="http://schemas.microsoft.com/office/drawing/2014/main" id="{2192E310-8A85-E9C8-0101-126DDF74BD6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flipH="1">
          <a:off x="7179198" y="2071146"/>
          <a:ext cx="345552" cy="345552"/>
        </a:xfrm>
        <a:prstGeom prst="rect">
          <a:avLst/>
        </a:prstGeom>
      </xdr:spPr>
    </xdr:pic>
    <xdr:clientData/>
  </xdr:twoCellAnchor>
  <xdr:twoCellAnchor>
    <xdr:from>
      <xdr:col>12</xdr:col>
      <xdr:colOff>44451</xdr:colOff>
      <xdr:row>8</xdr:row>
      <xdr:rowOff>139700</xdr:rowOff>
    </xdr:from>
    <xdr:to>
      <xdr:col>13</xdr:col>
      <xdr:colOff>317500</xdr:colOff>
      <xdr:row>13</xdr:row>
      <xdr:rowOff>31750</xdr:rowOff>
    </xdr:to>
    <xdr:graphicFrame macro="">
      <xdr:nvGraphicFramePr>
        <xdr:cNvPr id="32" name="Chart 31">
          <a:extLst>
            <a:ext uri="{FF2B5EF4-FFF2-40B4-BE49-F238E27FC236}">
              <a16:creationId xmlns:a16="http://schemas.microsoft.com/office/drawing/2014/main" id="{2CFA1AE3-41A5-4D0D-8ED7-B13F6ED76C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596900</xdr:colOff>
      <xdr:row>8</xdr:row>
      <xdr:rowOff>50800</xdr:rowOff>
    </xdr:from>
    <xdr:to>
      <xdr:col>10</xdr:col>
      <xdr:colOff>393700</xdr:colOff>
      <xdr:row>13</xdr:row>
      <xdr:rowOff>66674</xdr:rowOff>
    </xdr:to>
    <xdr:graphicFrame macro="">
      <xdr:nvGraphicFramePr>
        <xdr:cNvPr id="31" name="Chart 30">
          <a:extLst>
            <a:ext uri="{FF2B5EF4-FFF2-40B4-BE49-F238E27FC236}">
              <a16:creationId xmlns:a16="http://schemas.microsoft.com/office/drawing/2014/main" id="{FFBCB140-9565-4FDA-A4F0-52F9F17D2A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10</xdr:col>
      <xdr:colOff>349250</xdr:colOff>
      <xdr:row>10</xdr:row>
      <xdr:rowOff>139700</xdr:rowOff>
    </xdr:from>
    <xdr:to>
      <xdr:col>11</xdr:col>
      <xdr:colOff>117998</xdr:colOff>
      <xdr:row>12</xdr:row>
      <xdr:rowOff>149748</xdr:rowOff>
    </xdr:to>
    <xdr:pic>
      <xdr:nvPicPr>
        <xdr:cNvPr id="40" name="Picture 39">
          <a:extLst>
            <a:ext uri="{FF2B5EF4-FFF2-40B4-BE49-F238E27FC236}">
              <a16:creationId xmlns:a16="http://schemas.microsoft.com/office/drawing/2014/main" id="{33E93E30-18E4-1FF9-DB0B-07177780C756}"/>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445250" y="1981200"/>
          <a:ext cx="378348" cy="378348"/>
        </a:xfrm>
        <a:prstGeom prst="rect">
          <a:avLst/>
        </a:prstGeom>
      </xdr:spPr>
    </xdr:pic>
    <xdr:clientData/>
  </xdr:twoCellAnchor>
  <xdr:twoCellAnchor editAs="oneCell">
    <xdr:from>
      <xdr:col>10</xdr:col>
      <xdr:colOff>101600</xdr:colOff>
      <xdr:row>7</xdr:row>
      <xdr:rowOff>95250</xdr:rowOff>
    </xdr:from>
    <xdr:to>
      <xdr:col>12</xdr:col>
      <xdr:colOff>374650</xdr:colOff>
      <xdr:row>9</xdr:row>
      <xdr:rowOff>82550</xdr:rowOff>
    </xdr:to>
    <mc:AlternateContent xmlns:mc="http://schemas.openxmlformats.org/markup-compatibility/2006" xmlns:a14="http://schemas.microsoft.com/office/drawing/2010/main">
      <mc:Choice Requires="a14">
        <xdr:graphicFrame macro="">
          <xdr:nvGraphicFramePr>
            <xdr:cNvPr id="18" name="Gender 1">
              <a:extLst>
                <a:ext uri="{FF2B5EF4-FFF2-40B4-BE49-F238E27FC236}">
                  <a16:creationId xmlns:a16="http://schemas.microsoft.com/office/drawing/2014/main" id="{3E8C2251-F25C-42C7-9B4B-1E5B38780F22}"/>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6197600" y="1384300"/>
              <a:ext cx="1492250" cy="35560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285750</xdr:colOff>
      <xdr:row>12</xdr:row>
      <xdr:rowOff>114300</xdr:rowOff>
    </xdr:from>
    <xdr:to>
      <xdr:col>13</xdr:col>
      <xdr:colOff>336550</xdr:colOff>
      <xdr:row>13</xdr:row>
      <xdr:rowOff>146050</xdr:rowOff>
    </xdr:to>
    <xdr:sp macro="" textlink="">
      <xdr:nvSpPr>
        <xdr:cNvPr id="34" name="TextBox 33">
          <a:extLst>
            <a:ext uri="{FF2B5EF4-FFF2-40B4-BE49-F238E27FC236}">
              <a16:creationId xmlns:a16="http://schemas.microsoft.com/office/drawing/2014/main" id="{DDE0C930-C9C3-D0F4-76DA-8F6CE1B305F6}"/>
            </a:ext>
          </a:extLst>
        </xdr:cNvPr>
        <xdr:cNvSpPr txBox="1"/>
      </xdr:nvSpPr>
      <xdr:spPr>
        <a:xfrm>
          <a:off x="7600950" y="2324100"/>
          <a:ext cx="66040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0" u="none" strike="noStrike" baseline="0">
              <a:solidFill>
                <a:schemeClr val="accent2"/>
              </a:solidFill>
              <a:latin typeface="Calibri"/>
              <a:cs typeface="Calibri"/>
            </a:rPr>
            <a:t>Male</a:t>
          </a:r>
          <a:endParaRPr lang="en-US" sz="1100" b="1" i="0" u="none" strike="noStrike">
            <a:solidFill>
              <a:schemeClr val="accent2"/>
            </a:solidFill>
            <a:latin typeface="Calibri"/>
            <a:cs typeface="Calibri"/>
          </a:endParaRPr>
        </a:p>
      </xdr:txBody>
    </xdr:sp>
    <xdr:clientData/>
  </xdr:twoCellAnchor>
  <xdr:twoCellAnchor>
    <xdr:from>
      <xdr:col>9</xdr:col>
      <xdr:colOff>296491</xdr:colOff>
      <xdr:row>10</xdr:row>
      <xdr:rowOff>31750</xdr:rowOff>
    </xdr:from>
    <xdr:to>
      <xdr:col>10</xdr:col>
      <xdr:colOff>133350</xdr:colOff>
      <xdr:row>11</xdr:row>
      <xdr:rowOff>107950</xdr:rowOff>
    </xdr:to>
    <xdr:sp macro="" textlink="KPI!$F$77">
      <xdr:nvSpPr>
        <xdr:cNvPr id="35" name="TextBox 34">
          <a:extLst>
            <a:ext uri="{FF2B5EF4-FFF2-40B4-BE49-F238E27FC236}">
              <a16:creationId xmlns:a16="http://schemas.microsoft.com/office/drawing/2014/main" id="{3D085149-C8AF-B88F-2D47-34530FB3842F}"/>
            </a:ext>
          </a:extLst>
        </xdr:cNvPr>
        <xdr:cNvSpPr txBox="1"/>
      </xdr:nvSpPr>
      <xdr:spPr>
        <a:xfrm>
          <a:off x="5782891" y="1873250"/>
          <a:ext cx="446459"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118FB0C-1BE2-4C45-8949-6BDCC04A0EBE}" type="TxLink">
            <a:rPr lang="en-US" sz="1100" b="1" i="0" u="none" strike="noStrike">
              <a:solidFill>
                <a:schemeClr val="bg1"/>
              </a:solidFill>
              <a:latin typeface="Calibri"/>
              <a:ea typeface="+mn-ea"/>
              <a:cs typeface="Calibri"/>
            </a:rPr>
            <a:pPr marL="0" indent="0"/>
            <a:t>43%</a:t>
          </a:fld>
          <a:endParaRPr lang="en-PK" sz="2000" b="1" i="0" u="none" strike="noStrike">
            <a:solidFill>
              <a:schemeClr val="bg1"/>
            </a:solidFill>
            <a:latin typeface="Calibri"/>
            <a:ea typeface="+mn-ea"/>
            <a:cs typeface="Calibri"/>
          </a:endParaRPr>
        </a:p>
      </xdr:txBody>
    </xdr:sp>
    <xdr:clientData/>
  </xdr:twoCellAnchor>
  <xdr:twoCellAnchor>
    <xdr:from>
      <xdr:col>12</xdr:col>
      <xdr:colOff>379041</xdr:colOff>
      <xdr:row>10</xdr:row>
      <xdr:rowOff>44450</xdr:rowOff>
    </xdr:from>
    <xdr:to>
      <xdr:col>13</xdr:col>
      <xdr:colOff>209550</xdr:colOff>
      <xdr:row>11</xdr:row>
      <xdr:rowOff>127000</xdr:rowOff>
    </xdr:to>
    <xdr:sp macro="" textlink="KPI!$J$76">
      <xdr:nvSpPr>
        <xdr:cNvPr id="36" name="TextBox 35">
          <a:extLst>
            <a:ext uri="{FF2B5EF4-FFF2-40B4-BE49-F238E27FC236}">
              <a16:creationId xmlns:a16="http://schemas.microsoft.com/office/drawing/2014/main" id="{8892E22A-B268-DF6F-ECD0-48EF13BDD02D}"/>
            </a:ext>
          </a:extLst>
        </xdr:cNvPr>
        <xdr:cNvSpPr txBox="1"/>
      </xdr:nvSpPr>
      <xdr:spPr>
        <a:xfrm>
          <a:off x="7694241" y="1885950"/>
          <a:ext cx="440109"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DD8FC93-18FC-481A-AFDB-1E9421E2C445}" type="TxLink">
            <a:rPr lang="en-US" sz="1100" b="1" i="0" u="none" strike="noStrike">
              <a:solidFill>
                <a:schemeClr val="bg1"/>
              </a:solidFill>
              <a:latin typeface="Calibri"/>
              <a:ea typeface="+mn-ea"/>
              <a:cs typeface="Calibri"/>
            </a:rPr>
            <a:pPr marL="0" indent="0"/>
            <a:t>57%</a:t>
          </a:fld>
          <a:endParaRPr lang="en-PK" sz="2000" b="1" i="0" u="none" strike="noStrike">
            <a:solidFill>
              <a:schemeClr val="bg1"/>
            </a:solidFill>
            <a:latin typeface="Calibri"/>
            <a:ea typeface="+mn-ea"/>
            <a:cs typeface="Calibri"/>
          </a:endParaRPr>
        </a:p>
      </xdr:txBody>
    </xdr:sp>
    <xdr:clientData/>
  </xdr:twoCellAnchor>
  <xdr:twoCellAnchor>
    <xdr:from>
      <xdr:col>9</xdr:col>
      <xdr:colOff>152400</xdr:colOff>
      <xdr:row>12</xdr:row>
      <xdr:rowOff>114300</xdr:rowOff>
    </xdr:from>
    <xdr:to>
      <xdr:col>10</xdr:col>
      <xdr:colOff>203200</xdr:colOff>
      <xdr:row>13</xdr:row>
      <xdr:rowOff>146050</xdr:rowOff>
    </xdr:to>
    <xdr:sp macro="" textlink="">
      <xdr:nvSpPr>
        <xdr:cNvPr id="45" name="TextBox 44">
          <a:extLst>
            <a:ext uri="{FF2B5EF4-FFF2-40B4-BE49-F238E27FC236}">
              <a16:creationId xmlns:a16="http://schemas.microsoft.com/office/drawing/2014/main" id="{217F0FFE-C78F-FDFA-FAE9-AA8707F5937E}"/>
            </a:ext>
          </a:extLst>
        </xdr:cNvPr>
        <xdr:cNvSpPr txBox="1"/>
      </xdr:nvSpPr>
      <xdr:spPr>
        <a:xfrm>
          <a:off x="5638800" y="2324100"/>
          <a:ext cx="66040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0" u="none" strike="noStrike" baseline="0">
              <a:solidFill>
                <a:schemeClr val="accent2"/>
              </a:solidFill>
              <a:latin typeface="Calibri"/>
              <a:cs typeface="Calibri"/>
            </a:rPr>
            <a:t>Female</a:t>
          </a:r>
          <a:endParaRPr lang="en-US" sz="1100" b="1" i="0" u="none" strike="noStrike">
            <a:solidFill>
              <a:schemeClr val="accent2"/>
            </a:solidFill>
            <a:latin typeface="Calibri"/>
            <a:cs typeface="Calibri"/>
          </a:endParaRPr>
        </a:p>
      </xdr:txBody>
    </xdr:sp>
    <xdr:clientData/>
  </xdr:twoCellAnchor>
  <xdr:twoCellAnchor>
    <xdr:from>
      <xdr:col>9</xdr:col>
      <xdr:colOff>133350</xdr:colOff>
      <xdr:row>6</xdr:row>
      <xdr:rowOff>19050</xdr:rowOff>
    </xdr:from>
    <xdr:to>
      <xdr:col>11</xdr:col>
      <xdr:colOff>412750</xdr:colOff>
      <xdr:row>7</xdr:row>
      <xdr:rowOff>95250</xdr:rowOff>
    </xdr:to>
    <xdr:sp macro="" textlink="">
      <xdr:nvSpPr>
        <xdr:cNvPr id="13" name="TextBox 12">
          <a:extLst>
            <a:ext uri="{FF2B5EF4-FFF2-40B4-BE49-F238E27FC236}">
              <a16:creationId xmlns:a16="http://schemas.microsoft.com/office/drawing/2014/main" id="{2F8121FB-46B6-8890-1ACF-678DF193E2CF}"/>
            </a:ext>
          </a:extLst>
        </xdr:cNvPr>
        <xdr:cNvSpPr txBox="1"/>
      </xdr:nvSpPr>
      <xdr:spPr>
        <a:xfrm>
          <a:off x="5619750" y="1123950"/>
          <a:ext cx="14986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0" u="none" strike="noStrike" baseline="0">
              <a:solidFill>
                <a:schemeClr val="accent2"/>
              </a:solidFill>
              <a:latin typeface="Calibri"/>
              <a:cs typeface="Calibri"/>
            </a:rPr>
            <a:t>Employees by Gender</a:t>
          </a:r>
          <a:endParaRPr lang="en-US" sz="1100" b="1" i="0" u="none" strike="noStrike">
            <a:solidFill>
              <a:schemeClr val="accent2"/>
            </a:solidFill>
            <a:latin typeface="Calibri"/>
            <a:cs typeface="Calibri"/>
          </a:endParaRPr>
        </a:p>
      </xdr:txBody>
    </xdr:sp>
    <xdr:clientData/>
  </xdr:twoCellAnchor>
  <xdr:twoCellAnchor>
    <xdr:from>
      <xdr:col>13</xdr:col>
      <xdr:colOff>520700</xdr:colOff>
      <xdr:row>6</xdr:row>
      <xdr:rowOff>50800</xdr:rowOff>
    </xdr:from>
    <xdr:to>
      <xdr:col>17</xdr:col>
      <xdr:colOff>88900</xdr:colOff>
      <xdr:row>7</xdr:row>
      <xdr:rowOff>127000</xdr:rowOff>
    </xdr:to>
    <xdr:sp macro="" textlink="">
      <xdr:nvSpPr>
        <xdr:cNvPr id="46" name="TextBox 45">
          <a:extLst>
            <a:ext uri="{FF2B5EF4-FFF2-40B4-BE49-F238E27FC236}">
              <a16:creationId xmlns:a16="http://schemas.microsoft.com/office/drawing/2014/main" id="{A6FC67A2-44F4-2D50-D3B6-D2C3CE7D2F8E}"/>
            </a:ext>
          </a:extLst>
        </xdr:cNvPr>
        <xdr:cNvSpPr txBox="1"/>
      </xdr:nvSpPr>
      <xdr:spPr>
        <a:xfrm>
          <a:off x="8445500" y="1155700"/>
          <a:ext cx="20066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0" u="none" strike="noStrike" baseline="0">
              <a:solidFill>
                <a:schemeClr val="accent2"/>
              </a:solidFill>
              <a:latin typeface="Calibri"/>
              <a:cs typeface="Calibri"/>
            </a:rPr>
            <a:t>Employees by Marital Status</a:t>
          </a:r>
          <a:endParaRPr lang="en-US" sz="1100" b="1" i="0" u="none" strike="noStrike">
            <a:solidFill>
              <a:schemeClr val="accent2"/>
            </a:solidFill>
            <a:latin typeface="Calibri"/>
            <a:cs typeface="Calibri"/>
          </a:endParaRPr>
        </a:p>
      </xdr:txBody>
    </xdr:sp>
    <xdr:clientData/>
  </xdr:twoCellAnchor>
  <xdr:twoCellAnchor>
    <xdr:from>
      <xdr:col>3</xdr:col>
      <xdr:colOff>203200</xdr:colOff>
      <xdr:row>14</xdr:row>
      <xdr:rowOff>127000</xdr:rowOff>
    </xdr:from>
    <xdr:to>
      <xdr:col>13</xdr:col>
      <xdr:colOff>381000</xdr:colOff>
      <xdr:row>23</xdr:row>
      <xdr:rowOff>165100</xdr:rowOff>
    </xdr:to>
    <xdr:sp macro="" textlink="">
      <xdr:nvSpPr>
        <xdr:cNvPr id="47" name="Rectangle 46">
          <a:extLst>
            <a:ext uri="{FF2B5EF4-FFF2-40B4-BE49-F238E27FC236}">
              <a16:creationId xmlns:a16="http://schemas.microsoft.com/office/drawing/2014/main" id="{FAA7BE70-95FA-4B5A-BF1D-15226DCB92C9}"/>
            </a:ext>
          </a:extLst>
        </xdr:cNvPr>
        <xdr:cNvSpPr/>
      </xdr:nvSpPr>
      <xdr:spPr>
        <a:xfrm>
          <a:off x="2032000" y="2705100"/>
          <a:ext cx="6273800" cy="1695450"/>
        </a:xfrm>
        <a:prstGeom prst="rect">
          <a:avLst/>
        </a:prstGeom>
        <a:solidFill>
          <a:schemeClr val="accent5">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3</xdr:col>
      <xdr:colOff>203200</xdr:colOff>
      <xdr:row>15</xdr:row>
      <xdr:rowOff>146050</xdr:rowOff>
    </xdr:from>
    <xdr:to>
      <xdr:col>9</xdr:col>
      <xdr:colOff>260350</xdr:colOff>
      <xdr:row>23</xdr:row>
      <xdr:rowOff>139700</xdr:rowOff>
    </xdr:to>
    <mc:AlternateContent xmlns:mc="http://schemas.openxmlformats.org/markup-compatibility/2006">
      <mc:Choice xmlns:cx1="http://schemas.microsoft.com/office/drawing/2015/9/8/chartex" Requires="cx1">
        <xdr:graphicFrame macro="">
          <xdr:nvGraphicFramePr>
            <xdr:cNvPr id="48" name="Chart 47">
              <a:extLst>
                <a:ext uri="{FF2B5EF4-FFF2-40B4-BE49-F238E27FC236}">
                  <a16:creationId xmlns:a16="http://schemas.microsoft.com/office/drawing/2014/main" id="{86A129A6-7761-4D34-B316-9D257D6BD2B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2032000" y="2908300"/>
              <a:ext cx="3714750" cy="1466850"/>
            </a:xfrm>
            <a:prstGeom prst="rect">
              <a:avLst/>
            </a:prstGeom>
            <a:solidFill>
              <a:prstClr val="white"/>
            </a:solidFill>
            <a:ln w="1">
              <a:solidFill>
                <a:prstClr val="green"/>
              </a:solidFill>
            </a:ln>
          </xdr:spPr>
          <xdr:txBody>
            <a:bodyPr vertOverflow="clip" horzOverflow="clip"/>
            <a:lstStyle/>
            <a:p>
              <a:r>
                <a:rPr lang="en-PK"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38100</xdr:colOff>
      <xdr:row>14</xdr:row>
      <xdr:rowOff>107950</xdr:rowOff>
    </xdr:from>
    <xdr:to>
      <xdr:col>5</xdr:col>
      <xdr:colOff>514350</xdr:colOff>
      <xdr:row>16</xdr:row>
      <xdr:rowOff>0</xdr:rowOff>
    </xdr:to>
    <xdr:sp macro="" textlink="">
      <xdr:nvSpPr>
        <xdr:cNvPr id="51" name="TextBox 50">
          <a:extLst>
            <a:ext uri="{FF2B5EF4-FFF2-40B4-BE49-F238E27FC236}">
              <a16:creationId xmlns:a16="http://schemas.microsoft.com/office/drawing/2014/main" id="{56ADBCC3-B4F3-2DF1-1E58-E219D1BC410D}"/>
            </a:ext>
          </a:extLst>
        </xdr:cNvPr>
        <xdr:cNvSpPr txBox="1"/>
      </xdr:nvSpPr>
      <xdr:spPr>
        <a:xfrm>
          <a:off x="1866900" y="2686050"/>
          <a:ext cx="16954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0" u="none" strike="noStrike" baseline="0">
              <a:solidFill>
                <a:schemeClr val="accent2"/>
              </a:solidFill>
              <a:latin typeface="Calibri"/>
              <a:cs typeface="Calibri"/>
            </a:rPr>
            <a:t>Attrition by Reason</a:t>
          </a:r>
          <a:endParaRPr lang="en-US" sz="1100" b="1" i="0" u="none" strike="noStrike">
            <a:solidFill>
              <a:schemeClr val="accent2"/>
            </a:solidFill>
            <a:latin typeface="Calibri"/>
            <a:cs typeface="Calibri"/>
          </a:endParaRPr>
        </a:p>
      </xdr:txBody>
    </xdr:sp>
    <xdr:clientData/>
  </xdr:twoCellAnchor>
  <xdr:twoCellAnchor>
    <xdr:from>
      <xdr:col>9</xdr:col>
      <xdr:colOff>266700</xdr:colOff>
      <xdr:row>15</xdr:row>
      <xdr:rowOff>177800</xdr:rowOff>
    </xdr:from>
    <xdr:to>
      <xdr:col>13</xdr:col>
      <xdr:colOff>323850</xdr:colOff>
      <xdr:row>23</xdr:row>
      <xdr:rowOff>82550</xdr:rowOff>
    </xdr:to>
    <mc:AlternateContent xmlns:mc="http://schemas.openxmlformats.org/markup-compatibility/2006">
      <mc:Choice xmlns:cx2="http://schemas.microsoft.com/office/drawing/2015/10/21/chartex" Requires="cx2">
        <xdr:graphicFrame macro="">
          <xdr:nvGraphicFramePr>
            <xdr:cNvPr id="52" name="Chart 51">
              <a:extLst>
                <a:ext uri="{FF2B5EF4-FFF2-40B4-BE49-F238E27FC236}">
                  <a16:creationId xmlns:a16="http://schemas.microsoft.com/office/drawing/2014/main" id="{D8F5B73F-6E12-4872-884D-F6D62A5E38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5753100" y="2940050"/>
              <a:ext cx="2495550" cy="1377950"/>
            </a:xfrm>
            <a:prstGeom prst="rect">
              <a:avLst/>
            </a:prstGeom>
            <a:solidFill>
              <a:prstClr val="white"/>
            </a:solidFill>
            <a:ln w="1">
              <a:solidFill>
                <a:prstClr val="green"/>
              </a:solidFill>
            </a:ln>
          </xdr:spPr>
          <xdr:txBody>
            <a:bodyPr vertOverflow="clip" horzOverflow="clip"/>
            <a:lstStyle/>
            <a:p>
              <a:r>
                <a:rPr lang="en-PK"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107950</xdr:colOff>
      <xdr:row>14</xdr:row>
      <xdr:rowOff>139700</xdr:rowOff>
    </xdr:from>
    <xdr:to>
      <xdr:col>12</xdr:col>
      <xdr:colOff>584200</xdr:colOff>
      <xdr:row>16</xdr:row>
      <xdr:rowOff>31750</xdr:rowOff>
    </xdr:to>
    <xdr:sp macro="" textlink="">
      <xdr:nvSpPr>
        <xdr:cNvPr id="53" name="TextBox 52">
          <a:extLst>
            <a:ext uri="{FF2B5EF4-FFF2-40B4-BE49-F238E27FC236}">
              <a16:creationId xmlns:a16="http://schemas.microsoft.com/office/drawing/2014/main" id="{007812F9-77FE-3AD5-DA5A-EB61A14F2F81}"/>
            </a:ext>
          </a:extLst>
        </xdr:cNvPr>
        <xdr:cNvSpPr txBox="1"/>
      </xdr:nvSpPr>
      <xdr:spPr>
        <a:xfrm>
          <a:off x="6203950" y="2717800"/>
          <a:ext cx="16954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0" u="none" strike="noStrike" baseline="0">
              <a:solidFill>
                <a:schemeClr val="accent2"/>
              </a:solidFill>
              <a:latin typeface="Calibri"/>
              <a:cs typeface="Calibri"/>
            </a:rPr>
            <a:t>Attrition by Qualification</a:t>
          </a:r>
          <a:endParaRPr lang="en-US" sz="1100" b="1" i="0" u="none" strike="noStrike">
            <a:solidFill>
              <a:schemeClr val="accent2"/>
            </a:solidFill>
            <a:latin typeface="Calibri"/>
            <a:cs typeface="Calibri"/>
          </a:endParaRPr>
        </a:p>
      </xdr:txBody>
    </xdr:sp>
    <xdr:clientData/>
  </xdr:twoCellAnchor>
  <xdr:twoCellAnchor editAs="oneCell">
    <xdr:from>
      <xdr:col>1</xdr:col>
      <xdr:colOff>63500</xdr:colOff>
      <xdr:row>21</xdr:row>
      <xdr:rowOff>50800</xdr:rowOff>
    </xdr:from>
    <xdr:to>
      <xdr:col>3</xdr:col>
      <xdr:colOff>63500</xdr:colOff>
      <xdr:row>24</xdr:row>
      <xdr:rowOff>25400</xdr:rowOff>
    </xdr:to>
    <mc:AlternateContent xmlns:mc="http://schemas.openxmlformats.org/markup-compatibility/2006" xmlns:a14="http://schemas.microsoft.com/office/drawing/2010/main">
      <mc:Choice Requires="a14">
        <xdr:graphicFrame macro="">
          <xdr:nvGraphicFramePr>
            <xdr:cNvPr id="54" name="Gender 3">
              <a:extLst>
                <a:ext uri="{FF2B5EF4-FFF2-40B4-BE49-F238E27FC236}">
                  <a16:creationId xmlns:a16="http://schemas.microsoft.com/office/drawing/2014/main" id="{6B7227B4-95C7-4054-8C10-C326F1D7E1EF}"/>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673100" y="3917950"/>
              <a:ext cx="1219200" cy="52705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120650</xdr:colOff>
      <xdr:row>1</xdr:row>
      <xdr:rowOff>0</xdr:rowOff>
    </xdr:from>
    <xdr:to>
      <xdr:col>2</xdr:col>
      <xdr:colOff>215900</xdr:colOff>
      <xdr:row>2</xdr:row>
      <xdr:rowOff>95250</xdr:rowOff>
    </xdr:to>
    <xdr:pic>
      <xdr:nvPicPr>
        <xdr:cNvPr id="57" name="Picture 56">
          <a:extLst>
            <a:ext uri="{FF2B5EF4-FFF2-40B4-BE49-F238E27FC236}">
              <a16:creationId xmlns:a16="http://schemas.microsoft.com/office/drawing/2014/main" id="{69C21E2A-2B81-38E1-9D28-C809EC956719}"/>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730250" y="184150"/>
          <a:ext cx="704850" cy="279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yam Younas" refreshedDate="45706.991522569442" createdVersion="8" refreshedVersion="8" minRefreshableVersion="3" recordCount="60" xr:uid="{2F14B3CB-0506-4122-B606-B171F9D7FE87}">
  <cacheSource type="worksheet">
    <worksheetSource name="Table1"/>
  </cacheSource>
  <cacheFields count="27">
    <cacheField name="start" numFmtId="14">
      <sharedItems containsSemiMixedTypes="0" containsNonDate="0" containsDate="1" containsString="0" minDate="2025-01-27T12:36:50" maxDate="2025-01-28T16:44:42"/>
    </cacheField>
    <cacheField name="end" numFmtId="14">
      <sharedItems containsSemiMixedTypes="0" containsNonDate="0" containsDate="1" containsString="0" minDate="2025-01-27T12:37:59" maxDate="2025-01-28T17:05:12"/>
    </cacheField>
    <cacheField name="Employee ID" numFmtId="0">
      <sharedItems/>
    </cacheField>
    <cacheField name="Full Name" numFmtId="0">
      <sharedItems/>
    </cacheField>
    <cacheField name="Gender" numFmtId="0">
      <sharedItems count="2">
        <s v="Female"/>
        <s v="Male"/>
      </sharedItems>
    </cacheField>
    <cacheField name="Date of Birth" numFmtId="14">
      <sharedItems containsSemiMixedTypes="0" containsNonDate="0" containsDate="1" containsString="0" minDate="1964-01-14T00:00:00" maxDate="2008-10-29T00:00:00"/>
    </cacheField>
    <cacheField name="Department" numFmtId="0">
      <sharedItems count="5">
        <s v="Finance"/>
        <s v="IT"/>
        <s v="Marketing"/>
        <s v="Sales"/>
        <s v="Operations"/>
      </sharedItems>
    </cacheField>
    <cacheField name="Qualification" numFmtId="0">
      <sharedItems count="4">
        <s v="Bachelor's Deg."/>
        <s v="Master's."/>
        <s v="H.S Diploma"/>
        <s v="Associate Deg."/>
      </sharedItems>
    </cacheField>
    <cacheField name="Marital Status" numFmtId="0">
      <sharedItems count="4">
        <s v="Single"/>
        <s v="Married"/>
        <s v="Divorced"/>
        <s v="Widowed"/>
      </sharedItems>
    </cacheField>
    <cacheField name="Job Satisfaction" numFmtId="0">
      <sharedItems containsSemiMixedTypes="0" containsString="0" containsNumber="1" containsInteger="1" minValue="1" maxValue="5"/>
    </cacheField>
    <cacheField name="Date of Joining" numFmtId="14">
      <sharedItems containsSemiMixedTypes="0" containsNonDate="0" containsDate="1" containsString="0" minDate="2016-01-27T00:00:00" maxDate="2025-01-23T00:00:00"/>
    </cacheField>
    <cacheField name="Employee Status" numFmtId="0">
      <sharedItems count="2">
        <s v="Currently Working"/>
        <s v="Left the Company"/>
      </sharedItems>
    </cacheField>
    <cacheField name="Date of leaving" numFmtId="14">
      <sharedItems containsNonDate="0" containsDate="1" containsString="0" containsBlank="1" minDate="2018-01-27T00:00:00" maxDate="2025-01-25T00:00:00"/>
    </cacheField>
    <cacheField name="Reason for leaving" numFmtId="0">
      <sharedItems containsBlank="1" count="6">
        <m/>
        <s v="Health reasons"/>
        <s v="Job dissatisfaction"/>
        <s v="Retirement"/>
        <s v="Better opportunity"/>
        <s v="Personal reasons"/>
      </sharedItems>
    </cacheField>
    <cacheField name="_id" numFmtId="0">
      <sharedItems containsSemiMixedTypes="0" containsString="0" containsNumber="1" containsInteger="1" minValue="434125301" maxValue="434636043"/>
    </cacheField>
    <cacheField name="_uuid" numFmtId="0">
      <sharedItems/>
    </cacheField>
    <cacheField name="_submission_time" numFmtId="14">
      <sharedItems containsSemiMixedTypes="0" containsNonDate="0" containsDate="1" containsString="0" minDate="2025-01-27T12:39:49" maxDate="2025-01-28T17:07:03"/>
    </cacheField>
    <cacheField name="_validation_status" numFmtId="0">
      <sharedItems containsBlank="1"/>
    </cacheField>
    <cacheField name="_notes" numFmtId="0">
      <sharedItems containsNonDate="0" containsString="0" containsBlank="1"/>
    </cacheField>
    <cacheField name="_status" numFmtId="0">
      <sharedItems/>
    </cacheField>
    <cacheField name="_submitted_by" numFmtId="0">
      <sharedItems containsNonDate="0" containsString="0" containsBlank="1"/>
    </cacheField>
    <cacheField name="__version__" numFmtId="0">
      <sharedItems/>
    </cacheField>
    <cacheField name="_tags" numFmtId="0">
      <sharedItems containsNonDate="0" containsString="0" containsBlank="1"/>
    </cacheField>
    <cacheField name="_index" numFmtId="0">
      <sharedItems containsSemiMixedTypes="0" containsString="0" containsNumber="1" containsInteger="1" minValue="1" maxValue="61"/>
    </cacheField>
    <cacheField name="Year of joining" numFmtId="0">
      <sharedItems count="10">
        <s v="2023"/>
        <s v="2024"/>
        <s v="2025"/>
        <s v="2018"/>
        <s v="2022"/>
        <s v="2016"/>
        <s v="2017"/>
        <s v="2019"/>
        <s v="2020"/>
        <s v="2021"/>
      </sharedItems>
    </cacheField>
    <cacheField name="Attrition Tenure" numFmtId="0">
      <sharedItems containsMixedTypes="1" containsNumber="1" containsInteger="1" minValue="3" maxValue="107"/>
    </cacheField>
    <cacheField name="Age" numFmtId="0">
      <sharedItems containsSemiMixedTypes="0" containsString="0" containsNumber="1" containsInteger="1" minValue="16" maxValue="61" count="25">
        <n v="25"/>
        <n v="26"/>
        <n v="16"/>
        <n v="29"/>
        <n v="24"/>
        <n v="39"/>
        <n v="28"/>
        <n v="19"/>
        <n v="32"/>
        <n v="23"/>
        <n v="31"/>
        <n v="61"/>
        <n v="27"/>
        <n v="22"/>
        <n v="35"/>
        <n v="33"/>
        <n v="42"/>
        <n v="21"/>
        <n v="54"/>
        <n v="30"/>
        <n v="34"/>
        <n v="40"/>
        <n v="51"/>
        <n v="46"/>
        <n v="37"/>
      </sharedItems>
      <fieldGroup base="26">
        <rangePr autoStart="0" startNum="16" endNum="61" groupInterval="5"/>
        <groupItems count="11">
          <s v="&lt;16"/>
          <s v="16-20"/>
          <s v="21-25"/>
          <s v="26-30"/>
          <s v="31-35"/>
          <s v="36-40"/>
          <s v="41-45"/>
          <s v="46-50"/>
          <s v="51-55"/>
          <s v="56-61"/>
          <s v="&gt;61"/>
        </groupItems>
      </fieldGroup>
    </cacheField>
  </cacheFields>
  <extLst>
    <ext xmlns:x14="http://schemas.microsoft.com/office/spreadsheetml/2009/9/main" uri="{725AE2AE-9491-48be-B2B4-4EB974FC3084}">
      <x14:pivotCacheDefinition pivotCacheId="17122705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d v="2025-01-27T12:36:50"/>
    <d v="2025-01-27T12:37:59"/>
    <s v="QWERTY123"/>
    <s v="Mona France"/>
    <x v="0"/>
    <d v="1999-06-23T00:00:00"/>
    <x v="0"/>
    <x v="0"/>
    <x v="0"/>
    <n v="4"/>
    <d v="2023-03-20T00:00:00"/>
    <x v="0"/>
    <m/>
    <x v="0"/>
    <n v="434125301"/>
    <s v="90e7c67e-c59e-48f8-8c30-6b34fffb2160"/>
    <d v="2025-01-27T12:39:49"/>
    <s v="On Hold"/>
    <m/>
    <s v="submitted_via_web"/>
    <m/>
    <s v="vfpdGsaUVm7refQCpYBS8A"/>
    <m/>
    <n v="1"/>
    <x v="0"/>
    <s v=""/>
    <x v="0"/>
  </r>
  <r>
    <d v="2025-01-27T12:37:59"/>
    <d v="2025-01-27T12:38:57"/>
    <s v="Jacky"/>
    <s v="Uriel"/>
    <x v="0"/>
    <d v="1998-08-01T00:00:00"/>
    <x v="1"/>
    <x v="1"/>
    <x v="1"/>
    <n v="3"/>
    <d v="2024-02-20T00:00:00"/>
    <x v="0"/>
    <m/>
    <x v="0"/>
    <n v="434125635"/>
    <s v="d3336c10-070e-4791-b2e4-ab21be364ca4"/>
    <d v="2025-01-27T12:40:47"/>
    <s v="Approved"/>
    <m/>
    <s v="submitted_via_web"/>
    <m/>
    <s v="vfpdGsaUVm7refQCpYBS8A"/>
    <m/>
    <n v="2"/>
    <x v="1"/>
    <s v=""/>
    <x v="1"/>
  </r>
  <r>
    <d v="2025-01-27T12:38:57"/>
    <d v="2025-01-27T12:39:54"/>
    <s v="Anis"/>
    <s v="Quddus"/>
    <x v="1"/>
    <d v="2008-10-28T00:00:00"/>
    <x v="2"/>
    <x v="2"/>
    <x v="2"/>
    <n v="2"/>
    <d v="2024-02-28T00:00:00"/>
    <x v="1"/>
    <d v="2025-01-13T00:00:00"/>
    <x v="1"/>
    <n v="434125970"/>
    <s v="9681bdd7-7668-48a7-a56d-cb4d22a602fe"/>
    <d v="2025-01-27T12:41:43"/>
    <s v="Not Approved"/>
    <m/>
    <s v="submitted_via_web"/>
    <m/>
    <s v="vfpdGsaUVm7refQCpYBS8A"/>
    <m/>
    <n v="3"/>
    <x v="1"/>
    <n v="10"/>
    <x v="2"/>
  </r>
  <r>
    <d v="2025-01-27T12:39:54"/>
    <d v="2025-01-27T12:48:43"/>
    <s v="azerty1234"/>
    <s v="Shoguy Lewis"/>
    <x v="1"/>
    <d v="1995-07-19T00:00:00"/>
    <x v="3"/>
    <x v="3"/>
    <x v="2"/>
    <n v="2"/>
    <d v="2025-01-13T00:00:00"/>
    <x v="0"/>
    <m/>
    <x v="0"/>
    <n v="434129356"/>
    <s v="2978d63c-9525-4725-a4aa-0b9a351c6d3e"/>
    <d v="2025-01-27T12:50:32"/>
    <s v="Approved"/>
    <m/>
    <s v="submitted_via_web"/>
    <m/>
    <s v="vfpdGsaUVm7refQCpYBS8A"/>
    <m/>
    <n v="4"/>
    <x v="2"/>
    <s v=""/>
    <x v="3"/>
  </r>
  <r>
    <d v="2025-01-27T12:48:43"/>
    <d v="2025-01-28T03:16:21"/>
    <s v="qwertyuiop123456"/>
    <s v="Haifa Wagou"/>
    <x v="0"/>
    <d v="2000-06-20T00:00:00"/>
    <x v="2"/>
    <x v="2"/>
    <x v="3"/>
    <n v="1"/>
    <d v="2024-03-25T00:00:00"/>
    <x v="1"/>
    <d v="2024-11-06T00:00:00"/>
    <x v="2"/>
    <n v="434129790"/>
    <s v="b564cdf2-e02f-4ffe-a8a1-611f88235aac"/>
    <d v="2025-01-27T12:51:41"/>
    <s v="Approved"/>
    <m/>
    <s v="submitted_via_web"/>
    <m/>
    <s v="vfpdGsaUVm7refQCpYBS8A"/>
    <m/>
    <n v="5"/>
    <x v="1"/>
    <n v="7"/>
    <x v="4"/>
  </r>
  <r>
    <d v="2025-01-27T20:52:27"/>
    <d v="2025-01-27T20:53:49"/>
    <s v="Wuwbwh26"/>
    <s v="Lamin"/>
    <x v="1"/>
    <d v="1986-01-03T00:00:00"/>
    <x v="4"/>
    <x v="1"/>
    <x v="1"/>
    <n v="5"/>
    <d v="2024-01-08T00:00:00"/>
    <x v="0"/>
    <m/>
    <x v="0"/>
    <n v="434304923"/>
    <s v="53c81f61-ffda-4e71-b8e9-a9add0b87bc1"/>
    <d v="2025-01-27T20:54:27"/>
    <m/>
    <m/>
    <s v="submitted_via_web"/>
    <m/>
    <s v="vfpdGsaUVm7refQCpYBS8A"/>
    <m/>
    <n v="6"/>
    <x v="1"/>
    <s v=""/>
    <x v="5"/>
  </r>
  <r>
    <d v="2025-01-27T20:53:49"/>
    <d v="2025-01-27T20:56:21"/>
    <s v="Beyw72"/>
    <s v="Bullock"/>
    <x v="1"/>
    <d v="1997-01-17T00:00:00"/>
    <x v="3"/>
    <x v="2"/>
    <x v="0"/>
    <n v="3"/>
    <d v="2018-01-27T00:00:00"/>
    <x v="0"/>
    <m/>
    <x v="0"/>
    <n v="434305307"/>
    <s v="4e71e91c-fb3a-4190-a083-10eada0265f0"/>
    <d v="2025-01-27T20:56:21"/>
    <m/>
    <m/>
    <s v="submitted_via_web"/>
    <m/>
    <s v="vfpdGsaUVm7refQCpYBS8A"/>
    <m/>
    <n v="7"/>
    <x v="3"/>
    <s v=""/>
    <x v="6"/>
  </r>
  <r>
    <d v="2025-01-27T20:56:21"/>
    <d v="2025-01-27T21:00:24"/>
    <s v="Ergy5456f"/>
    <s v="Landro"/>
    <x v="1"/>
    <d v="2006-01-27T00:00:00"/>
    <x v="1"/>
    <x v="2"/>
    <x v="0"/>
    <n v="3"/>
    <d v="2024-10-09T00:00:00"/>
    <x v="1"/>
    <d v="2025-01-20T00:00:00"/>
    <x v="1"/>
    <n v="434306118"/>
    <s v="8ff6a0b4-9a82-4a1f-898c-fcf8d34eb037"/>
    <d v="2025-01-27T21:00:30"/>
    <m/>
    <m/>
    <s v="submitted_via_web"/>
    <m/>
    <s v="vfpdGsaUVm7refQCpYBS8A"/>
    <m/>
    <n v="8"/>
    <x v="1"/>
    <n v="3"/>
    <x v="7"/>
  </r>
  <r>
    <d v="2025-01-27T21:00:24"/>
    <d v="2025-01-27T21:02:06"/>
    <s v="T55t44"/>
    <s v="Oumaru"/>
    <x v="1"/>
    <d v="1993-01-27T00:00:00"/>
    <x v="2"/>
    <x v="3"/>
    <x v="1"/>
    <n v="3"/>
    <d v="2024-03-06T00:00:00"/>
    <x v="0"/>
    <m/>
    <x v="0"/>
    <n v="434306419"/>
    <s v="2038f3d7-2daf-4453-b2f7-b91ddca08180"/>
    <d v="2025-01-27T21:02:06"/>
    <m/>
    <m/>
    <s v="submitted_via_web"/>
    <m/>
    <s v="vfpdGsaUVm7refQCpYBS8A"/>
    <m/>
    <n v="9"/>
    <x v="1"/>
    <s v=""/>
    <x v="8"/>
  </r>
  <r>
    <d v="2025-01-27T21:02:06"/>
    <d v="2025-01-27T21:04:30"/>
    <s v="R5r54"/>
    <s v="Larouse"/>
    <x v="0"/>
    <d v="1997-01-27T00:00:00"/>
    <x v="0"/>
    <x v="0"/>
    <x v="1"/>
    <n v="4"/>
    <d v="2024-01-12T00:00:00"/>
    <x v="0"/>
    <m/>
    <x v="0"/>
    <n v="434306971"/>
    <s v="78e9261a-6826-4766-b540-024c839ffb2a"/>
    <d v="2025-01-27T21:04:48"/>
    <m/>
    <m/>
    <s v="submitted_via_web"/>
    <m/>
    <s v="vfpdGsaUVm7refQCpYBS8A"/>
    <m/>
    <n v="10"/>
    <x v="1"/>
    <s v=""/>
    <x v="6"/>
  </r>
  <r>
    <d v="2025-01-27T21:04:30"/>
    <d v="2025-01-27T21:07:05"/>
    <s v="5rr4r4"/>
    <s v="Amidou"/>
    <x v="0"/>
    <d v="2001-10-11T00:00:00"/>
    <x v="2"/>
    <x v="3"/>
    <x v="0"/>
    <n v="2"/>
    <d v="2024-03-05T00:00:00"/>
    <x v="0"/>
    <m/>
    <x v="0"/>
    <n v="434307455"/>
    <s v="ed18b622-0eef-47a6-8497-084938576e5e"/>
    <d v="2025-01-27T21:07:07"/>
    <m/>
    <m/>
    <s v="submitted_via_web"/>
    <m/>
    <s v="vfpdGsaUVm7refQCpYBS8A"/>
    <m/>
    <n v="11"/>
    <x v="1"/>
    <s v=""/>
    <x v="9"/>
  </r>
  <r>
    <d v="2025-01-27T21:07:05"/>
    <d v="2025-01-27T21:09:03"/>
    <s v="Ieh39837"/>
    <s v="Vigirni"/>
    <x v="0"/>
    <d v="1994-01-27T00:00:00"/>
    <x v="3"/>
    <x v="3"/>
    <x v="2"/>
    <n v="3"/>
    <d v="2022-01-23T00:00:00"/>
    <x v="1"/>
    <d v="2024-12-04T00:00:00"/>
    <x v="2"/>
    <n v="434307754"/>
    <s v="ad055157-1f72-4518-8625-298a27fa4f24"/>
    <d v="2025-01-27T21:09:03"/>
    <m/>
    <m/>
    <s v="submitted_via_web"/>
    <m/>
    <s v="vfpdGsaUVm7refQCpYBS8A"/>
    <m/>
    <n v="12"/>
    <x v="4"/>
    <n v="34"/>
    <x v="10"/>
  </r>
  <r>
    <d v="2025-01-27T21:09:03"/>
    <d v="2025-01-27T21:10:45"/>
    <s v="Dhdusu2826"/>
    <s v="Ahmed"/>
    <x v="1"/>
    <d v="1986-01-27T00:00:00"/>
    <x v="1"/>
    <x v="1"/>
    <x v="2"/>
    <n v="4"/>
    <d v="2024-02-09T00:00:00"/>
    <x v="0"/>
    <m/>
    <x v="0"/>
    <n v="434308126"/>
    <s v="b663510f-31d7-4df1-8601-b1f0c420d2a7"/>
    <d v="2025-01-27T21:10:51"/>
    <m/>
    <m/>
    <s v="submitted_via_web"/>
    <m/>
    <s v="vfpdGsaUVm7refQCpYBS8A"/>
    <m/>
    <n v="13"/>
    <x v="1"/>
    <s v=""/>
    <x v="5"/>
  </r>
  <r>
    <d v="2025-01-27T21:10:45"/>
    <d v="2025-01-27T21:12:22"/>
    <s v="Gw7e5d73g3h"/>
    <s v="Zahra"/>
    <x v="0"/>
    <d v="1964-01-14T00:00:00"/>
    <x v="4"/>
    <x v="0"/>
    <x v="3"/>
    <n v="2"/>
    <d v="2016-01-27T00:00:00"/>
    <x v="1"/>
    <d v="2025-01-24T00:00:00"/>
    <x v="3"/>
    <n v="434308304"/>
    <s v="29533fea-746a-4ca1-b7b9-f89fd7c59ced"/>
    <d v="2025-01-27T21:12:23"/>
    <m/>
    <m/>
    <s v="submitted_via_web"/>
    <m/>
    <s v="vfpdGsaUVm7refQCpYBS8A"/>
    <m/>
    <n v="14"/>
    <x v="5"/>
    <n v="107"/>
    <x v="11"/>
  </r>
  <r>
    <d v="2025-01-27T21:12:22"/>
    <d v="2025-01-27T21:14:00"/>
    <s v="4irjeirheu"/>
    <s v="Blanche"/>
    <x v="0"/>
    <d v="2001-03-10T00:00:00"/>
    <x v="0"/>
    <x v="1"/>
    <x v="1"/>
    <n v="5"/>
    <d v="2023-03-05T00:00:00"/>
    <x v="0"/>
    <m/>
    <x v="0"/>
    <n v="434308529"/>
    <s v="d879970b-1f68-49b4-bdfd-288fa2601464"/>
    <d v="2025-01-27T21:14:05"/>
    <m/>
    <m/>
    <s v="submitted_via_web"/>
    <m/>
    <s v="vfpdGsaUVm7refQCpYBS8A"/>
    <m/>
    <n v="15"/>
    <x v="0"/>
    <s v=""/>
    <x v="9"/>
  </r>
  <r>
    <d v="2025-01-27T21:14:00"/>
    <d v="2025-01-27T22:13:37"/>
    <s v="Uwoq6262"/>
    <s v="Russel"/>
    <x v="1"/>
    <d v="1998-01-27T00:00:00"/>
    <x v="4"/>
    <x v="0"/>
    <x v="1"/>
    <n v="2"/>
    <d v="2024-03-21T00:00:00"/>
    <x v="0"/>
    <m/>
    <x v="0"/>
    <n v="434318041"/>
    <s v="436b649a-b55e-42da-90c0-10798ad6d785"/>
    <d v="2025-01-27T22:13:54"/>
    <m/>
    <m/>
    <s v="submitted_via_web"/>
    <m/>
    <s v="vfpdGsaUVm7refQCpYBS8A"/>
    <m/>
    <n v="16"/>
    <x v="1"/>
    <s v=""/>
    <x v="12"/>
  </r>
  <r>
    <d v="2025-01-27T22:13:37"/>
    <d v="2025-01-27T22:17:12"/>
    <s v="Cgg336"/>
    <s v="ALexandre"/>
    <x v="1"/>
    <d v="2002-03-03T00:00:00"/>
    <x v="2"/>
    <x v="0"/>
    <x v="0"/>
    <n v="1"/>
    <d v="2017-01-27T00:00:00"/>
    <x v="1"/>
    <d v="2018-01-27T00:00:00"/>
    <x v="4"/>
    <n v="434318444"/>
    <s v="8fd5bb7c-7eec-4551-b7e3-f5cfdeb09a5c"/>
    <d v="2025-01-27T22:17:19"/>
    <m/>
    <m/>
    <s v="submitted_via_web"/>
    <m/>
    <s v="vfpdGsaUVm7refQCpYBS8A"/>
    <m/>
    <n v="17"/>
    <x v="6"/>
    <n v="12"/>
    <x v="13"/>
  </r>
  <r>
    <d v="2025-01-28T01:09:26"/>
    <d v="2025-01-28T01:11:58"/>
    <s v="HGHKG1K158"/>
    <s v="Clara Djoumessi"/>
    <x v="0"/>
    <d v="1990-02-13T00:00:00"/>
    <x v="3"/>
    <x v="1"/>
    <x v="0"/>
    <n v="2"/>
    <d v="2024-04-19T00:00:00"/>
    <x v="0"/>
    <m/>
    <x v="0"/>
    <n v="434336207"/>
    <s v="0a36d251-03cd-47af-bf94-3b6fa3bbcb0e"/>
    <d v="2025-01-28T01:13:47"/>
    <m/>
    <m/>
    <s v="submitted_via_web"/>
    <m/>
    <s v="vfpdGsaUVm7refQCpYBS8A"/>
    <m/>
    <n v="18"/>
    <x v="1"/>
    <s v=""/>
    <x v="14"/>
  </r>
  <r>
    <d v="2025-01-28T01:11:58"/>
    <d v="2025-01-28T01:13:20"/>
    <s v="TOUT8568"/>
    <s v="Kevin Fonkam"/>
    <x v="1"/>
    <d v="2001-03-19T00:00:00"/>
    <x v="1"/>
    <x v="0"/>
    <x v="1"/>
    <n v="1"/>
    <d v="2019-12-24T00:00:00"/>
    <x v="0"/>
    <m/>
    <x v="0"/>
    <n v="434336395"/>
    <s v="587c6173-2a01-4713-a4b3-3909dbbc17ad"/>
    <d v="2025-01-28T01:15:09"/>
    <m/>
    <m/>
    <s v="submitted_via_web"/>
    <m/>
    <s v="vfpdGsaUVm7refQCpYBS8A"/>
    <m/>
    <n v="19"/>
    <x v="7"/>
    <s v=""/>
    <x v="9"/>
  </r>
  <r>
    <d v="2025-01-28T01:13:20"/>
    <d v="2025-01-28T01:14:43"/>
    <s v="GJG969"/>
    <s v="Anita Tchamda"/>
    <x v="0"/>
    <d v="2002-08-24T00:00:00"/>
    <x v="3"/>
    <x v="2"/>
    <x v="1"/>
    <n v="4"/>
    <d v="2023-04-28T00:00:00"/>
    <x v="1"/>
    <d v="2024-03-13T00:00:00"/>
    <x v="4"/>
    <n v="434336613"/>
    <s v="14905a1f-fbb0-44fc-9aa8-7cb6a4bbb1de"/>
    <d v="2025-01-28T01:16:37"/>
    <m/>
    <m/>
    <s v="submitted_via_web"/>
    <m/>
    <s v="vfpdGsaUVm7refQCpYBS8A"/>
    <m/>
    <n v="20"/>
    <x v="0"/>
    <n v="10"/>
    <x v="13"/>
  </r>
  <r>
    <d v="2025-01-28T01:14:43"/>
    <d v="2025-01-28T01:15:58"/>
    <s v="HKGLJG689"/>
    <s v="Didier Nguimfack"/>
    <x v="1"/>
    <d v="1991-12-21T00:00:00"/>
    <x v="0"/>
    <x v="0"/>
    <x v="1"/>
    <n v="1"/>
    <d v="2018-10-30T00:00:00"/>
    <x v="0"/>
    <m/>
    <x v="0"/>
    <n v="434336780"/>
    <s v="046582dd-a802-4e89-b9ba-0bf4d7e3cee5"/>
    <d v="2025-01-28T01:17:47"/>
    <m/>
    <m/>
    <s v="submitted_via_web"/>
    <m/>
    <s v="vfpdGsaUVm7refQCpYBS8A"/>
    <m/>
    <n v="21"/>
    <x v="3"/>
    <s v=""/>
    <x v="15"/>
  </r>
  <r>
    <d v="2025-01-28T01:15:58"/>
    <d v="2025-01-28T01:16:58"/>
    <s v="HKPU0097097"/>
    <s v="Monique Ndikum"/>
    <x v="0"/>
    <d v="2000-02-08T00:00:00"/>
    <x v="4"/>
    <x v="0"/>
    <x v="0"/>
    <n v="3"/>
    <d v="2020-08-21T00:00:00"/>
    <x v="0"/>
    <m/>
    <x v="0"/>
    <n v="434336874"/>
    <s v="7123fbd3-9d17-407c-9ca7-5621a9ba0960"/>
    <d v="2025-01-28T01:18:47"/>
    <m/>
    <m/>
    <s v="submitted_via_web"/>
    <m/>
    <s v="vfpdGsaUVm7refQCpYBS8A"/>
    <m/>
    <n v="22"/>
    <x v="8"/>
    <s v=""/>
    <x v="0"/>
  </r>
  <r>
    <d v="2025-01-28T01:16:58"/>
    <d v="2025-01-28T01:17:50"/>
    <s v="HFIYTIT571"/>
    <s v="Samuel Kouam"/>
    <x v="1"/>
    <d v="2002-06-18T00:00:00"/>
    <x v="2"/>
    <x v="3"/>
    <x v="0"/>
    <n v="4"/>
    <d v="2024-12-24T00:00:00"/>
    <x v="0"/>
    <m/>
    <x v="0"/>
    <n v="434336934"/>
    <s v="2124d2f0-104b-4f21-9c7e-df5f07e4e382"/>
    <d v="2025-01-28T01:19:39"/>
    <m/>
    <m/>
    <s v="submitted_via_web"/>
    <m/>
    <s v="vfpdGsaUVm7refQCpYBS8A"/>
    <m/>
    <n v="23"/>
    <x v="1"/>
    <s v=""/>
    <x v="13"/>
  </r>
  <r>
    <d v="2025-01-28T01:17:50"/>
    <d v="2025-01-28T01:18:35"/>
    <s v="OYOIY87987"/>
    <s v="Olivia Fombang"/>
    <x v="0"/>
    <d v="2000-10-24T00:00:00"/>
    <x v="2"/>
    <x v="0"/>
    <x v="0"/>
    <n v="5"/>
    <d v="2025-01-01T00:00:00"/>
    <x v="0"/>
    <m/>
    <x v="0"/>
    <n v="434336990"/>
    <s v="7abe8879-00e2-4c3f-86df-d35842d1a7ae"/>
    <d v="2025-01-28T01:20:24"/>
    <m/>
    <m/>
    <s v="submitted_via_web"/>
    <m/>
    <s v="vfpdGsaUVm7refQCpYBS8A"/>
    <m/>
    <n v="24"/>
    <x v="2"/>
    <s v=""/>
    <x v="4"/>
  </r>
  <r>
    <d v="2025-01-28T01:18:35"/>
    <d v="2025-01-28T01:19:51"/>
    <s v="BVBN675"/>
    <s v="Yannick Mbia"/>
    <x v="1"/>
    <d v="1982-12-01T00:00:00"/>
    <x v="4"/>
    <x v="2"/>
    <x v="3"/>
    <n v="2"/>
    <d v="2019-08-28T00:00:00"/>
    <x v="1"/>
    <d v="2025-01-03T00:00:00"/>
    <x v="1"/>
    <n v="434337084"/>
    <s v="526790e1-06f6-4425-a40d-41a9875a4245"/>
    <d v="2025-01-28T01:21:40"/>
    <m/>
    <m/>
    <s v="submitted_via_web"/>
    <m/>
    <s v="vfpdGsaUVm7refQCpYBS8A"/>
    <m/>
    <n v="25"/>
    <x v="7"/>
    <n v="64"/>
    <x v="16"/>
  </r>
  <r>
    <d v="2025-01-28T01:19:51"/>
    <d v="2025-01-28T01:21:46"/>
    <s v="BIBIB776"/>
    <s v="Cynthia Mbah"/>
    <x v="0"/>
    <d v="2003-05-18T00:00:00"/>
    <x v="2"/>
    <x v="1"/>
    <x v="0"/>
    <n v="4"/>
    <d v="2025-01-04T00:00:00"/>
    <x v="0"/>
    <m/>
    <x v="0"/>
    <n v="434337248"/>
    <s v="1c01d1c9-2450-435e-9343-b553f18a37f8"/>
    <d v="2025-01-28T01:23:40"/>
    <m/>
    <m/>
    <s v="submitted_via_web"/>
    <m/>
    <s v="vfpdGsaUVm7refQCpYBS8A"/>
    <m/>
    <n v="26"/>
    <x v="2"/>
    <s v=""/>
    <x v="17"/>
  </r>
  <r>
    <d v="2025-01-28T01:21:46"/>
    <d v="2025-01-28T01:22:57"/>
    <s v="HOJV J87T87"/>
    <s v="Vanessa Ekane"/>
    <x v="0"/>
    <d v="1999-07-22T00:00:00"/>
    <x v="0"/>
    <x v="0"/>
    <x v="2"/>
    <n v="5"/>
    <d v="2019-11-29T00:00:00"/>
    <x v="0"/>
    <m/>
    <x v="0"/>
    <n v="434337344"/>
    <s v="00a11d37-22bb-4847-8de2-b1c27af86c37"/>
    <d v="2025-01-28T01:24:46"/>
    <m/>
    <m/>
    <s v="submitted_via_web"/>
    <m/>
    <s v="vfpdGsaUVm7refQCpYBS8A"/>
    <m/>
    <n v="27"/>
    <x v="7"/>
    <s v=""/>
    <x v="0"/>
  </r>
  <r>
    <d v="2025-01-28T01:22:57"/>
    <d v="2025-01-28T01:23:57"/>
    <s v="VBHVHIVI232"/>
    <s v="Serge Nchinda"/>
    <x v="1"/>
    <d v="1997-05-25T00:00:00"/>
    <x v="1"/>
    <x v="1"/>
    <x v="2"/>
    <n v="2"/>
    <d v="2024-08-23T00:00:00"/>
    <x v="0"/>
    <m/>
    <x v="0"/>
    <n v="434337442"/>
    <s v="274c3ff3-c2bc-4f8f-a9b1-5a0454326cc0"/>
    <d v="2025-01-28T01:25:46"/>
    <m/>
    <m/>
    <s v="submitted_via_web"/>
    <m/>
    <s v="vfpdGsaUVm7refQCpYBS8A"/>
    <m/>
    <n v="28"/>
    <x v="1"/>
    <s v=""/>
    <x v="12"/>
  </r>
  <r>
    <d v="2025-01-28T01:23:57"/>
    <d v="2025-01-28T01:25:20"/>
    <s v="HVIHVI8T868"/>
    <s v="Eric Mengue"/>
    <x v="1"/>
    <d v="1999-11-29T00:00:00"/>
    <x v="4"/>
    <x v="0"/>
    <x v="2"/>
    <n v="3"/>
    <d v="2023-11-29T00:00:00"/>
    <x v="1"/>
    <d v="2024-08-02T00:00:00"/>
    <x v="5"/>
    <n v="434337555"/>
    <s v="2fda62b7-d756-4e4b-a172-9fd0cefb3eed"/>
    <d v="2025-01-28T01:27:09"/>
    <m/>
    <m/>
    <s v="submitted_via_web"/>
    <m/>
    <s v="vfpdGsaUVm7refQCpYBS8A"/>
    <m/>
    <n v="29"/>
    <x v="0"/>
    <n v="8"/>
    <x v="0"/>
  </r>
  <r>
    <d v="2025-01-28T01:25:20"/>
    <d v="2025-01-28T01:26:41"/>
    <s v="VGUUFUGFUY8Y8"/>
    <s v="Prisca Fokou"/>
    <x v="0"/>
    <d v="1991-07-24T00:00:00"/>
    <x v="3"/>
    <x v="3"/>
    <x v="0"/>
    <n v="5"/>
    <d v="2025-01-16T00:00:00"/>
    <x v="0"/>
    <m/>
    <x v="0"/>
    <n v="434337679"/>
    <s v="529477e2-e3a2-4f90-9b44-1604c6543ede"/>
    <d v="2025-01-28T01:28:30"/>
    <m/>
    <m/>
    <s v="submitted_via_web"/>
    <m/>
    <s v="vfpdGsaUVm7refQCpYBS8A"/>
    <m/>
    <n v="30"/>
    <x v="2"/>
    <s v=""/>
    <x v="15"/>
  </r>
  <r>
    <d v="2025-01-28T01:26:41"/>
    <d v="2025-01-28T01:28:07"/>
    <s v="BVVIYII"/>
    <s v="Alain Ngono"/>
    <x v="1"/>
    <d v="1970-05-10T00:00:00"/>
    <x v="0"/>
    <x v="2"/>
    <x v="3"/>
    <n v="4"/>
    <d v="2018-06-19T00:00:00"/>
    <x v="1"/>
    <d v="2024-08-17T00:00:00"/>
    <x v="3"/>
    <n v="434337776"/>
    <s v="4ec7c76b-7997-4810-b20a-05d170d8cd3d"/>
    <d v="2025-01-28T01:29:55"/>
    <m/>
    <m/>
    <s v="submitted_via_web"/>
    <m/>
    <s v="vfpdGsaUVm7refQCpYBS8A"/>
    <m/>
    <n v="31"/>
    <x v="3"/>
    <n v="73"/>
    <x v="18"/>
  </r>
  <r>
    <d v="2025-01-28T01:28:07"/>
    <d v="2025-01-28T01:29:28"/>
    <s v="BBIB68"/>
    <s v="Nadine Fotsing"/>
    <x v="0"/>
    <d v="2000-02-08T00:00:00"/>
    <x v="1"/>
    <x v="0"/>
    <x v="0"/>
    <n v="2"/>
    <d v="2020-08-21T00:00:00"/>
    <x v="0"/>
    <m/>
    <x v="0"/>
    <n v="434337928"/>
    <s v="eb4f7991-2a57-41e9-9b63-1e1f23282600"/>
    <d v="2025-01-28T01:31:17"/>
    <m/>
    <m/>
    <s v="submitted_via_web"/>
    <m/>
    <s v="vfpdGsaUVm7refQCpYBS8A"/>
    <m/>
    <n v="32"/>
    <x v="8"/>
    <s v=""/>
    <x v="0"/>
  </r>
  <r>
    <d v="2025-01-28T01:29:28"/>
    <d v="2025-01-28T01:30:23"/>
    <s v="XS5E353"/>
    <s v="Christian Tchopda"/>
    <x v="1"/>
    <d v="2001-03-07T00:00:00"/>
    <x v="4"/>
    <x v="0"/>
    <x v="1"/>
    <n v="1"/>
    <d v="2024-09-08T00:00:00"/>
    <x v="0"/>
    <m/>
    <x v="0"/>
    <n v="434337994"/>
    <s v="258316c8-a00c-4df0-8a74-920ff1b0bff6"/>
    <d v="2025-01-28T01:32:19"/>
    <m/>
    <m/>
    <s v="submitted_via_web"/>
    <m/>
    <s v="vfpdGsaUVm7refQCpYBS8A"/>
    <m/>
    <n v="33"/>
    <x v="1"/>
    <s v=""/>
    <x v="9"/>
  </r>
  <r>
    <d v="2025-01-28T01:30:23"/>
    <d v="2025-01-28T01:31:35"/>
    <s v="BKBYT8"/>
    <s v="Sophie Talla"/>
    <x v="0"/>
    <d v="2003-05-25T00:00:00"/>
    <x v="3"/>
    <x v="0"/>
    <x v="0"/>
    <n v="5"/>
    <d v="2025-01-22T00:00:00"/>
    <x v="0"/>
    <m/>
    <x v="0"/>
    <n v="434338088"/>
    <s v="f94b0fd4-82bf-4484-be2e-537c1d2236d1"/>
    <d v="2025-01-28T01:33:23"/>
    <m/>
    <m/>
    <s v="submitted_via_web"/>
    <m/>
    <s v="vfpdGsaUVm7refQCpYBS8A"/>
    <m/>
    <n v="34"/>
    <x v="2"/>
    <s v=""/>
    <x v="17"/>
  </r>
  <r>
    <d v="2025-01-28T01:31:35"/>
    <d v="2025-01-28T01:32:44"/>
    <s v="NJIHUUI8787"/>
    <s v="Emmanuel Mbougueng"/>
    <x v="1"/>
    <d v="1999-12-01T00:00:00"/>
    <x v="2"/>
    <x v="1"/>
    <x v="1"/>
    <n v="3"/>
    <d v="2020-04-10T00:00:00"/>
    <x v="0"/>
    <m/>
    <x v="0"/>
    <n v="434338217"/>
    <s v="c32ad96a-f3aa-45db-a644-179b2cc98835"/>
    <d v="2025-01-28T01:34:33"/>
    <m/>
    <m/>
    <s v="submitted_via_web"/>
    <m/>
    <s v="vfpdGsaUVm7refQCpYBS8A"/>
    <m/>
    <n v="35"/>
    <x v="8"/>
    <s v=""/>
    <x v="0"/>
  </r>
  <r>
    <d v="2025-01-28T01:32:44"/>
    <d v="2025-01-28T01:33:50"/>
    <s v="BJIG897H9"/>
    <s v="Alice Fotso"/>
    <x v="0"/>
    <d v="1994-06-22T00:00:00"/>
    <x v="1"/>
    <x v="0"/>
    <x v="2"/>
    <n v="4"/>
    <d v="2020-10-27T00:00:00"/>
    <x v="0"/>
    <m/>
    <x v="0"/>
    <n v="434338307"/>
    <s v="3df301da-9e57-4809-b5c4-5c66558663ad"/>
    <d v="2025-01-28T01:35:39"/>
    <m/>
    <m/>
    <s v="submitted_via_web"/>
    <m/>
    <s v="vfpdGsaUVm7refQCpYBS8A"/>
    <m/>
    <n v="36"/>
    <x v="8"/>
    <s v=""/>
    <x v="19"/>
  </r>
  <r>
    <d v="2025-01-28T01:33:50"/>
    <d v="2025-01-28T01:34:55"/>
    <s v="CXTE5546"/>
    <s v="Patrick Yomsi"/>
    <x v="1"/>
    <d v="1996-08-22T00:00:00"/>
    <x v="4"/>
    <x v="1"/>
    <x v="2"/>
    <n v="4"/>
    <d v="2025-01-12T00:00:00"/>
    <x v="0"/>
    <m/>
    <x v="0"/>
    <n v="434338433"/>
    <s v="11eabe11-cf0f-4cde-8d82-bd99cdca0dec"/>
    <d v="2025-01-28T01:36:44"/>
    <m/>
    <m/>
    <s v="submitted_via_web"/>
    <m/>
    <s v="vfpdGsaUVm7refQCpYBS8A"/>
    <m/>
    <n v="37"/>
    <x v="2"/>
    <s v=""/>
    <x v="6"/>
  </r>
  <r>
    <d v="2025-01-28T01:34:55"/>
    <d v="2025-01-28T01:35:56"/>
    <s v="XNVIY978H"/>
    <s v="Sandrine Ngassa"/>
    <x v="0"/>
    <d v="1999-07-21T00:00:00"/>
    <x v="0"/>
    <x v="1"/>
    <x v="1"/>
    <n v="4"/>
    <d v="2024-03-11T00:00:00"/>
    <x v="1"/>
    <d v="2025-01-02T00:00:00"/>
    <x v="1"/>
    <n v="434338558"/>
    <s v="cde49003-63cb-46c9-a00e-fa048d8d657f"/>
    <d v="2025-01-28T01:37:45"/>
    <m/>
    <m/>
    <s v="submitted_via_web"/>
    <m/>
    <s v="vfpdGsaUVm7refQCpYBS8A"/>
    <m/>
    <n v="38"/>
    <x v="1"/>
    <n v="9"/>
    <x v="0"/>
  </r>
  <r>
    <d v="2025-01-28T01:35:56"/>
    <d v="2025-01-28T01:36:46"/>
    <s v="CYFDYT6757F"/>
    <s v="Jean-Claude Ateba"/>
    <x v="1"/>
    <d v="1990-06-20T00:00:00"/>
    <x v="2"/>
    <x v="0"/>
    <x v="1"/>
    <n v="5"/>
    <d v="2025-01-04T00:00:00"/>
    <x v="0"/>
    <m/>
    <x v="0"/>
    <n v="434338634"/>
    <s v="730789b9-8f85-4d5c-8fb9-938949c3c249"/>
    <d v="2025-01-28T01:38:35"/>
    <m/>
    <m/>
    <s v="submitted_via_web"/>
    <m/>
    <s v="vfpdGsaUVm7refQCpYBS8A"/>
    <m/>
    <n v="39"/>
    <x v="2"/>
    <s v=""/>
    <x v="20"/>
  </r>
  <r>
    <d v="2025-01-28T01:36:46"/>
    <d v="2025-01-28T01:37:53"/>
    <s v="CYFD587U"/>
    <s v="Melissa Tagnou"/>
    <x v="0"/>
    <d v="2005-07-14T00:00:00"/>
    <x v="3"/>
    <x v="2"/>
    <x v="0"/>
    <n v="4"/>
    <d v="2024-11-14T00:00:00"/>
    <x v="0"/>
    <m/>
    <x v="0"/>
    <n v="434338751"/>
    <s v="e8045099-e350-4bfc-a9bb-1414d69e53a0"/>
    <d v="2025-01-28T01:39:41"/>
    <m/>
    <m/>
    <s v="submitted_via_web"/>
    <m/>
    <s v="vfpdGsaUVm7refQCpYBS8A"/>
    <m/>
    <n v="40"/>
    <x v="1"/>
    <s v=""/>
    <x v="7"/>
  </r>
  <r>
    <d v="2025-01-28T01:37:53"/>
    <d v="2025-01-28T01:38:55"/>
    <s v="VJVT8T86"/>
    <s v="Francis Ngouana"/>
    <x v="1"/>
    <d v="1998-10-27T00:00:00"/>
    <x v="1"/>
    <x v="3"/>
    <x v="0"/>
    <n v="1"/>
    <d v="2023-08-24T00:00:00"/>
    <x v="1"/>
    <d v="2024-09-24T00:00:00"/>
    <x v="4"/>
    <n v="434338961"/>
    <s v="9e4b94d6-804b-4c0c-964d-d77e658e2a32"/>
    <d v="2025-01-28T01:40:44"/>
    <m/>
    <m/>
    <s v="submitted_via_web"/>
    <m/>
    <s v="vfpdGsaUVm7refQCpYBS8A"/>
    <m/>
    <n v="41"/>
    <x v="0"/>
    <n v="13"/>
    <x v="1"/>
  </r>
  <r>
    <d v="2025-01-28T01:38:55"/>
    <d v="2025-01-28T01:40:31"/>
    <s v="NOKJI0980"/>
    <s v="Marie Nkeng"/>
    <x v="0"/>
    <d v="1996-10-29T00:00:00"/>
    <x v="0"/>
    <x v="0"/>
    <x v="1"/>
    <n v="2"/>
    <d v="2020-06-23T00:00:00"/>
    <x v="0"/>
    <m/>
    <x v="0"/>
    <n v="434339190"/>
    <s v="b05b8541-f2ca-4302-88e7-fe645379cb4e"/>
    <d v="2025-01-28T01:42:21"/>
    <m/>
    <m/>
    <s v="submitted_via_web"/>
    <m/>
    <s v="vfpdGsaUVm7refQCpYBS8A"/>
    <m/>
    <n v="42"/>
    <x v="8"/>
    <s v=""/>
    <x v="6"/>
  </r>
  <r>
    <d v="2025-01-28T01:40:31"/>
    <d v="2025-01-28T01:41:18"/>
    <s v="BIHG8YT87"/>
    <s v="Boris Ebai"/>
    <x v="1"/>
    <d v="1993-06-22T00:00:00"/>
    <x v="1"/>
    <x v="0"/>
    <x v="1"/>
    <n v="3"/>
    <d v="2024-03-19T00:00:00"/>
    <x v="0"/>
    <m/>
    <x v="0"/>
    <n v="434339239"/>
    <s v="2c89b340-5a93-4fd8-a669-82ad5ea9f437"/>
    <d v="2025-01-28T01:43:07"/>
    <m/>
    <m/>
    <s v="submitted_via_web"/>
    <m/>
    <s v="vfpdGsaUVm7refQCpYBS8A"/>
    <m/>
    <n v="43"/>
    <x v="1"/>
    <s v=""/>
    <x v="10"/>
  </r>
  <r>
    <d v="2025-01-28T01:41:18"/>
    <d v="2025-01-28T01:45:37"/>
    <s v="HG7Y9YHL"/>
    <s v="Charlotte Kengne"/>
    <x v="0"/>
    <d v="1990-02-06T00:00:00"/>
    <x v="2"/>
    <x v="1"/>
    <x v="0"/>
    <n v="4"/>
    <d v="2025-01-17T00:00:00"/>
    <x v="0"/>
    <m/>
    <x v="0"/>
    <n v="434339471"/>
    <s v="b0a60d83-9453-4347-9260-f66b96d76f15"/>
    <d v="2025-01-28T01:47:26"/>
    <m/>
    <m/>
    <s v="submitted_via_web"/>
    <m/>
    <s v="vfpdGsaUVm7refQCpYBS8A"/>
    <m/>
    <n v="44"/>
    <x v="2"/>
    <s v=""/>
    <x v="14"/>
  </r>
  <r>
    <d v="2025-01-28T01:45:37"/>
    <d v="2025-01-28T01:46:21"/>
    <s v="VIHG79YGH9"/>
    <s v="Michael Fomben"/>
    <x v="1"/>
    <d v="1993-05-10T00:00:00"/>
    <x v="2"/>
    <x v="0"/>
    <x v="2"/>
    <n v="3"/>
    <d v="2024-09-07T00:00:00"/>
    <x v="0"/>
    <m/>
    <x v="0"/>
    <n v="434339531"/>
    <s v="eb33e175-cba3-43bd-9e2f-dfcf7d2b8c9c"/>
    <d v="2025-01-28T01:48:10"/>
    <m/>
    <m/>
    <s v="submitted_via_web"/>
    <m/>
    <s v="vfpdGsaUVm7refQCpYBS8A"/>
    <m/>
    <n v="45"/>
    <x v="1"/>
    <s v=""/>
    <x v="10"/>
  </r>
  <r>
    <d v="2025-01-28T01:46:21"/>
    <d v="2025-01-28T01:47:24"/>
    <s v="VUF7TR7RT7"/>
    <s v="Christelle Njikam"/>
    <x v="0"/>
    <d v="1984-10-30T00:00:00"/>
    <x v="4"/>
    <x v="2"/>
    <x v="2"/>
    <n v="4"/>
    <d v="2021-01-07T00:00:00"/>
    <x v="0"/>
    <m/>
    <x v="0"/>
    <n v="434339656"/>
    <s v="294092bf-7831-4b0d-85a6-99edcad7c9f9"/>
    <d v="2025-01-28T01:49:13"/>
    <m/>
    <m/>
    <s v="submitted_via_web"/>
    <m/>
    <s v="vfpdGsaUVm7refQCpYBS8A"/>
    <m/>
    <n v="46"/>
    <x v="9"/>
    <s v=""/>
    <x v="21"/>
  </r>
  <r>
    <d v="2025-01-28T01:47:24"/>
    <d v="2025-01-28T01:48:22"/>
    <s v="VIHG9YT97"/>
    <s v="Yann Fopa"/>
    <x v="1"/>
    <d v="1999-03-10T00:00:00"/>
    <x v="2"/>
    <x v="0"/>
    <x v="0"/>
    <n v="4"/>
    <d v="2025-01-17T00:00:00"/>
    <x v="0"/>
    <m/>
    <x v="0"/>
    <n v="434340176"/>
    <s v="dade773b-e7bb-4094-a56b-29655211d043"/>
    <d v="2025-01-28T01:52:29"/>
    <m/>
    <m/>
    <s v="submitted_via_web"/>
    <m/>
    <s v="vfpdGsaUVm7refQCpYBS8A"/>
    <m/>
    <n v="47"/>
    <x v="2"/>
    <s v=""/>
    <x v="0"/>
  </r>
  <r>
    <d v="2025-01-28T01:49:28"/>
    <d v="2025-01-28T01:50:36"/>
    <s v="BLNPO0U03"/>
    <s v="Lionel Kouamou"/>
    <x v="1"/>
    <d v="1992-04-21T00:00:00"/>
    <x v="3"/>
    <x v="0"/>
    <x v="0"/>
    <n v="3"/>
    <d v="2025-01-15T00:00:00"/>
    <x v="0"/>
    <m/>
    <x v="0"/>
    <n v="434340179"/>
    <s v="fa97d41b-6c5c-484d-99ec-748b9cd70548"/>
    <d v="2025-01-28T01:52:30"/>
    <m/>
    <m/>
    <s v="submitted_via_web"/>
    <m/>
    <s v="vfpdGsaUVm7refQCpYBS8A"/>
    <m/>
    <n v="49"/>
    <x v="2"/>
    <s v=""/>
    <x v="8"/>
  </r>
  <r>
    <d v="2025-01-28T01:50:36"/>
    <d v="2025-01-28T01:51:51"/>
    <s v="VUGF75R7"/>
    <s v="Joyce Ngatchou"/>
    <x v="0"/>
    <d v="1973-06-12T00:00:00"/>
    <x v="4"/>
    <x v="3"/>
    <x v="3"/>
    <n v="3"/>
    <d v="2019-04-11T00:00:00"/>
    <x v="0"/>
    <m/>
    <x v="0"/>
    <n v="434340360"/>
    <s v="41b6e5e8-e412-4483-9927-3ec75243d571"/>
    <d v="2025-01-28T01:53:42"/>
    <m/>
    <m/>
    <s v="submitted_via_web"/>
    <m/>
    <s v="vfpdGsaUVm7refQCpYBS8A"/>
    <m/>
    <n v="50"/>
    <x v="7"/>
    <s v=""/>
    <x v="22"/>
  </r>
  <r>
    <d v="2025-01-28T01:51:51"/>
    <d v="2025-01-28T01:52:57"/>
    <s v="MPKJ0IY08Y0"/>
    <s v="Cedric Tameh"/>
    <x v="1"/>
    <d v="1991-03-19T00:00:00"/>
    <x v="2"/>
    <x v="2"/>
    <x v="1"/>
    <n v="2"/>
    <d v="2023-06-20T00:00:00"/>
    <x v="1"/>
    <d v="2024-02-06T00:00:00"/>
    <x v="2"/>
    <n v="434340647"/>
    <s v="b08743cc-2a1a-40f5-aa77-5f4395be3b3b"/>
    <d v="2025-01-28T01:54:52"/>
    <m/>
    <m/>
    <s v="submitted_via_web"/>
    <m/>
    <s v="vfpdGsaUVm7refQCpYBS8A"/>
    <m/>
    <n v="51"/>
    <x v="0"/>
    <n v="7"/>
    <x v="15"/>
  </r>
  <r>
    <d v="2025-01-28T01:52:57"/>
    <d v="2025-01-28T01:54:50"/>
    <s v="BVGIGIGI5858"/>
    <s v="Thierry Ngameni"/>
    <x v="1"/>
    <d v="1979-02-06T00:00:00"/>
    <x v="2"/>
    <x v="2"/>
    <x v="2"/>
    <n v="4"/>
    <d v="2023-03-07T00:00:00"/>
    <x v="0"/>
    <m/>
    <x v="0"/>
    <n v="434340789"/>
    <s v="c56af765-9d59-4a4f-889f-ae68a70d7b33"/>
    <d v="2025-01-28T01:56:39"/>
    <m/>
    <m/>
    <s v="submitted_via_web"/>
    <m/>
    <s v="vfpdGsaUVm7refQCpYBS8A"/>
    <m/>
    <n v="52"/>
    <x v="0"/>
    <s v=""/>
    <x v="23"/>
  </r>
  <r>
    <d v="2025-01-28T01:54:50"/>
    <d v="2025-01-28T01:55:47"/>
    <s v="VIHG8T8TOK"/>
    <s v="Loïc Tsafack"/>
    <x v="1"/>
    <d v="1982-04-09T00:00:00"/>
    <x v="4"/>
    <x v="3"/>
    <x v="1"/>
    <n v="2"/>
    <d v="2021-03-31T00:00:00"/>
    <x v="0"/>
    <m/>
    <x v="0"/>
    <n v="434340932"/>
    <s v="6824708f-10d8-4cd7-8fd3-5cdd3de9fa4a"/>
    <d v="2025-01-28T01:57:36"/>
    <m/>
    <m/>
    <s v="submitted_via_web"/>
    <m/>
    <s v="vfpdGsaUVm7refQCpYBS8A"/>
    <m/>
    <n v="53"/>
    <x v="9"/>
    <s v=""/>
    <x v="16"/>
  </r>
  <r>
    <d v="2025-01-28T01:55:47"/>
    <d v="2025-01-28T01:56:45"/>
    <s v="VIHGOGU97"/>
    <s v="Richard Kemayou"/>
    <x v="1"/>
    <d v="1998-10-27T00:00:00"/>
    <x v="1"/>
    <x v="0"/>
    <x v="0"/>
    <n v="5"/>
    <d v="2024-03-06T00:00:00"/>
    <x v="0"/>
    <m/>
    <x v="0"/>
    <n v="434341036"/>
    <s v="544e40a6-dd5b-48a1-9372-7e1569ebad14"/>
    <d v="2025-01-28T01:58:34"/>
    <m/>
    <m/>
    <s v="submitted_via_web"/>
    <m/>
    <s v="vfpdGsaUVm7refQCpYBS8A"/>
    <m/>
    <n v="54"/>
    <x v="1"/>
    <s v=""/>
    <x v="1"/>
  </r>
  <r>
    <d v="2025-01-28T11:33:44"/>
    <d v="2025-01-28T11:34:42"/>
    <s v="hgfhuy8658"/>
    <s v="Xavier Moreau"/>
    <x v="1"/>
    <d v="1994-06-23T00:00:00"/>
    <x v="3"/>
    <x v="1"/>
    <x v="1"/>
    <n v="2"/>
    <d v="2016-03-11T00:00:00"/>
    <x v="0"/>
    <m/>
    <x v="0"/>
    <n v="434495153"/>
    <s v="6bb2fb6d-d7b6-4c3e-ab5d-62c92a58e914"/>
    <d v="2025-01-28T11:36:33"/>
    <m/>
    <m/>
    <s v="submitted_via_web"/>
    <m/>
    <s v="vfpdGsaUVm7refQCpYBS8A"/>
    <m/>
    <n v="55"/>
    <x v="5"/>
    <s v=""/>
    <x v="19"/>
  </r>
  <r>
    <d v="2025-01-28T11:34:42"/>
    <d v="2025-01-28T11:35:37"/>
    <s v="HGGT866"/>
    <s v="Legor City"/>
    <x v="1"/>
    <d v="2000-02-14T00:00:00"/>
    <x v="1"/>
    <x v="2"/>
    <x v="0"/>
    <n v="3"/>
    <d v="2022-07-21T00:00:00"/>
    <x v="0"/>
    <m/>
    <x v="0"/>
    <n v="434495500"/>
    <s v="9795fc77-77e8-49a0-bada-1653ed1c2bfc"/>
    <d v="2025-01-28T11:37:28"/>
    <m/>
    <m/>
    <s v="submitted_via_web"/>
    <m/>
    <s v="vfpdGsaUVm7refQCpYBS8A"/>
    <m/>
    <n v="56"/>
    <x v="4"/>
    <s v=""/>
    <x v="0"/>
  </r>
  <r>
    <d v="2025-01-28T11:35:37"/>
    <d v="2025-01-28T11:36:35"/>
    <s v="GIHGYT8658687"/>
    <s v="Louis Landry"/>
    <x v="1"/>
    <d v="1990-10-08T00:00:00"/>
    <x v="2"/>
    <x v="0"/>
    <x v="2"/>
    <n v="4"/>
    <d v="2022-02-24T00:00:00"/>
    <x v="0"/>
    <m/>
    <x v="0"/>
    <n v="434495910"/>
    <s v="8f06ecf4-9261-4e9c-a944-a4dada628bc9"/>
    <d v="2025-01-28T11:38:25"/>
    <m/>
    <m/>
    <s v="submitted_via_web"/>
    <m/>
    <s v="vfpdGsaUVm7refQCpYBS8A"/>
    <m/>
    <n v="57"/>
    <x v="4"/>
    <s v=""/>
    <x v="20"/>
  </r>
  <r>
    <d v="2025-01-28T11:36:35"/>
    <d v="2025-01-28T11:37:35"/>
    <s v="NJKHOUY9Y9HK"/>
    <s v="Hegiene Larissa"/>
    <x v="0"/>
    <d v="2002-07-25T00:00:00"/>
    <x v="4"/>
    <x v="0"/>
    <x v="1"/>
    <n v="4"/>
    <d v="2016-08-12T00:00:00"/>
    <x v="0"/>
    <m/>
    <x v="0"/>
    <n v="434496344"/>
    <s v="ea5a2135-123e-41ca-bebe-5bf4b4af03a8"/>
    <d v="2025-01-28T11:39:25"/>
    <m/>
    <m/>
    <s v="submitted_via_web"/>
    <m/>
    <s v="vfpdGsaUVm7refQCpYBS8A"/>
    <m/>
    <n v="58"/>
    <x v="5"/>
    <s v=""/>
    <x v="13"/>
  </r>
  <r>
    <d v="2025-01-28T11:37:35"/>
    <d v="2025-01-28T11:38:40"/>
    <s v="BGIGIG98Y9"/>
    <s v="Ebolo Loune"/>
    <x v="0"/>
    <d v="1992-05-20T00:00:00"/>
    <x v="0"/>
    <x v="3"/>
    <x v="0"/>
    <n v="4"/>
    <d v="2016-02-09T00:00:00"/>
    <x v="1"/>
    <d v="2025-01-14T00:00:00"/>
    <x v="4"/>
    <n v="434496846"/>
    <s v="c44a8ffc-e83b-46cf-9dfe-5ae9a03e9194"/>
    <d v="2025-01-28T11:40:30"/>
    <m/>
    <m/>
    <s v="submitted_via_web"/>
    <m/>
    <s v="vfpdGsaUVm7refQCpYBS8A"/>
    <m/>
    <n v="59"/>
    <x v="5"/>
    <n v="107"/>
    <x v="8"/>
  </r>
  <r>
    <d v="2025-01-28T16:44:42"/>
    <d v="2025-01-28T16:45:29"/>
    <s v="Vehwhwz"/>
    <s v="Anjas abessoöo"/>
    <x v="1"/>
    <d v="1988-01-28T00:00:00"/>
    <x v="1"/>
    <x v="0"/>
    <x v="1"/>
    <n v="3"/>
    <d v="2024-11-28T00:00:00"/>
    <x v="0"/>
    <m/>
    <x v="0"/>
    <n v="434628522"/>
    <s v="afbb5232-6ad0-4448-8a0f-4779f4cdbc23"/>
    <d v="2025-01-28T16:45:29"/>
    <m/>
    <m/>
    <s v="submitted_via_web"/>
    <m/>
    <s v="vfpdGsaUVm7refQCpYBS8A"/>
    <m/>
    <n v="60"/>
    <x v="1"/>
    <s v=""/>
    <x v="24"/>
  </r>
  <r>
    <d v="2025-01-28T11:38:40"/>
    <d v="2025-01-28T17:05:12"/>
    <s v="AWER45F"/>
    <s v="Abhas Abessolo"/>
    <x v="1"/>
    <d v="1997-05-04T00:00:00"/>
    <x v="3"/>
    <x v="0"/>
    <x v="1"/>
    <n v="5"/>
    <d v="2023-03-15T00:00:00"/>
    <x v="0"/>
    <m/>
    <x v="0"/>
    <n v="434636043"/>
    <s v="968636da-be00-43c6-a032-b9e78f3efb61"/>
    <d v="2025-01-28T17:07:03"/>
    <m/>
    <m/>
    <s v="submitted_via_web"/>
    <m/>
    <s v="vfpdGsaUVm7refQCpYBS8A"/>
    <m/>
    <n v="61"/>
    <x v="0"/>
    <s v=""/>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EED712-0DE4-4FBE-8C4C-B040EA000570}" name="KPI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rowPageCount="1" colPageCount="1"/>
  <pivotFields count="27">
    <pivotField numFmtId="14" showAll="0"/>
    <pivotField numFmtId="14" showAll="0"/>
    <pivotField dataField="1" showAll="0"/>
    <pivotField showAll="0"/>
    <pivotField showAll="0">
      <items count="3">
        <item x="0"/>
        <item x="1"/>
        <item t="default"/>
      </items>
    </pivotField>
    <pivotField numFmtId="14" showAll="0"/>
    <pivotField showAll="0">
      <items count="6">
        <item x="0"/>
        <item x="1"/>
        <item x="2"/>
        <item x="4"/>
        <item x="3"/>
        <item t="default"/>
      </items>
    </pivotField>
    <pivotField showAll="0">
      <items count="5">
        <item x="3"/>
        <item x="0"/>
        <item x="2"/>
        <item x="1"/>
        <item t="default"/>
      </items>
    </pivotField>
    <pivotField showAll="0"/>
    <pivotField showAll="0"/>
    <pivotField numFmtId="14" showAll="0"/>
    <pivotField axis="axisPage" multipleItemSelectionAllowed="1" showAll="0">
      <items count="3">
        <item h="1" x="0"/>
        <item x="1"/>
        <item t="default"/>
      </items>
    </pivotField>
    <pivotField showAll="0"/>
    <pivotField showAll="0"/>
    <pivotField showAll="0"/>
    <pivotField showAll="0"/>
    <pivotField numFmtId="14" showAll="0"/>
    <pivotField showAll="0"/>
    <pivotField showAll="0"/>
    <pivotField showAll="0"/>
    <pivotField showAll="0"/>
    <pivotField showAll="0"/>
    <pivotField showAll="0"/>
    <pivotField showAll="0"/>
    <pivotField showAll="0">
      <items count="11">
        <item x="5"/>
        <item x="6"/>
        <item x="3"/>
        <item x="7"/>
        <item x="8"/>
        <item x="9"/>
        <item x="4"/>
        <item x="0"/>
        <item x="1"/>
        <item x="2"/>
        <item t="default"/>
      </items>
    </pivotField>
    <pivotField showAll="0"/>
    <pivotField showAll="0"/>
  </pivotFields>
  <rowItems count="1">
    <i/>
  </rowItems>
  <colItems count="1">
    <i/>
  </colItems>
  <pageFields count="1">
    <pageField fld="11" hier="-1"/>
  </pageFields>
  <dataFields count="1">
    <dataField name="Count of Employee 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CB854C5-6FCF-41E0-849F-E7071D687A6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101:B106" firstHeaderRow="1" firstDataRow="1" firstDataCol="1" rowPageCount="1" colPageCount="1"/>
  <pivotFields count="27">
    <pivotField numFmtId="14" showAll="0"/>
    <pivotField numFmtId="14" showAll="0"/>
    <pivotField dataField="1" showAll="0"/>
    <pivotField showAll="0"/>
    <pivotField showAll="0">
      <items count="3">
        <item x="0"/>
        <item x="1"/>
        <item t="default"/>
      </items>
    </pivotField>
    <pivotField numFmtId="14" showAll="0"/>
    <pivotField showAll="0">
      <items count="6">
        <item x="0"/>
        <item x="1"/>
        <item x="2"/>
        <item x="4"/>
        <item x="3"/>
        <item t="default"/>
      </items>
    </pivotField>
    <pivotField axis="axisRow" showAll="0" sortType="ascending">
      <items count="5">
        <item x="3"/>
        <item x="0"/>
        <item x="2"/>
        <item x="1"/>
        <item t="default"/>
      </items>
      <autoSortScope>
        <pivotArea dataOnly="0" outline="0" fieldPosition="0">
          <references count="1">
            <reference field="4294967294" count="1" selected="0">
              <x v="0"/>
            </reference>
          </references>
        </pivotArea>
      </autoSortScope>
    </pivotField>
    <pivotField showAll="0"/>
    <pivotField showAll="0"/>
    <pivotField numFmtId="14" showAll="0"/>
    <pivotField axis="axisPage" multipleItemSelectionAllowed="1" showAll="0">
      <items count="3">
        <item h="1" x="0"/>
        <item x="1"/>
        <item t="default"/>
      </items>
    </pivotField>
    <pivotField showAll="0"/>
    <pivotField showAll="0">
      <items count="7">
        <item x="4"/>
        <item x="1"/>
        <item x="2"/>
        <item x="5"/>
        <item x="3"/>
        <item x="0"/>
        <item t="default"/>
      </items>
    </pivotField>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s>
  <rowFields count="1">
    <field x="7"/>
  </rowFields>
  <rowItems count="5">
    <i>
      <x v="3"/>
    </i>
    <i>
      <x v="1"/>
    </i>
    <i>
      <x/>
    </i>
    <i>
      <x v="2"/>
    </i>
    <i t="grand">
      <x/>
    </i>
  </rowItems>
  <colItems count="1">
    <i/>
  </colItems>
  <pageFields count="1">
    <pageField fld="11" hier="-1"/>
  </pageFields>
  <dataFields count="1">
    <dataField name="Count of Employee ID" fld="2" subtotal="count" baseField="13" baseItem="0" numFmtId="10">
      <extLst>
        <ext xmlns:x14="http://schemas.microsoft.com/office/spreadsheetml/2009/9/main" uri="{E15A36E0-9728-4e99-A89B-3F7291B0FE68}">
          <x14:dataField pivotShowAs="percentOfParentRow"/>
        </ext>
      </extLst>
    </dataField>
  </dataFields>
  <formats count="1">
    <format dxfId="3">
      <pivotArea collapsedLevelsAreSubtotals="1" fieldPosition="0">
        <references count="1">
          <reference field="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2FA4E07-543E-406F-8C5F-00699B88EB3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89:B95" firstHeaderRow="1" firstDataRow="1" firstDataCol="1" rowPageCount="1" colPageCount="1"/>
  <pivotFields count="27">
    <pivotField numFmtId="14" showAll="0"/>
    <pivotField numFmtId="14" showAll="0"/>
    <pivotField dataField="1" showAll="0"/>
    <pivotField showAll="0"/>
    <pivotField showAll="0">
      <items count="3">
        <item x="0"/>
        <item x="1"/>
        <item t="default"/>
      </items>
    </pivotField>
    <pivotField numFmtId="14" showAll="0"/>
    <pivotField showAll="0">
      <items count="6">
        <item x="0"/>
        <item x="1"/>
        <item x="2"/>
        <item x="4"/>
        <item x="3"/>
        <item t="default"/>
      </items>
    </pivotField>
    <pivotField showAll="0">
      <items count="5">
        <item x="3"/>
        <item x="0"/>
        <item x="2"/>
        <item x="1"/>
        <item t="default"/>
      </items>
    </pivotField>
    <pivotField showAll="0"/>
    <pivotField showAll="0"/>
    <pivotField numFmtId="14" showAll="0"/>
    <pivotField axis="axisPage" multipleItemSelectionAllowed="1" showAll="0">
      <items count="3">
        <item h="1" x="0"/>
        <item x="1"/>
        <item t="default"/>
      </items>
    </pivotField>
    <pivotField showAll="0"/>
    <pivotField axis="axisRow" showAll="0">
      <items count="7">
        <item x="4"/>
        <item x="1"/>
        <item x="2"/>
        <item x="5"/>
        <item x="3"/>
        <item x="0"/>
        <item t="default"/>
      </items>
    </pivotField>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s>
  <rowFields count="1">
    <field x="13"/>
  </rowFields>
  <rowItems count="6">
    <i>
      <x/>
    </i>
    <i>
      <x v="1"/>
    </i>
    <i>
      <x v="2"/>
    </i>
    <i>
      <x v="3"/>
    </i>
    <i>
      <x v="4"/>
    </i>
    <i t="grand">
      <x/>
    </i>
  </rowItems>
  <colItems count="1">
    <i/>
  </colItems>
  <pageFields count="1">
    <pageField fld="11" hier="-1"/>
  </pageFields>
  <dataFields count="1">
    <dataField name="Count of Employee ID" fld="2" subtotal="count" baseField="13" baseItem="0" numFmtId="10">
      <extLst>
        <ext xmlns:x14="http://schemas.microsoft.com/office/spreadsheetml/2009/9/main" uri="{E15A36E0-9728-4e99-A89B-3F7291B0FE68}">
          <x14:dataField pivotShowAs="percentOfParentRow"/>
        </ext>
      </extLst>
    </dataField>
  </dataFields>
  <formats count="1">
    <format dxfId="4">
      <pivotArea collapsedLevelsAreSubtotals="1" fieldPosition="0">
        <references count="1">
          <reference field="13" count="5">
            <x v="0"/>
            <x v="1"/>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64EBE3-9133-4858-BEA1-B5EFCF388F5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71:B74" firstHeaderRow="1" firstDataRow="1" firstDataCol="1"/>
  <pivotFields count="27">
    <pivotField numFmtId="14" showAll="0"/>
    <pivotField numFmtId="14" showAll="0"/>
    <pivotField dataField="1" showAll="0"/>
    <pivotField showAll="0"/>
    <pivotField axis="axisRow" showAll="0">
      <items count="3">
        <item x="0"/>
        <item x="1"/>
        <item t="default"/>
      </items>
    </pivotField>
    <pivotField numFmtId="14" showAll="0"/>
    <pivotField showAll="0">
      <items count="6">
        <item x="0"/>
        <item x="1"/>
        <item x="2"/>
        <item x="4"/>
        <item x="3"/>
        <item t="default"/>
      </items>
    </pivotField>
    <pivotField showAll="0">
      <items count="5">
        <item x="3"/>
        <item x="0"/>
        <item x="2"/>
        <item x="1"/>
        <item t="default"/>
      </items>
    </pivotField>
    <pivotField showAll="0"/>
    <pivotField showAll="0"/>
    <pivotField numFmtId="14" showAll="0"/>
    <pivotField multipleItemSelectionAllowed="1"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Count of Employee 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65CF0A-3FE3-4F3B-886D-874789ABE314}" name="KPI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rowPageCount="1" colPageCount="1"/>
  <pivotFields count="27">
    <pivotField numFmtId="14" showAll="0"/>
    <pivotField numFmtId="14" showAll="0"/>
    <pivotField dataField="1" showAll="0"/>
    <pivotField showAll="0"/>
    <pivotField showAll="0">
      <items count="3">
        <item x="0"/>
        <item x="1"/>
        <item t="default"/>
      </items>
    </pivotField>
    <pivotField numFmtId="14" showAll="0"/>
    <pivotField showAll="0">
      <items count="6">
        <item x="0"/>
        <item x="1"/>
        <item x="2"/>
        <item x="4"/>
        <item x="3"/>
        <item t="default"/>
      </items>
    </pivotField>
    <pivotField showAll="0">
      <items count="5">
        <item x="3"/>
        <item x="0"/>
        <item x="2"/>
        <item x="1"/>
        <item t="default"/>
      </items>
    </pivotField>
    <pivotField showAll="0"/>
    <pivotField showAll="0"/>
    <pivotField numFmtId="14" showAll="0"/>
    <pivotField axis="axisPage" multipleItemSelectionAllowed="1" showAll="0">
      <items count="3">
        <item x="0"/>
        <item h="1" x="1"/>
        <item t="default"/>
      </items>
    </pivotField>
    <pivotField showAll="0"/>
    <pivotField showAll="0"/>
    <pivotField showAll="0"/>
    <pivotField showAll="0"/>
    <pivotField numFmtId="14" showAll="0"/>
    <pivotField showAll="0"/>
    <pivotField showAll="0"/>
    <pivotField showAll="0"/>
    <pivotField showAll="0"/>
    <pivotField showAll="0"/>
    <pivotField showAll="0"/>
    <pivotField showAll="0"/>
    <pivotField showAll="0">
      <items count="11">
        <item x="5"/>
        <item x="6"/>
        <item x="3"/>
        <item x="7"/>
        <item x="8"/>
        <item x="9"/>
        <item x="4"/>
        <item x="0"/>
        <item x="1"/>
        <item x="2"/>
        <item t="default"/>
      </items>
    </pivotField>
    <pivotField showAll="0"/>
    <pivotField showAll="0"/>
  </pivotFields>
  <rowItems count="1">
    <i/>
  </rowItems>
  <colItems count="1">
    <i/>
  </colItems>
  <pageFields count="1">
    <pageField fld="11" hier="-1"/>
  </pageFields>
  <dataFields count="1">
    <dataField name="Count of Employee 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1D2889-F205-479C-8FB8-3EEABCAB4C86}" name="Job satisfac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A17" firstHeaderRow="1" firstDataRow="1" firstDataCol="0"/>
  <pivotFields count="27">
    <pivotField numFmtId="14" showAll="0"/>
    <pivotField numFmtId="14" showAll="0"/>
    <pivotField showAll="0"/>
    <pivotField showAll="0"/>
    <pivotField showAll="0">
      <items count="3">
        <item x="0"/>
        <item x="1"/>
        <item t="default"/>
      </items>
    </pivotField>
    <pivotField numFmtId="14" showAll="0"/>
    <pivotField showAll="0">
      <items count="6">
        <item x="0"/>
        <item x="1"/>
        <item x="2"/>
        <item x="4"/>
        <item x="3"/>
        <item t="default"/>
      </items>
    </pivotField>
    <pivotField showAll="0">
      <items count="5">
        <item x="3"/>
        <item x="0"/>
        <item x="2"/>
        <item x="1"/>
        <item t="default"/>
      </items>
    </pivotField>
    <pivotField showAll="0"/>
    <pivotField dataField="1" showAll="0"/>
    <pivotField numFmtId="14"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items count="11">
        <item x="5"/>
        <item x="6"/>
        <item x="3"/>
        <item x="7"/>
        <item x="8"/>
        <item x="9"/>
        <item x="4"/>
        <item x="0"/>
        <item x="1"/>
        <item x="2"/>
        <item t="default"/>
      </items>
    </pivotField>
    <pivotField showAll="0"/>
    <pivotField showAll="0"/>
  </pivotFields>
  <rowItems count="1">
    <i/>
  </rowItems>
  <colItems count="1">
    <i/>
  </colItems>
  <dataFields count="1">
    <dataField name="Average of Job Satisfaction" fld="9" subtotal="average" baseField="0" baseItem="0" numFmtId="1"/>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C5E6B9-6798-4C0D-A215-A4D722F7423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60:B66" firstHeaderRow="1" firstDataRow="1" firstDataCol="1" rowPageCount="1" colPageCount="1"/>
  <pivotFields count="27">
    <pivotField numFmtId="14" showAll="0"/>
    <pivotField numFmtId="14" showAll="0"/>
    <pivotField dataField="1" showAll="0"/>
    <pivotField showAll="0"/>
    <pivotField showAll="0">
      <items count="3">
        <item x="0"/>
        <item x="1"/>
        <item t="default"/>
      </items>
    </pivotField>
    <pivotField numFmtId="14" showAll="0"/>
    <pivotField axis="axisRow" showAll="0">
      <items count="6">
        <item x="0"/>
        <item x="1"/>
        <item x="2"/>
        <item x="4"/>
        <item x="3"/>
        <item t="default"/>
      </items>
    </pivotField>
    <pivotField showAll="0">
      <items count="5">
        <item x="3"/>
        <item x="0"/>
        <item x="2"/>
        <item x="1"/>
        <item t="default"/>
      </items>
    </pivotField>
    <pivotField showAll="0"/>
    <pivotField showAll="0"/>
    <pivotField numFmtId="14" showAll="0"/>
    <pivotField axis="axisPage" multipleItemSelectionAllowed="1" showAll="0">
      <items count="3">
        <item x="0"/>
        <item h="1" x="1"/>
        <item t="default"/>
      </items>
    </pivotField>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s>
  <rowFields count="1">
    <field x="6"/>
  </rowFields>
  <rowItems count="6">
    <i>
      <x/>
    </i>
    <i>
      <x v="1"/>
    </i>
    <i>
      <x v="2"/>
    </i>
    <i>
      <x v="3"/>
    </i>
    <i>
      <x v="4"/>
    </i>
    <i t="grand">
      <x/>
    </i>
  </rowItems>
  <colItems count="1">
    <i/>
  </colItems>
  <pageFields count="1">
    <pageField fld="11" hier="-1"/>
  </pageFields>
  <dataFields count="1">
    <dataField name="Count of Employee ID" fld="2" subtotal="count" baseField="0" baseItem="0"/>
  </dataFields>
  <chartFormats count="2">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35D568E-359C-48AF-AB02-A6A872350B01}" name="KPI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3:K4" firstHeaderRow="1" firstDataRow="1" firstDataCol="0"/>
  <pivotFields count="27">
    <pivotField numFmtId="14" showAll="0"/>
    <pivotField numFmtId="14" showAll="0"/>
    <pivotField showAll="0"/>
    <pivotField showAll="0"/>
    <pivotField showAll="0">
      <items count="3">
        <item x="0"/>
        <item x="1"/>
        <item t="default"/>
      </items>
    </pivotField>
    <pivotField numFmtId="14" showAll="0"/>
    <pivotField showAll="0">
      <items count="6">
        <item x="0"/>
        <item x="1"/>
        <item x="2"/>
        <item x="4"/>
        <item x="3"/>
        <item t="default"/>
      </items>
    </pivotField>
    <pivotField showAll="0">
      <items count="5">
        <item x="3"/>
        <item x="0"/>
        <item x="2"/>
        <item x="1"/>
        <item t="default"/>
      </items>
    </pivotField>
    <pivotField showAll="0"/>
    <pivotField showAll="0"/>
    <pivotField numFmtId="14" showAll="0"/>
    <pivotField multipleItemSelectionAllowed="1"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items count="11">
        <item x="5"/>
        <item x="6"/>
        <item x="3"/>
        <item x="7"/>
        <item x="8"/>
        <item x="9"/>
        <item x="4"/>
        <item x="0"/>
        <item x="1"/>
        <item x="2"/>
        <item t="default"/>
      </items>
    </pivotField>
    <pivotField dataField="1" showAll="0"/>
    <pivotField showAll="0"/>
  </pivotFields>
  <rowItems count="1">
    <i/>
  </rowItems>
  <colItems count="1">
    <i/>
  </colItems>
  <dataFields count="1">
    <dataField name="Average of Attrition Tenure" fld="25" subtotal="average" baseField="0" baseItem="0" numFmtId="1"/>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A5AEFBA-682D-4DE1-A29C-79FD1046D89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49:B54" firstHeaderRow="1" firstDataRow="1" firstDataCol="1" rowPageCount="1" colPageCount="1"/>
  <pivotFields count="27">
    <pivotField numFmtId="14" showAll="0"/>
    <pivotField numFmtId="14" showAll="0"/>
    <pivotField showAll="0"/>
    <pivotField showAll="0"/>
    <pivotField showAll="0">
      <items count="3">
        <item x="0"/>
        <item x="1"/>
        <item t="default"/>
      </items>
    </pivotField>
    <pivotField numFmtId="14" showAll="0"/>
    <pivotField showAll="0">
      <items count="6">
        <item x="0"/>
        <item x="1"/>
        <item x="2"/>
        <item x="4"/>
        <item x="3"/>
        <item t="default"/>
      </items>
    </pivotField>
    <pivotField showAll="0">
      <items count="5">
        <item x="3"/>
        <item x="0"/>
        <item x="2"/>
        <item x="1"/>
        <item t="default"/>
      </items>
    </pivotField>
    <pivotField axis="axisRow" dataField="1" showAll="0">
      <items count="5">
        <item x="2"/>
        <item x="1"/>
        <item x="0"/>
        <item x="3"/>
        <item t="default"/>
      </items>
    </pivotField>
    <pivotField showAll="0"/>
    <pivotField numFmtId="14" showAll="0"/>
    <pivotField axis="axisPage" showAll="0">
      <items count="3">
        <item x="0"/>
        <item x="1"/>
        <item t="default"/>
      </items>
    </pivotField>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s>
  <rowFields count="1">
    <field x="8"/>
  </rowFields>
  <rowItems count="5">
    <i>
      <x/>
    </i>
    <i>
      <x v="1"/>
    </i>
    <i>
      <x v="2"/>
    </i>
    <i>
      <x v="3"/>
    </i>
    <i t="grand">
      <x/>
    </i>
  </rowItems>
  <colItems count="1">
    <i/>
  </colItems>
  <pageFields count="1">
    <pageField fld="11" hier="-1"/>
  </pageFields>
  <dataFields count="1">
    <dataField name="Count of Marital Status" fld="8" subtotal="count" baseField="0" baseItem="0"/>
  </dataFields>
  <chartFormats count="10">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8" count="1" selected="0">
            <x v="0"/>
          </reference>
        </references>
      </pivotArea>
    </chartFormat>
    <chartFormat chart="8" format="2">
      <pivotArea type="data" outline="0" fieldPosition="0">
        <references count="2">
          <reference field="4294967294" count="1" selected="0">
            <x v="0"/>
          </reference>
          <reference field="8" count="1" selected="0">
            <x v="1"/>
          </reference>
        </references>
      </pivotArea>
    </chartFormat>
    <chartFormat chart="8" format="3">
      <pivotArea type="data" outline="0" fieldPosition="0">
        <references count="2">
          <reference field="4294967294" count="1" selected="0">
            <x v="0"/>
          </reference>
          <reference field="8" count="1" selected="0">
            <x v="2"/>
          </reference>
        </references>
      </pivotArea>
    </chartFormat>
    <chartFormat chart="8" format="4">
      <pivotArea type="data" outline="0" fieldPosition="0">
        <references count="2">
          <reference field="4294967294" count="1" selected="0">
            <x v="0"/>
          </reference>
          <reference field="8" count="1" selected="0">
            <x v="3"/>
          </reference>
        </references>
      </pivotArea>
    </chartFormat>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8" count="1" selected="0">
            <x v="0"/>
          </reference>
        </references>
      </pivotArea>
    </chartFormat>
    <chartFormat chart="12" format="12">
      <pivotArea type="data" outline="0" fieldPosition="0">
        <references count="2">
          <reference field="4294967294" count="1" selected="0">
            <x v="0"/>
          </reference>
          <reference field="8" count="1" selected="0">
            <x v="1"/>
          </reference>
        </references>
      </pivotArea>
    </chartFormat>
    <chartFormat chart="12" format="13">
      <pivotArea type="data" outline="0" fieldPosition="0">
        <references count="2">
          <reference field="4294967294" count="1" selected="0">
            <x v="0"/>
          </reference>
          <reference field="8" count="1" selected="0">
            <x v="2"/>
          </reference>
        </references>
      </pivotArea>
    </chartFormat>
    <chartFormat chart="12" format="14">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6CAE3DA-B226-4D1F-9F3B-B2D76AD43B7F}" name="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5:B45" firstHeaderRow="1" firstDataRow="1" firstDataCol="1"/>
  <pivotFields count="27">
    <pivotField numFmtId="14" showAll="0"/>
    <pivotField numFmtId="14" showAll="0"/>
    <pivotField showAll="0"/>
    <pivotField showAll="0"/>
    <pivotField showAll="0">
      <items count="3">
        <item x="0"/>
        <item x="1"/>
        <item t="default"/>
      </items>
    </pivotField>
    <pivotField numFmtId="14" showAll="0"/>
    <pivotField showAll="0">
      <items count="6">
        <item x="0"/>
        <item x="1"/>
        <item x="2"/>
        <item x="4"/>
        <item x="3"/>
        <item t="default"/>
      </items>
    </pivotField>
    <pivotField showAll="0">
      <items count="5">
        <item x="3"/>
        <item x="0"/>
        <item x="2"/>
        <item x="1"/>
        <item t="default"/>
      </items>
    </pivotField>
    <pivotField showAll="0"/>
    <pivotField showAll="0"/>
    <pivotField numFmtId="14"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axis="axisRow" dataField="1" showAll="0">
      <items count="12">
        <item x="0"/>
        <item x="1"/>
        <item x="2"/>
        <item x="3"/>
        <item x="4"/>
        <item x="5"/>
        <item x="6"/>
        <item x="7"/>
        <item x="8"/>
        <item x="9"/>
        <item x="10"/>
        <item t="default"/>
      </items>
    </pivotField>
  </pivotFields>
  <rowFields count="1">
    <field x="26"/>
  </rowFields>
  <rowItems count="10">
    <i>
      <x v="1"/>
    </i>
    <i>
      <x v="2"/>
    </i>
    <i>
      <x v="3"/>
    </i>
    <i>
      <x v="4"/>
    </i>
    <i>
      <x v="5"/>
    </i>
    <i>
      <x v="6"/>
    </i>
    <i>
      <x v="7"/>
    </i>
    <i>
      <x v="8"/>
    </i>
    <i>
      <x v="9"/>
    </i>
    <i t="grand">
      <x/>
    </i>
  </rowItems>
  <colItems count="1">
    <i/>
  </colItems>
  <dataFields count="1">
    <dataField name="Sum of Age" fld="26" baseField="0" baseItem="0" numFmtId="10">
      <extLst>
        <ext xmlns:x14="http://schemas.microsoft.com/office/spreadsheetml/2009/9/main" uri="{E15A36E0-9728-4e99-A89B-3F7291B0FE68}">
          <x14:dataField pivotShowAs="percentOfParentRow"/>
        </ext>
      </extLst>
    </dataField>
  </dataFields>
  <formats count="1">
    <format dxfId="2">
      <pivotArea collapsedLevelsAreSubtotals="1" fieldPosition="0">
        <references count="1">
          <reference field="26" count="9">
            <x v="1"/>
            <x v="2"/>
            <x v="3"/>
            <x v="4"/>
            <x v="5"/>
            <x v="6"/>
            <x v="7"/>
            <x v="8"/>
            <x v="9"/>
          </reference>
        </references>
      </pivotArea>
    </format>
  </formats>
  <chartFormats count="3">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BB4369A-0688-4C9B-AD46-EC119AAA6649}" name="KPI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I4" firstHeaderRow="1" firstDataRow="1" firstDataCol="0"/>
  <pivotFields count="27">
    <pivotField numFmtId="14" showAll="0"/>
    <pivotField numFmtId="14" showAll="0"/>
    <pivotField showAll="0"/>
    <pivotField showAll="0"/>
    <pivotField showAll="0">
      <items count="3">
        <item x="0"/>
        <item x="1"/>
        <item t="default"/>
      </items>
    </pivotField>
    <pivotField numFmtId="14" showAll="0"/>
    <pivotField showAll="0">
      <items count="6">
        <item x="0"/>
        <item x="1"/>
        <item x="2"/>
        <item x="4"/>
        <item x="3"/>
        <item t="default"/>
      </items>
    </pivotField>
    <pivotField showAll="0">
      <items count="5">
        <item x="3"/>
        <item x="0"/>
        <item x="2"/>
        <item x="1"/>
        <item t="default"/>
      </items>
    </pivotField>
    <pivotField showAll="0"/>
    <pivotField showAll="0"/>
    <pivotField numFmtId="14" showAll="0"/>
    <pivotField multipleItemSelectionAllowed="1"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items count="11">
        <item x="5"/>
        <item x="6"/>
        <item x="3"/>
        <item x="7"/>
        <item x="8"/>
        <item x="9"/>
        <item x="4"/>
        <item x="0"/>
        <item x="1"/>
        <item x="2"/>
        <item t="default"/>
      </items>
    </pivotField>
    <pivotField showAll="0"/>
    <pivotField dataField="1" showAll="0"/>
  </pivotFields>
  <rowItems count="1">
    <i/>
  </rowItems>
  <colItems count="1">
    <i/>
  </colItems>
  <dataFields count="1">
    <dataField name="Average of Age" fld="26"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DD105F0-9959-4BB6-8DEF-F03757A3A3B4}" sourceName="Gender">
  <pivotTables>
    <pivotTable tabId="2" name="KPI2"/>
    <pivotTable tabId="2" name="KPI1"/>
    <pivotTable tabId="2" name="KPI3"/>
    <pivotTable tabId="2" name="KPI4"/>
    <pivotTable tabId="2" name="Job satisfaction"/>
    <pivotTable tabId="2" name="age"/>
    <pivotTable tabId="2" name="PivotTable1"/>
    <pivotTable tabId="2" name="PivotTable2"/>
    <pivotTable tabId="2" name="PivotTable3"/>
    <pivotTable tabId="2" name="PivotTable4"/>
    <pivotTable tabId="2" name="PivotTable11"/>
  </pivotTables>
  <data>
    <tabular pivotCacheId="171227050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of_joining" xr10:uid="{7670BF75-2563-46A2-95E9-91F669D91260}" sourceName="Year of joining">
  <pivotTables>
    <pivotTable tabId="2" name="Job satisfaction"/>
    <pivotTable tabId="2" name="KPI1"/>
    <pivotTable tabId="2" name="KPI2"/>
    <pivotTable tabId="2" name="KPI3"/>
    <pivotTable tabId="2" name="KPI4"/>
  </pivotTables>
  <data>
    <tabular pivotCacheId="1712270507">
      <items count="10">
        <i x="5" s="1"/>
        <i x="6" s="1"/>
        <i x="3" s="1"/>
        <i x="7" s="1"/>
        <i x="8" s="1"/>
        <i x="9" s="1"/>
        <i x="4"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700C96B0-1849-4418-A2E7-3A80CAA8BD66}" sourceName="Department">
  <pivotTables>
    <pivotTable tabId="2" name="Job satisfaction"/>
    <pivotTable tabId="2" name="KPI1"/>
    <pivotTable tabId="2" name="KPI2"/>
    <pivotTable tabId="2" name="KPI3"/>
    <pivotTable tabId="2" name="KPI4"/>
    <pivotTable tabId="2" name="age"/>
    <pivotTable tabId="2" name="PivotTable1"/>
    <pivotTable tabId="2" name="PivotTable2"/>
    <pivotTable tabId="2" name="PivotTable3"/>
    <pivotTable tabId="2" name="PivotTable4"/>
    <pivotTable tabId="2" name="PivotTable11"/>
  </pivotTables>
  <data>
    <tabular pivotCacheId="1712270507">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lification" xr10:uid="{19999483-1A9F-4DD0-A3EC-4F9F23BF2F08}" sourceName="Qualification">
  <pivotTables>
    <pivotTable tabId="2" name="Job satisfaction"/>
    <pivotTable tabId="2" name="KPI1"/>
    <pivotTable tabId="2" name="KPI2"/>
    <pivotTable tabId="2" name="KPI3"/>
    <pivotTable tabId="2" name="KPI4"/>
    <pivotTable tabId="2" name="age"/>
    <pivotTable tabId="2" name="PivotTable1"/>
    <pivotTable tabId="2" name="PivotTable2"/>
    <pivotTable tabId="2" name="PivotTable3"/>
    <pivotTable tabId="2" name="PivotTable4"/>
    <pivotTable tabId="2" name="PivotTable11"/>
  </pivotTables>
  <data>
    <tabular pivotCacheId="1712270507">
      <items count="4">
        <i x="3"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FE385E9-A45A-49ED-846F-34DBD4D1F81F}" cache="Slicer_Gender" caption="Gender" rowHeight="241300"/>
  <slicer name="Gender 2" xr10:uid="{B441C087-D468-4AD3-AAF7-7FDB8068F601}" cache="Slicer_Gender" caption="Gender" rowHeight="241300"/>
  <slicer name="Year of joining" xr10:uid="{4B4125F0-D73D-4192-A601-50C8A60042D2}" cache="Slicer_Year_of_joining" caption="Year of joining" columnCount="10" showCaption="0" rowHeight="241300"/>
  <slicer name="Department" xr10:uid="{B3FCDC89-D3A7-4113-BF8A-32389FAE1C33}" cache="Slicer_Department" caption="Department" showCaption="0" rowHeight="180000"/>
  <slicer name="Qualification" xr10:uid="{D992CCBB-2085-40BD-9F91-E26AE908E0E7}" cache="Slicer_Qualification" caption="Qualificat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96D9BC6A-9D54-4B0A-84BD-61FF55F2CA75}" cache="Slicer_Gender" caption="Gender" columnCount="2" showCaption="0" style="Analytics_pro_slicer" rowHeight="144000"/>
  <slicer name="Gender 3" xr10:uid="{612E7C4A-756B-425E-94E6-C6956BE7DAA7}" cache="Slicer_Gender" caption="Gender" showCaption="0" style="Analytics_pro_slicer" rowHeight="144000"/>
  <slicer name="Year of joining 1" xr10:uid="{B0055C63-C6D1-4E7F-AAB0-72414F14A3FC}" cache="Slicer_Year_of_joining" caption="Year of joining" columnCount="10" showCaption="0" style="Analytics_pro_slicer" rowHeight="144000"/>
  <slicer name="Department 1" xr10:uid="{1D38B13B-D8B3-4364-A566-27F2D32FE5EA}" cache="Slicer_Department" caption="Department" showCaption="0" style="Analytics_pro_slicer" rowHeight="216000"/>
  <slicer name="Qualification 1" xr10:uid="{960F420D-9B59-4EDE-9B19-9F17A4F94698}" cache="Slicer_Qualification" caption="Qualification" showCaption="0" style="Analytics_pro_slicer"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A0DC20-50EA-41C8-8E74-C1623433096F}" name="Table1" displayName="Table1" ref="A1:AA61" totalsRowShown="0">
  <autoFilter ref="A1:AA61" xr:uid="{8DA0DC20-50EA-41C8-8E74-C1623433096F}"/>
  <tableColumns count="27">
    <tableColumn id="1" xr3:uid="{37A8FD19-F116-4B43-B4FC-89FE59617961}" name="start" dataDxfId="13"/>
    <tableColumn id="2" xr3:uid="{A132F30F-01ED-4781-9814-A31E8BE7EEDC}" name="end" dataDxfId="12"/>
    <tableColumn id="3" xr3:uid="{382C0F87-C260-4109-9351-80B756DF6DE9}" name="Employee ID"/>
    <tableColumn id="4" xr3:uid="{C2C8475B-099D-4D26-92C9-89B6C630E2B8}" name="Full Name"/>
    <tableColumn id="5" xr3:uid="{C0A07F4E-A5F2-48DC-84D9-D3D5632D726A}" name="Gender"/>
    <tableColumn id="6" xr3:uid="{172D8A34-9CF4-4F5F-AEB5-AA26825BA03F}" name="Date of Birth" dataDxfId="11"/>
    <tableColumn id="7" xr3:uid="{456660C6-8171-4867-A122-240B8E68523A}" name="Department"/>
    <tableColumn id="8" xr3:uid="{42678DD7-F832-41D7-9199-577CD82AAEE8}" name="Qualification"/>
    <tableColumn id="9" xr3:uid="{F060A772-DE02-4813-BE68-6547C918055B}" name="Marital Status"/>
    <tableColumn id="10" xr3:uid="{671B9274-BB4D-4E8E-A1A6-DCC4FC61238E}" name="Job Satisfaction"/>
    <tableColumn id="11" xr3:uid="{EFD955B2-F79B-450F-BE56-4AE672947771}" name="Date of Joining" dataDxfId="10"/>
    <tableColumn id="12" xr3:uid="{CF0BBC9C-8F4A-4A6D-8B4A-9A78041768D8}" name="Employee Status"/>
    <tableColumn id="13" xr3:uid="{39709DD4-D2E7-4F13-9291-740D7C35E6A2}" name="Date of leaving" dataDxfId="9"/>
    <tableColumn id="14" xr3:uid="{2850A95F-1724-4129-A215-7D9278BDDE9C}" name="Reason for leaving"/>
    <tableColumn id="15" xr3:uid="{41C4404D-83C1-4E2A-B2CE-1F133F545B24}" name="_id"/>
    <tableColumn id="16" xr3:uid="{FF422467-42CB-4E77-BA26-1B414B3F5137}" name="_uuid"/>
    <tableColumn id="17" xr3:uid="{0E3CA9A2-3BBD-4754-BB14-6F0E5CB2B979}" name="_submission_time" dataDxfId="8"/>
    <tableColumn id="18" xr3:uid="{A73BE921-6D3A-404F-9D79-1207526D10E3}" name="_validation_status"/>
    <tableColumn id="19" xr3:uid="{E700AEC8-7B3B-4150-A998-44B60434DE77}" name="_notes"/>
    <tableColumn id="20" xr3:uid="{C650F677-87FB-4E1C-A26E-A169740C483F}" name="_status"/>
    <tableColumn id="21" xr3:uid="{B900AB21-A3F5-4D69-8760-B7699B1C1A5C}" name="_submitted_by"/>
    <tableColumn id="22" xr3:uid="{88F07B8C-BE98-4161-95D4-3F5A711FB008}" name="__version__"/>
    <tableColumn id="23" xr3:uid="{8043DD3C-0753-46C2-8461-1A2292BD00E2}" name="_tags"/>
    <tableColumn id="24" xr3:uid="{2EC0D0AB-4F23-4356-9060-7C531F69F7B2}" name="_index"/>
    <tableColumn id="25" xr3:uid="{158C099A-7814-485A-B13F-27AD0F84882F}" name="Year of joining" dataDxfId="7">
      <calculatedColumnFormula>TEXT(K2,"YYYY")</calculatedColumnFormula>
    </tableColumn>
    <tableColumn id="26" xr3:uid="{CD3CE56E-7E6E-47FF-9410-8B233D4B0BAF}" name="Attrition Tenure" dataDxfId="6">
      <calculatedColumnFormula>IF(AND(K2&lt;&gt;"",M2&lt;&gt;""),DATEDIF(K2,M2,"M"),"")</calculatedColumnFormula>
    </tableColumn>
    <tableColumn id="27" xr3:uid="{39E5CB43-0E5C-48D0-B2E8-2CC5C5FA1282}" name="Age" dataDxfId="5">
      <calculatedColumnFormula>DATEDIF(Table1[[#This Row],[Date of Birth]], TODAY(),"Y")</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DB224-46EB-49D3-AB63-15C04DC0A05F}">
  <dimension ref="A1:AA61"/>
  <sheetViews>
    <sheetView topLeftCell="Q1" workbookViewId="0">
      <selection activeCell="Q49" sqref="A49:XFD49"/>
    </sheetView>
  </sheetViews>
  <sheetFormatPr defaultRowHeight="14.5" x14ac:dyDescent="0.35"/>
  <cols>
    <col min="1" max="2" width="12" bestFit="1" customWidth="1"/>
    <col min="3" max="3" width="16.36328125" bestFit="1" customWidth="1"/>
    <col min="4" max="4" width="19.81640625" bestFit="1" customWidth="1"/>
    <col min="5" max="5" width="9.36328125" bestFit="1" customWidth="1"/>
    <col min="6" max="6" width="13.81640625" bestFit="1" customWidth="1"/>
    <col min="7" max="7" width="13.36328125" bestFit="1" customWidth="1"/>
    <col min="8" max="8" width="17.90625" bestFit="1" customWidth="1"/>
    <col min="9" max="9" width="14.90625" bestFit="1" customWidth="1"/>
    <col min="10" max="10" width="16.453125" bestFit="1" customWidth="1"/>
    <col min="11" max="11" width="15.81640625" bestFit="1" customWidth="1"/>
    <col min="12" max="12" width="17.36328125" bestFit="1" customWidth="1"/>
    <col min="13" max="13" width="15.90625" bestFit="1" customWidth="1"/>
    <col min="14" max="14" width="18.81640625" bestFit="1" customWidth="1"/>
    <col min="15" max="15" width="10" bestFit="1" customWidth="1"/>
    <col min="16" max="16" width="36.36328125" bestFit="1" customWidth="1"/>
    <col min="17" max="17" width="18.453125" bestFit="1" customWidth="1"/>
    <col min="18" max="18" width="18.6328125" bestFit="1" customWidth="1"/>
    <col min="20" max="20" width="17" bestFit="1" customWidth="1"/>
    <col min="21" max="21" width="16" bestFit="1" customWidth="1"/>
    <col min="22" max="22" width="23.81640625" bestFit="1" customWidth="1"/>
    <col min="23" max="23" width="7.6328125" bestFit="1" customWidth="1"/>
    <col min="24" max="24" width="8.81640625" bestFit="1" customWidth="1"/>
  </cols>
  <sheetData>
    <row r="1" spans="1:2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227</v>
      </c>
      <c r="Z1" t="s">
        <v>228</v>
      </c>
      <c r="AA1" t="s">
        <v>229</v>
      </c>
    </row>
    <row r="2" spans="1:27" x14ac:dyDescent="0.35">
      <c r="A2" s="1">
        <v>45684.525581782407</v>
      </c>
      <c r="B2" s="1">
        <v>45684.526382881944</v>
      </c>
      <c r="C2" t="s">
        <v>24</v>
      </c>
      <c r="D2" t="s">
        <v>25</v>
      </c>
      <c r="E2" t="s">
        <v>26</v>
      </c>
      <c r="F2" s="1">
        <v>36334</v>
      </c>
      <c r="G2" t="s">
        <v>27</v>
      </c>
      <c r="H2" t="s">
        <v>241</v>
      </c>
      <c r="I2" t="s">
        <v>28</v>
      </c>
      <c r="J2">
        <v>4</v>
      </c>
      <c r="K2" s="1">
        <v>45005</v>
      </c>
      <c r="L2" t="s">
        <v>29</v>
      </c>
      <c r="M2" s="1"/>
      <c r="O2">
        <v>434125301</v>
      </c>
      <c r="P2" t="s">
        <v>30</v>
      </c>
      <c r="Q2" s="1">
        <v>45684.527650462966</v>
      </c>
      <c r="R2" t="s">
        <v>31</v>
      </c>
      <c r="T2" t="s">
        <v>32</v>
      </c>
      <c r="V2" t="s">
        <v>33</v>
      </c>
      <c r="X2">
        <v>1</v>
      </c>
      <c r="Y2" t="str">
        <f t="shared" ref="Y2:Y33" si="0">TEXT(K2,"YYYY")</f>
        <v>2023</v>
      </c>
      <c r="Z2" t="str">
        <f t="shared" ref="Z2:Z33" si="1">IF(AND(K2&lt;&gt;"",M2&lt;&gt;""),DATEDIF(K2,M2,"M"),"")</f>
        <v/>
      </c>
      <c r="AA2">
        <f ca="1">DATEDIF(Table1[[#This Row],[Date of Birth]], TODAY(),"Y")</f>
        <v>25</v>
      </c>
    </row>
    <row r="3" spans="1:27" x14ac:dyDescent="0.35">
      <c r="A3" s="1">
        <v>45684.526383067132</v>
      </c>
      <c r="B3" s="1">
        <v>45684.527053206017</v>
      </c>
      <c r="C3" t="s">
        <v>34</v>
      </c>
      <c r="D3" t="s">
        <v>35</v>
      </c>
      <c r="E3" t="s">
        <v>26</v>
      </c>
      <c r="F3" s="1">
        <v>36008</v>
      </c>
      <c r="G3" t="s">
        <v>36</v>
      </c>
      <c r="H3" t="s">
        <v>243</v>
      </c>
      <c r="I3" t="s">
        <v>37</v>
      </c>
      <c r="J3">
        <v>3</v>
      </c>
      <c r="K3" s="1">
        <v>45342</v>
      </c>
      <c r="L3" t="s">
        <v>29</v>
      </c>
      <c r="M3" s="1"/>
      <c r="O3">
        <v>434125635</v>
      </c>
      <c r="P3" t="s">
        <v>38</v>
      </c>
      <c r="Q3" s="1">
        <v>45684.528321759259</v>
      </c>
      <c r="R3" t="s">
        <v>39</v>
      </c>
      <c r="T3" t="s">
        <v>32</v>
      </c>
      <c r="V3" t="s">
        <v>33</v>
      </c>
      <c r="X3">
        <v>2</v>
      </c>
      <c r="Y3" t="str">
        <f t="shared" si="0"/>
        <v>2024</v>
      </c>
      <c r="Z3" t="str">
        <f t="shared" si="1"/>
        <v/>
      </c>
      <c r="AA3">
        <f ca="1">DATEDIF(Table1[[#This Row],[Date of Birth]], TODAY(),"Y")</f>
        <v>26</v>
      </c>
    </row>
    <row r="4" spans="1:27" x14ac:dyDescent="0.35">
      <c r="A4" s="1">
        <v>45684.527053379628</v>
      </c>
      <c r="B4" s="1">
        <v>45684.527709282411</v>
      </c>
      <c r="C4" t="s">
        <v>40</v>
      </c>
      <c r="D4" t="s">
        <v>41</v>
      </c>
      <c r="E4" t="s">
        <v>42</v>
      </c>
      <c r="F4" s="1">
        <v>39749</v>
      </c>
      <c r="G4" t="s">
        <v>43</v>
      </c>
      <c r="H4" t="s">
        <v>244</v>
      </c>
      <c r="I4" t="s">
        <v>44</v>
      </c>
      <c r="J4">
        <v>2</v>
      </c>
      <c r="K4" s="1">
        <v>45350</v>
      </c>
      <c r="L4" t="s">
        <v>45</v>
      </c>
      <c r="M4" s="1">
        <v>45670</v>
      </c>
      <c r="N4" t="s">
        <v>46</v>
      </c>
      <c r="O4">
        <v>434125970</v>
      </c>
      <c r="P4" t="s">
        <v>47</v>
      </c>
      <c r="Q4" s="1">
        <v>45684.528969907406</v>
      </c>
      <c r="R4" t="s">
        <v>48</v>
      </c>
      <c r="T4" t="s">
        <v>32</v>
      </c>
      <c r="V4" t="s">
        <v>33</v>
      </c>
      <c r="X4">
        <v>3</v>
      </c>
      <c r="Y4" t="str">
        <f t="shared" si="0"/>
        <v>2024</v>
      </c>
      <c r="Z4">
        <f t="shared" si="1"/>
        <v>10</v>
      </c>
      <c r="AA4">
        <f ca="1">DATEDIF(Table1[[#This Row],[Date of Birth]], TODAY(),"Y")</f>
        <v>16</v>
      </c>
    </row>
    <row r="5" spans="1:27" x14ac:dyDescent="0.35">
      <c r="A5" s="1">
        <v>45684.52770953704</v>
      </c>
      <c r="B5" s="1">
        <v>45684.533832638888</v>
      </c>
      <c r="C5" t="s">
        <v>49</v>
      </c>
      <c r="D5" t="s">
        <v>50</v>
      </c>
      <c r="E5" t="s">
        <v>42</v>
      </c>
      <c r="F5" s="1">
        <v>34899</v>
      </c>
      <c r="G5" t="s">
        <v>51</v>
      </c>
      <c r="H5" t="s">
        <v>242</v>
      </c>
      <c r="I5" t="s">
        <v>44</v>
      </c>
      <c r="J5">
        <v>2</v>
      </c>
      <c r="K5" s="1">
        <v>45670</v>
      </c>
      <c r="L5" t="s">
        <v>29</v>
      </c>
      <c r="M5" s="1"/>
      <c r="O5">
        <v>434129356</v>
      </c>
      <c r="P5" t="s">
        <v>52</v>
      </c>
      <c r="Q5" s="1">
        <v>45684.535092592596</v>
      </c>
      <c r="R5" t="s">
        <v>39</v>
      </c>
      <c r="T5" t="s">
        <v>32</v>
      </c>
      <c r="V5" t="s">
        <v>33</v>
      </c>
      <c r="X5">
        <v>4</v>
      </c>
      <c r="Y5" t="str">
        <f t="shared" si="0"/>
        <v>2025</v>
      </c>
      <c r="Z5" t="str">
        <f t="shared" si="1"/>
        <v/>
      </c>
      <c r="AA5">
        <f ca="1">DATEDIF(Table1[[#This Row],[Date of Birth]], TODAY(),"Y")</f>
        <v>29</v>
      </c>
    </row>
    <row r="6" spans="1:27" x14ac:dyDescent="0.35">
      <c r="A6" s="1">
        <v>45684.533832824076</v>
      </c>
      <c r="B6" s="1">
        <v>45685.136348553242</v>
      </c>
      <c r="C6" t="s">
        <v>53</v>
      </c>
      <c r="D6" t="s">
        <v>54</v>
      </c>
      <c r="E6" t="s">
        <v>26</v>
      </c>
      <c r="F6" s="1">
        <v>36697</v>
      </c>
      <c r="G6" t="s">
        <v>43</v>
      </c>
      <c r="H6" t="s">
        <v>244</v>
      </c>
      <c r="I6" t="s">
        <v>55</v>
      </c>
      <c r="J6">
        <v>1</v>
      </c>
      <c r="K6" s="1">
        <v>45376</v>
      </c>
      <c r="L6" t="s">
        <v>45</v>
      </c>
      <c r="M6" s="1">
        <v>45602</v>
      </c>
      <c r="N6" t="s">
        <v>56</v>
      </c>
      <c r="O6">
        <v>434129790</v>
      </c>
      <c r="P6" t="s">
        <v>57</v>
      </c>
      <c r="Q6" s="1">
        <v>45684.535891203705</v>
      </c>
      <c r="R6" t="s">
        <v>39</v>
      </c>
      <c r="T6" t="s">
        <v>32</v>
      </c>
      <c r="V6" t="s">
        <v>33</v>
      </c>
      <c r="X6">
        <v>5</v>
      </c>
      <c r="Y6" t="str">
        <f t="shared" si="0"/>
        <v>2024</v>
      </c>
      <c r="Z6">
        <f t="shared" si="1"/>
        <v>7</v>
      </c>
      <c r="AA6">
        <f ca="1">DATEDIF(Table1[[#This Row],[Date of Birth]], TODAY(),"Y")</f>
        <v>24</v>
      </c>
    </row>
    <row r="7" spans="1:27" x14ac:dyDescent="0.35">
      <c r="A7" s="1">
        <v>45684.869761111113</v>
      </c>
      <c r="B7" s="1">
        <v>45684.870702546294</v>
      </c>
      <c r="C7" t="s">
        <v>58</v>
      </c>
      <c r="D7" t="s">
        <v>59</v>
      </c>
      <c r="E7" t="s">
        <v>42</v>
      </c>
      <c r="F7" s="1">
        <v>31415</v>
      </c>
      <c r="G7" t="s">
        <v>60</v>
      </c>
      <c r="H7" t="s">
        <v>243</v>
      </c>
      <c r="I7" t="s">
        <v>37</v>
      </c>
      <c r="J7">
        <v>5</v>
      </c>
      <c r="K7" s="1">
        <v>45299</v>
      </c>
      <c r="L7" t="s">
        <v>29</v>
      </c>
      <c r="M7" s="1"/>
      <c r="O7">
        <v>434304923</v>
      </c>
      <c r="P7" t="s">
        <v>61</v>
      </c>
      <c r="Q7" s="1">
        <v>45684.871145833335</v>
      </c>
      <c r="T7" t="s">
        <v>32</v>
      </c>
      <c r="V7" t="s">
        <v>33</v>
      </c>
      <c r="X7">
        <v>6</v>
      </c>
      <c r="Y7" t="str">
        <f t="shared" si="0"/>
        <v>2024</v>
      </c>
      <c r="Z7" t="str">
        <f t="shared" si="1"/>
        <v/>
      </c>
      <c r="AA7">
        <f ca="1">DATEDIF(Table1[[#This Row],[Date of Birth]], TODAY(),"Y")</f>
        <v>39</v>
      </c>
    </row>
    <row r="8" spans="1:27" x14ac:dyDescent="0.35">
      <c r="A8" s="1">
        <v>45684.87070353009</v>
      </c>
      <c r="B8" s="1">
        <v>45684.872462372688</v>
      </c>
      <c r="C8" t="s">
        <v>62</v>
      </c>
      <c r="D8" t="s">
        <v>63</v>
      </c>
      <c r="E8" t="s">
        <v>42</v>
      </c>
      <c r="F8" s="1">
        <v>35447</v>
      </c>
      <c r="G8" t="s">
        <v>51</v>
      </c>
      <c r="H8" t="s">
        <v>244</v>
      </c>
      <c r="I8" t="s">
        <v>28</v>
      </c>
      <c r="J8">
        <v>3</v>
      </c>
      <c r="K8" s="1">
        <v>43127</v>
      </c>
      <c r="L8" t="s">
        <v>29</v>
      </c>
      <c r="M8" s="1"/>
      <c r="O8">
        <v>434305307</v>
      </c>
      <c r="P8" t="s">
        <v>64</v>
      </c>
      <c r="Q8" s="1">
        <v>45684.872465277775</v>
      </c>
      <c r="T8" t="s">
        <v>32</v>
      </c>
      <c r="V8" t="s">
        <v>33</v>
      </c>
      <c r="X8">
        <v>7</v>
      </c>
      <c r="Y8" t="str">
        <f t="shared" si="0"/>
        <v>2018</v>
      </c>
      <c r="Z8" t="str">
        <f t="shared" si="1"/>
        <v/>
      </c>
      <c r="AA8">
        <f ca="1">DATEDIF(Table1[[#This Row],[Date of Birth]], TODAY(),"Y")</f>
        <v>28</v>
      </c>
    </row>
    <row r="9" spans="1:27" x14ac:dyDescent="0.35">
      <c r="A9" s="1">
        <v>45684.872463356478</v>
      </c>
      <c r="B9" s="1">
        <v>45684.875277222221</v>
      </c>
      <c r="C9" t="s">
        <v>65</v>
      </c>
      <c r="D9" t="s">
        <v>66</v>
      </c>
      <c r="E9" t="s">
        <v>42</v>
      </c>
      <c r="F9" s="1">
        <v>38744</v>
      </c>
      <c r="G9" t="s">
        <v>36</v>
      </c>
      <c r="H9" t="s">
        <v>244</v>
      </c>
      <c r="I9" t="s">
        <v>28</v>
      </c>
      <c r="J9">
        <v>3</v>
      </c>
      <c r="K9" s="1">
        <v>45574</v>
      </c>
      <c r="L9" t="s">
        <v>45</v>
      </c>
      <c r="M9" s="1">
        <v>45677</v>
      </c>
      <c r="N9" t="s">
        <v>46</v>
      </c>
      <c r="O9">
        <v>434306118</v>
      </c>
      <c r="P9" t="s">
        <v>67</v>
      </c>
      <c r="Q9" s="1">
        <v>45684.875347222223</v>
      </c>
      <c r="T9" t="s">
        <v>32</v>
      </c>
      <c r="V9" t="s">
        <v>33</v>
      </c>
      <c r="X9">
        <v>8</v>
      </c>
      <c r="Y9" t="str">
        <f t="shared" si="0"/>
        <v>2024</v>
      </c>
      <c r="Z9">
        <f t="shared" si="1"/>
        <v>3</v>
      </c>
      <c r="AA9">
        <f ca="1">DATEDIF(Table1[[#This Row],[Date of Birth]], TODAY(),"Y")</f>
        <v>19</v>
      </c>
    </row>
    <row r="10" spans="1:27" x14ac:dyDescent="0.35">
      <c r="A10" s="1">
        <v>45684.875278113424</v>
      </c>
      <c r="B10" s="1">
        <v>45684.876460914355</v>
      </c>
      <c r="C10" t="s">
        <v>68</v>
      </c>
      <c r="D10" t="s">
        <v>69</v>
      </c>
      <c r="E10" t="s">
        <v>42</v>
      </c>
      <c r="F10" s="1">
        <v>33996</v>
      </c>
      <c r="G10" t="s">
        <v>43</v>
      </c>
      <c r="H10" t="s">
        <v>242</v>
      </c>
      <c r="I10" t="s">
        <v>37</v>
      </c>
      <c r="J10">
        <v>3</v>
      </c>
      <c r="K10" s="1">
        <v>45357</v>
      </c>
      <c r="L10" t="s">
        <v>29</v>
      </c>
      <c r="M10" s="1"/>
      <c r="O10">
        <v>434306419</v>
      </c>
      <c r="P10" t="s">
        <v>70</v>
      </c>
      <c r="Q10" s="1">
        <v>45684.876458333332</v>
      </c>
      <c r="T10" t="s">
        <v>32</v>
      </c>
      <c r="V10" t="s">
        <v>33</v>
      </c>
      <c r="X10">
        <v>9</v>
      </c>
      <c r="Y10" t="str">
        <f t="shared" si="0"/>
        <v>2024</v>
      </c>
      <c r="Z10" t="str">
        <f t="shared" si="1"/>
        <v/>
      </c>
      <c r="AA10">
        <f ca="1">DATEDIF(Table1[[#This Row],[Date of Birth]], TODAY(),"Y")</f>
        <v>32</v>
      </c>
    </row>
    <row r="11" spans="1:27" x14ac:dyDescent="0.35">
      <c r="A11" s="1">
        <v>45684.876461736108</v>
      </c>
      <c r="B11" s="1">
        <v>45684.878127002317</v>
      </c>
      <c r="C11" t="s">
        <v>71</v>
      </c>
      <c r="D11" t="s">
        <v>72</v>
      </c>
      <c r="E11" t="s">
        <v>26</v>
      </c>
      <c r="F11" s="1">
        <v>35457</v>
      </c>
      <c r="G11" t="s">
        <v>27</v>
      </c>
      <c r="H11" t="s">
        <v>241</v>
      </c>
      <c r="I11" t="s">
        <v>37</v>
      </c>
      <c r="J11">
        <v>4</v>
      </c>
      <c r="K11" s="1">
        <v>45303</v>
      </c>
      <c r="L11" t="s">
        <v>29</v>
      </c>
      <c r="M11" s="1"/>
      <c r="O11">
        <v>434306971</v>
      </c>
      <c r="P11" t="s">
        <v>73</v>
      </c>
      <c r="Q11" s="1">
        <v>45684.878333333334</v>
      </c>
      <c r="T11" t="s">
        <v>32</v>
      </c>
      <c r="V11" t="s">
        <v>33</v>
      </c>
      <c r="X11">
        <v>10</v>
      </c>
      <c r="Y11" t="str">
        <f t="shared" si="0"/>
        <v>2024</v>
      </c>
      <c r="Z11" t="str">
        <f t="shared" si="1"/>
        <v/>
      </c>
      <c r="AA11">
        <f ca="1">DATEDIF(Table1[[#This Row],[Date of Birth]], TODAY(),"Y")</f>
        <v>28</v>
      </c>
    </row>
    <row r="12" spans="1:27" x14ac:dyDescent="0.35">
      <c r="A12" s="1">
        <v>45684.878127835647</v>
      </c>
      <c r="B12" s="1">
        <v>45684.879923287037</v>
      </c>
      <c r="C12" t="s">
        <v>74</v>
      </c>
      <c r="D12" t="s">
        <v>75</v>
      </c>
      <c r="E12" t="s">
        <v>26</v>
      </c>
      <c r="F12" s="1">
        <v>37175</v>
      </c>
      <c r="G12" t="s">
        <v>43</v>
      </c>
      <c r="H12" t="s">
        <v>242</v>
      </c>
      <c r="I12" t="s">
        <v>28</v>
      </c>
      <c r="J12">
        <v>2</v>
      </c>
      <c r="K12" s="1">
        <v>45356</v>
      </c>
      <c r="L12" t="s">
        <v>29</v>
      </c>
      <c r="M12" s="1"/>
      <c r="O12">
        <v>434307455</v>
      </c>
      <c r="P12" t="s">
        <v>76</v>
      </c>
      <c r="Q12" s="1">
        <v>45684.879942129628</v>
      </c>
      <c r="T12" t="s">
        <v>32</v>
      </c>
      <c r="V12" t="s">
        <v>33</v>
      </c>
      <c r="X12">
        <v>11</v>
      </c>
      <c r="Y12" t="str">
        <f t="shared" si="0"/>
        <v>2024</v>
      </c>
      <c r="Z12" t="str">
        <f t="shared" si="1"/>
        <v/>
      </c>
      <c r="AA12">
        <f ca="1">DATEDIF(Table1[[#This Row],[Date of Birth]], TODAY(),"Y")</f>
        <v>23</v>
      </c>
    </row>
    <row r="13" spans="1:27" x14ac:dyDescent="0.35">
      <c r="A13" s="1">
        <v>45684.879924247682</v>
      </c>
      <c r="B13" s="1">
        <v>45684.881287627315</v>
      </c>
      <c r="C13" t="s">
        <v>77</v>
      </c>
      <c r="D13" t="s">
        <v>78</v>
      </c>
      <c r="E13" t="s">
        <v>26</v>
      </c>
      <c r="F13" s="1">
        <v>34361</v>
      </c>
      <c r="G13" t="s">
        <v>51</v>
      </c>
      <c r="H13" t="s">
        <v>242</v>
      </c>
      <c r="I13" t="s">
        <v>44</v>
      </c>
      <c r="J13">
        <v>3</v>
      </c>
      <c r="K13" s="1">
        <v>44584</v>
      </c>
      <c r="L13" t="s">
        <v>45</v>
      </c>
      <c r="M13" s="1">
        <v>45630</v>
      </c>
      <c r="N13" t="s">
        <v>56</v>
      </c>
      <c r="O13">
        <v>434307754</v>
      </c>
      <c r="P13" t="s">
        <v>79</v>
      </c>
      <c r="Q13" s="1">
        <v>45684.881284722222</v>
      </c>
      <c r="T13" t="s">
        <v>32</v>
      </c>
      <c r="V13" t="s">
        <v>33</v>
      </c>
      <c r="X13">
        <v>12</v>
      </c>
      <c r="Y13" t="str">
        <f t="shared" si="0"/>
        <v>2022</v>
      </c>
      <c r="Z13">
        <f t="shared" si="1"/>
        <v>34</v>
      </c>
      <c r="AA13">
        <f ca="1">DATEDIF(Table1[[#This Row],[Date of Birth]], TODAY(),"Y")</f>
        <v>31</v>
      </c>
    </row>
    <row r="14" spans="1:27" x14ac:dyDescent="0.35">
      <c r="A14" s="1">
        <v>45684.881288460645</v>
      </c>
      <c r="B14" s="1">
        <v>45684.882469421296</v>
      </c>
      <c r="C14" t="s">
        <v>80</v>
      </c>
      <c r="D14" t="s">
        <v>81</v>
      </c>
      <c r="E14" t="s">
        <v>42</v>
      </c>
      <c r="F14" s="1">
        <v>31439</v>
      </c>
      <c r="G14" t="s">
        <v>36</v>
      </c>
      <c r="H14" t="s">
        <v>243</v>
      </c>
      <c r="I14" t="s">
        <v>44</v>
      </c>
      <c r="J14">
        <v>4</v>
      </c>
      <c r="K14" s="1">
        <v>45331</v>
      </c>
      <c r="L14" t="s">
        <v>29</v>
      </c>
      <c r="M14" s="1"/>
      <c r="O14">
        <v>434308126</v>
      </c>
      <c r="P14" t="s">
        <v>82</v>
      </c>
      <c r="Q14" s="1">
        <v>45684.882534722223</v>
      </c>
      <c r="T14" t="s">
        <v>32</v>
      </c>
      <c r="V14" t="s">
        <v>33</v>
      </c>
      <c r="X14">
        <v>13</v>
      </c>
      <c r="Y14" t="str">
        <f t="shared" si="0"/>
        <v>2024</v>
      </c>
      <c r="Z14" t="str">
        <f t="shared" si="1"/>
        <v/>
      </c>
      <c r="AA14">
        <f ca="1">DATEDIF(Table1[[#This Row],[Date of Birth]], TODAY(),"Y")</f>
        <v>39</v>
      </c>
    </row>
    <row r="15" spans="1:27" x14ac:dyDescent="0.35">
      <c r="A15" s="1">
        <v>45684.882470497687</v>
      </c>
      <c r="B15" s="1">
        <v>45684.883591076388</v>
      </c>
      <c r="C15" t="s">
        <v>83</v>
      </c>
      <c r="D15" t="s">
        <v>84</v>
      </c>
      <c r="E15" t="s">
        <v>26</v>
      </c>
      <c r="F15" s="1">
        <v>23390</v>
      </c>
      <c r="G15" t="s">
        <v>60</v>
      </c>
      <c r="H15" t="s">
        <v>241</v>
      </c>
      <c r="I15" t="s">
        <v>55</v>
      </c>
      <c r="J15">
        <v>2</v>
      </c>
      <c r="K15" s="1">
        <v>42396</v>
      </c>
      <c r="L15" t="s">
        <v>45</v>
      </c>
      <c r="M15" s="1">
        <v>45681</v>
      </c>
      <c r="N15" t="s">
        <v>85</v>
      </c>
      <c r="O15">
        <v>434308304</v>
      </c>
      <c r="P15" t="s">
        <v>86</v>
      </c>
      <c r="Q15" s="1">
        <v>45684.883599537039</v>
      </c>
      <c r="T15" t="s">
        <v>32</v>
      </c>
      <c r="V15" t="s">
        <v>33</v>
      </c>
      <c r="X15">
        <v>14</v>
      </c>
      <c r="Y15" t="str">
        <f t="shared" si="0"/>
        <v>2016</v>
      </c>
      <c r="Z15">
        <f t="shared" si="1"/>
        <v>107</v>
      </c>
      <c r="AA15">
        <f ca="1">DATEDIF(Table1[[#This Row],[Date of Birth]], TODAY(),"Y")</f>
        <v>61</v>
      </c>
    </row>
    <row r="16" spans="1:27" x14ac:dyDescent="0.35">
      <c r="A16" s="1">
        <v>45684.883591874997</v>
      </c>
      <c r="B16" s="1">
        <v>45684.884723310184</v>
      </c>
      <c r="C16" t="s">
        <v>87</v>
      </c>
      <c r="D16" t="s">
        <v>88</v>
      </c>
      <c r="E16" t="s">
        <v>26</v>
      </c>
      <c r="F16" s="1">
        <v>36960</v>
      </c>
      <c r="G16" t="s">
        <v>27</v>
      </c>
      <c r="H16" t="s">
        <v>243</v>
      </c>
      <c r="I16" t="s">
        <v>37</v>
      </c>
      <c r="J16">
        <v>5</v>
      </c>
      <c r="K16" s="1">
        <v>44990</v>
      </c>
      <c r="L16" t="s">
        <v>29</v>
      </c>
      <c r="M16" s="1"/>
      <c r="O16">
        <v>434308529</v>
      </c>
      <c r="P16" t="s">
        <v>89</v>
      </c>
      <c r="Q16" s="1">
        <v>45684.884780092594</v>
      </c>
      <c r="T16" t="s">
        <v>32</v>
      </c>
      <c r="V16" t="s">
        <v>33</v>
      </c>
      <c r="X16">
        <v>15</v>
      </c>
      <c r="Y16" t="str">
        <f t="shared" si="0"/>
        <v>2023</v>
      </c>
      <c r="Z16" t="str">
        <f t="shared" si="1"/>
        <v/>
      </c>
      <c r="AA16">
        <f ca="1">DATEDIF(Table1[[#This Row],[Date of Birth]], TODAY(),"Y")</f>
        <v>23</v>
      </c>
    </row>
    <row r="17" spans="1:27" x14ac:dyDescent="0.35">
      <c r="A17" s="1">
        <v>45684.884724270836</v>
      </c>
      <c r="B17" s="1">
        <v>45684.926126550927</v>
      </c>
      <c r="C17" t="s">
        <v>90</v>
      </c>
      <c r="D17" t="s">
        <v>91</v>
      </c>
      <c r="E17" t="s">
        <v>42</v>
      </c>
      <c r="F17" s="1">
        <v>35822</v>
      </c>
      <c r="G17" t="s">
        <v>60</v>
      </c>
      <c r="H17" t="s">
        <v>241</v>
      </c>
      <c r="I17" t="s">
        <v>37</v>
      </c>
      <c r="J17">
        <v>2</v>
      </c>
      <c r="K17" s="1">
        <v>45372</v>
      </c>
      <c r="L17" t="s">
        <v>29</v>
      </c>
      <c r="M17" s="1"/>
      <c r="O17">
        <v>434318041</v>
      </c>
      <c r="P17" t="s">
        <v>92</v>
      </c>
      <c r="Q17" s="1">
        <v>45684.926319444443</v>
      </c>
      <c r="T17" t="s">
        <v>32</v>
      </c>
      <c r="V17" t="s">
        <v>33</v>
      </c>
      <c r="X17">
        <v>16</v>
      </c>
      <c r="Y17" t="str">
        <f t="shared" si="0"/>
        <v>2024</v>
      </c>
      <c r="Z17" t="str">
        <f t="shared" si="1"/>
        <v/>
      </c>
      <c r="AA17">
        <f ca="1">DATEDIF(Table1[[#This Row],[Date of Birth]], TODAY(),"Y")</f>
        <v>27</v>
      </c>
    </row>
    <row r="18" spans="1:27" x14ac:dyDescent="0.35">
      <c r="A18" s="1">
        <v>45684.926127777777</v>
      </c>
      <c r="B18" s="1">
        <v>45684.928613449076</v>
      </c>
      <c r="C18" t="s">
        <v>93</v>
      </c>
      <c r="D18" t="s">
        <v>94</v>
      </c>
      <c r="E18" t="s">
        <v>42</v>
      </c>
      <c r="F18" s="1">
        <v>37318</v>
      </c>
      <c r="G18" t="s">
        <v>43</v>
      </c>
      <c r="H18" t="s">
        <v>241</v>
      </c>
      <c r="I18" t="s">
        <v>28</v>
      </c>
      <c r="J18">
        <v>1</v>
      </c>
      <c r="K18" s="1">
        <v>42762</v>
      </c>
      <c r="L18" t="s">
        <v>45</v>
      </c>
      <c r="M18" s="1">
        <v>43127</v>
      </c>
      <c r="N18" t="s">
        <v>95</v>
      </c>
      <c r="O18">
        <v>434318444</v>
      </c>
      <c r="P18" t="s">
        <v>96</v>
      </c>
      <c r="Q18" s="1">
        <v>45684.92869212963</v>
      </c>
      <c r="T18" t="s">
        <v>32</v>
      </c>
      <c r="V18" t="s">
        <v>33</v>
      </c>
      <c r="X18">
        <v>17</v>
      </c>
      <c r="Y18" t="str">
        <f t="shared" si="0"/>
        <v>2017</v>
      </c>
      <c r="Z18">
        <f t="shared" si="1"/>
        <v>12</v>
      </c>
      <c r="AA18">
        <f ca="1">DATEDIF(Table1[[#This Row],[Date of Birth]], TODAY(),"Y")</f>
        <v>22</v>
      </c>
    </row>
    <row r="19" spans="1:27" x14ac:dyDescent="0.35">
      <c r="A19" s="1">
        <v>45685.048215185183</v>
      </c>
      <c r="B19" s="1">
        <v>45685.049979976851</v>
      </c>
      <c r="C19" t="s">
        <v>97</v>
      </c>
      <c r="D19" t="s">
        <v>98</v>
      </c>
      <c r="E19" t="s">
        <v>26</v>
      </c>
      <c r="F19" s="1">
        <v>32917</v>
      </c>
      <c r="G19" t="s">
        <v>51</v>
      </c>
      <c r="H19" t="s">
        <v>243</v>
      </c>
      <c r="I19" t="s">
        <v>28</v>
      </c>
      <c r="J19">
        <v>2</v>
      </c>
      <c r="K19" s="1">
        <v>45401</v>
      </c>
      <c r="L19" t="s">
        <v>29</v>
      </c>
      <c r="M19" s="1"/>
      <c r="O19">
        <v>434336207</v>
      </c>
      <c r="P19" t="s">
        <v>99</v>
      </c>
      <c r="Q19" s="1">
        <v>45685.051238425927</v>
      </c>
      <c r="T19" t="s">
        <v>32</v>
      </c>
      <c r="V19" t="s">
        <v>33</v>
      </c>
      <c r="X19">
        <v>18</v>
      </c>
      <c r="Y19" t="str">
        <f t="shared" si="0"/>
        <v>2024</v>
      </c>
      <c r="Z19" t="str">
        <f t="shared" si="1"/>
        <v/>
      </c>
      <c r="AA19">
        <f ca="1">DATEDIF(Table1[[#This Row],[Date of Birth]], TODAY(),"Y")</f>
        <v>35</v>
      </c>
    </row>
    <row r="20" spans="1:27" x14ac:dyDescent="0.35">
      <c r="A20" s="1">
        <v>45685.049980162039</v>
      </c>
      <c r="B20" s="1">
        <v>45685.050926041666</v>
      </c>
      <c r="C20" t="s">
        <v>100</v>
      </c>
      <c r="D20" t="s">
        <v>101</v>
      </c>
      <c r="E20" t="s">
        <v>42</v>
      </c>
      <c r="F20" s="1">
        <v>36969</v>
      </c>
      <c r="G20" t="s">
        <v>36</v>
      </c>
      <c r="H20" t="s">
        <v>241</v>
      </c>
      <c r="I20" t="s">
        <v>37</v>
      </c>
      <c r="J20">
        <v>1</v>
      </c>
      <c r="K20" s="1">
        <v>43823</v>
      </c>
      <c r="L20" t="s">
        <v>29</v>
      </c>
      <c r="M20" s="1"/>
      <c r="O20">
        <v>434336395</v>
      </c>
      <c r="P20" t="s">
        <v>102</v>
      </c>
      <c r="Q20" s="1">
        <v>45685.052187499998</v>
      </c>
      <c r="T20" t="s">
        <v>32</v>
      </c>
      <c r="V20" t="s">
        <v>33</v>
      </c>
      <c r="X20">
        <v>19</v>
      </c>
      <c r="Y20" t="str">
        <f t="shared" si="0"/>
        <v>2019</v>
      </c>
      <c r="Z20" t="str">
        <f t="shared" si="1"/>
        <v/>
      </c>
      <c r="AA20">
        <f ca="1">DATEDIF(Table1[[#This Row],[Date of Birth]], TODAY(),"Y")</f>
        <v>23</v>
      </c>
    </row>
    <row r="21" spans="1:27" x14ac:dyDescent="0.35">
      <c r="A21" s="1">
        <v>45685.050926249998</v>
      </c>
      <c r="B21" s="1">
        <v>45685.051884594905</v>
      </c>
      <c r="C21" t="s">
        <v>103</v>
      </c>
      <c r="D21" t="s">
        <v>104</v>
      </c>
      <c r="E21" t="s">
        <v>26</v>
      </c>
      <c r="F21" s="1">
        <v>37492</v>
      </c>
      <c r="G21" t="s">
        <v>51</v>
      </c>
      <c r="H21" t="s">
        <v>244</v>
      </c>
      <c r="I21" t="s">
        <v>37</v>
      </c>
      <c r="J21">
        <v>4</v>
      </c>
      <c r="K21" s="1">
        <v>45044</v>
      </c>
      <c r="L21" t="s">
        <v>45</v>
      </c>
      <c r="M21" s="1">
        <v>45364</v>
      </c>
      <c r="N21" t="s">
        <v>95</v>
      </c>
      <c r="O21">
        <v>434336613</v>
      </c>
      <c r="P21" t="s">
        <v>105</v>
      </c>
      <c r="Q21" s="1">
        <v>45685.053206018521</v>
      </c>
      <c r="T21" t="s">
        <v>32</v>
      </c>
      <c r="V21" t="s">
        <v>33</v>
      </c>
      <c r="X21">
        <v>20</v>
      </c>
      <c r="Y21" t="str">
        <f t="shared" si="0"/>
        <v>2023</v>
      </c>
      <c r="Z21">
        <f t="shared" si="1"/>
        <v>10</v>
      </c>
      <c r="AA21">
        <f ca="1">DATEDIF(Table1[[#This Row],[Date of Birth]], TODAY(),"Y")</f>
        <v>22</v>
      </c>
    </row>
    <row r="22" spans="1:27" x14ac:dyDescent="0.35">
      <c r="A22" s="1">
        <v>45685.051884803244</v>
      </c>
      <c r="B22" s="1">
        <v>45685.052755717596</v>
      </c>
      <c r="C22" t="s">
        <v>106</v>
      </c>
      <c r="D22" t="s">
        <v>107</v>
      </c>
      <c r="E22" t="s">
        <v>42</v>
      </c>
      <c r="F22" s="1">
        <v>33593</v>
      </c>
      <c r="G22" t="s">
        <v>27</v>
      </c>
      <c r="H22" t="s">
        <v>241</v>
      </c>
      <c r="I22" t="s">
        <v>37</v>
      </c>
      <c r="J22">
        <v>1</v>
      </c>
      <c r="K22" s="1">
        <v>43403</v>
      </c>
      <c r="L22" t="s">
        <v>29</v>
      </c>
      <c r="M22" s="1"/>
      <c r="O22">
        <v>434336780</v>
      </c>
      <c r="P22" t="s">
        <v>108</v>
      </c>
      <c r="Q22" s="1">
        <v>45685.054016203707</v>
      </c>
      <c r="T22" t="s">
        <v>32</v>
      </c>
      <c r="V22" t="s">
        <v>33</v>
      </c>
      <c r="X22">
        <v>21</v>
      </c>
      <c r="Y22" t="str">
        <f t="shared" si="0"/>
        <v>2018</v>
      </c>
      <c r="Z22" t="str">
        <f t="shared" si="1"/>
        <v/>
      </c>
      <c r="AA22">
        <f ca="1">DATEDIF(Table1[[#This Row],[Date of Birth]], TODAY(),"Y")</f>
        <v>33</v>
      </c>
    </row>
    <row r="23" spans="1:27" x14ac:dyDescent="0.35">
      <c r="A23" s="1">
        <v>45685.052755937497</v>
      </c>
      <c r="B23" s="1">
        <v>45685.053446238424</v>
      </c>
      <c r="C23" t="s">
        <v>109</v>
      </c>
      <c r="D23" t="s">
        <v>110</v>
      </c>
      <c r="E23" t="s">
        <v>26</v>
      </c>
      <c r="F23" s="1">
        <v>36564</v>
      </c>
      <c r="G23" t="s">
        <v>60</v>
      </c>
      <c r="H23" t="s">
        <v>241</v>
      </c>
      <c r="I23" t="s">
        <v>28</v>
      </c>
      <c r="J23">
        <v>3</v>
      </c>
      <c r="K23" s="1">
        <v>44064</v>
      </c>
      <c r="L23" t="s">
        <v>29</v>
      </c>
      <c r="M23" s="1"/>
      <c r="O23">
        <v>434336874</v>
      </c>
      <c r="P23" t="s">
        <v>111</v>
      </c>
      <c r="Q23" s="1">
        <v>45685.054710648146</v>
      </c>
      <c r="T23" t="s">
        <v>32</v>
      </c>
      <c r="V23" t="s">
        <v>33</v>
      </c>
      <c r="X23">
        <v>22</v>
      </c>
      <c r="Y23" t="str">
        <f t="shared" si="0"/>
        <v>2020</v>
      </c>
      <c r="Z23" t="str">
        <f t="shared" si="1"/>
        <v/>
      </c>
      <c r="AA23">
        <f ca="1">DATEDIF(Table1[[#This Row],[Date of Birth]], TODAY(),"Y")</f>
        <v>25</v>
      </c>
    </row>
    <row r="24" spans="1:27" x14ac:dyDescent="0.35">
      <c r="A24" s="1">
        <v>45685.053446469909</v>
      </c>
      <c r="B24" s="1">
        <v>45685.054048692131</v>
      </c>
      <c r="C24" t="s">
        <v>112</v>
      </c>
      <c r="D24" t="s">
        <v>113</v>
      </c>
      <c r="E24" t="s">
        <v>42</v>
      </c>
      <c r="F24" s="1">
        <v>37425</v>
      </c>
      <c r="G24" t="s">
        <v>43</v>
      </c>
      <c r="H24" t="s">
        <v>242</v>
      </c>
      <c r="I24" t="s">
        <v>28</v>
      </c>
      <c r="J24">
        <v>4</v>
      </c>
      <c r="K24" s="1">
        <v>45650</v>
      </c>
      <c r="L24" t="s">
        <v>29</v>
      </c>
      <c r="M24" s="1"/>
      <c r="O24">
        <v>434336934</v>
      </c>
      <c r="P24" t="s">
        <v>114</v>
      </c>
      <c r="Q24" s="1">
        <v>45685.055312500001</v>
      </c>
      <c r="T24" t="s">
        <v>32</v>
      </c>
      <c r="V24" t="s">
        <v>33</v>
      </c>
      <c r="X24">
        <v>23</v>
      </c>
      <c r="Y24" t="str">
        <f t="shared" si="0"/>
        <v>2024</v>
      </c>
      <c r="Z24" t="str">
        <f t="shared" si="1"/>
        <v/>
      </c>
      <c r="AA24">
        <f ca="1">DATEDIF(Table1[[#This Row],[Date of Birth]], TODAY(),"Y")</f>
        <v>22</v>
      </c>
    </row>
    <row r="25" spans="1:27" x14ac:dyDescent="0.35">
      <c r="A25" s="1">
        <v>45685.054048900463</v>
      </c>
      <c r="B25" s="1">
        <v>45685.054576539354</v>
      </c>
      <c r="C25" t="s">
        <v>115</v>
      </c>
      <c r="D25" t="s">
        <v>116</v>
      </c>
      <c r="E25" t="s">
        <v>26</v>
      </c>
      <c r="F25" s="1">
        <v>36823</v>
      </c>
      <c r="G25" t="s">
        <v>43</v>
      </c>
      <c r="H25" t="s">
        <v>241</v>
      </c>
      <c r="I25" t="s">
        <v>28</v>
      </c>
      <c r="J25">
        <v>5</v>
      </c>
      <c r="K25" s="1">
        <v>45658</v>
      </c>
      <c r="L25" t="s">
        <v>29</v>
      </c>
      <c r="M25" s="1"/>
      <c r="O25">
        <v>434336990</v>
      </c>
      <c r="P25" t="s">
        <v>117</v>
      </c>
      <c r="Q25" s="1">
        <v>45685.055833333332</v>
      </c>
      <c r="T25" t="s">
        <v>32</v>
      </c>
      <c r="V25" t="s">
        <v>33</v>
      </c>
      <c r="X25">
        <v>24</v>
      </c>
      <c r="Y25" t="str">
        <f t="shared" si="0"/>
        <v>2025</v>
      </c>
      <c r="Z25" t="str">
        <f t="shared" si="1"/>
        <v/>
      </c>
      <c r="AA25">
        <f ca="1">DATEDIF(Table1[[#This Row],[Date of Birth]], TODAY(),"Y")</f>
        <v>24</v>
      </c>
    </row>
    <row r="26" spans="1:27" x14ac:dyDescent="0.35">
      <c r="A26" s="1">
        <v>45685.054576747687</v>
      </c>
      <c r="B26" s="1">
        <v>45685.055452442131</v>
      </c>
      <c r="C26" t="s">
        <v>118</v>
      </c>
      <c r="D26" t="s">
        <v>119</v>
      </c>
      <c r="E26" t="s">
        <v>42</v>
      </c>
      <c r="F26" s="1">
        <v>30286</v>
      </c>
      <c r="G26" t="s">
        <v>60</v>
      </c>
      <c r="H26" t="s">
        <v>244</v>
      </c>
      <c r="I26" t="s">
        <v>55</v>
      </c>
      <c r="J26">
        <v>2</v>
      </c>
      <c r="K26" s="1">
        <v>43705</v>
      </c>
      <c r="L26" t="s">
        <v>45</v>
      </c>
      <c r="M26" s="1">
        <v>45660</v>
      </c>
      <c r="N26" t="s">
        <v>46</v>
      </c>
      <c r="O26">
        <v>434337084</v>
      </c>
      <c r="P26" t="s">
        <v>120</v>
      </c>
      <c r="Q26" s="1">
        <v>45685.056712962964</v>
      </c>
      <c r="T26" t="s">
        <v>32</v>
      </c>
      <c r="V26" t="s">
        <v>33</v>
      </c>
      <c r="X26">
        <v>25</v>
      </c>
      <c r="Y26" t="str">
        <f t="shared" si="0"/>
        <v>2019</v>
      </c>
      <c r="Z26">
        <f t="shared" si="1"/>
        <v>64</v>
      </c>
      <c r="AA26">
        <f ca="1">DATEDIF(Table1[[#This Row],[Date of Birth]], TODAY(),"Y")</f>
        <v>42</v>
      </c>
    </row>
    <row r="27" spans="1:27" x14ac:dyDescent="0.35">
      <c r="A27" s="1">
        <v>45685.05545266204</v>
      </c>
      <c r="B27" s="1">
        <v>45685.056781099534</v>
      </c>
      <c r="C27" t="s">
        <v>121</v>
      </c>
      <c r="D27" t="s">
        <v>122</v>
      </c>
      <c r="E27" t="s">
        <v>26</v>
      </c>
      <c r="F27" s="1">
        <v>37759</v>
      </c>
      <c r="G27" t="s">
        <v>43</v>
      </c>
      <c r="H27" t="s">
        <v>243</v>
      </c>
      <c r="I27" t="s">
        <v>28</v>
      </c>
      <c r="J27">
        <v>4</v>
      </c>
      <c r="K27" s="1">
        <v>45661</v>
      </c>
      <c r="L27" t="s">
        <v>29</v>
      </c>
      <c r="M27" s="1"/>
      <c r="O27">
        <v>434337248</v>
      </c>
      <c r="P27" t="s">
        <v>123</v>
      </c>
      <c r="Q27" s="1">
        <v>45685.05810185185</v>
      </c>
      <c r="T27" t="s">
        <v>32</v>
      </c>
      <c r="V27" t="s">
        <v>33</v>
      </c>
      <c r="X27">
        <v>26</v>
      </c>
      <c r="Y27" t="str">
        <f t="shared" si="0"/>
        <v>2025</v>
      </c>
      <c r="Z27" t="str">
        <f t="shared" si="1"/>
        <v/>
      </c>
      <c r="AA27">
        <f ca="1">DATEDIF(Table1[[#This Row],[Date of Birth]], TODAY(),"Y")</f>
        <v>21</v>
      </c>
    </row>
    <row r="28" spans="1:27" x14ac:dyDescent="0.35">
      <c r="A28" s="1">
        <v>45685.056781377316</v>
      </c>
      <c r="B28" s="1">
        <v>45685.057604780093</v>
      </c>
      <c r="C28" t="s">
        <v>124</v>
      </c>
      <c r="D28" t="s">
        <v>125</v>
      </c>
      <c r="E28" t="s">
        <v>26</v>
      </c>
      <c r="F28" s="1">
        <v>36363</v>
      </c>
      <c r="G28" t="s">
        <v>27</v>
      </c>
      <c r="H28" t="s">
        <v>241</v>
      </c>
      <c r="I28" t="s">
        <v>44</v>
      </c>
      <c r="J28">
        <v>5</v>
      </c>
      <c r="K28" s="1">
        <v>43798</v>
      </c>
      <c r="L28" t="s">
        <v>29</v>
      </c>
      <c r="M28" s="1"/>
      <c r="O28">
        <v>434337344</v>
      </c>
      <c r="P28" t="s">
        <v>126</v>
      </c>
      <c r="Q28" s="1">
        <v>45685.058865740742</v>
      </c>
      <c r="T28" t="s">
        <v>32</v>
      </c>
      <c r="V28" t="s">
        <v>33</v>
      </c>
      <c r="X28">
        <v>27</v>
      </c>
      <c r="Y28" t="str">
        <f t="shared" si="0"/>
        <v>2019</v>
      </c>
      <c r="Z28" t="str">
        <f t="shared" si="1"/>
        <v/>
      </c>
      <c r="AA28">
        <f ca="1">DATEDIF(Table1[[#This Row],[Date of Birth]], TODAY(),"Y")</f>
        <v>25</v>
      </c>
    </row>
    <row r="29" spans="1:27" x14ac:dyDescent="0.35">
      <c r="A29" s="1">
        <v>45685.05760497685</v>
      </c>
      <c r="B29" s="1">
        <v>45685.058302048608</v>
      </c>
      <c r="C29" t="s">
        <v>127</v>
      </c>
      <c r="D29" t="s">
        <v>128</v>
      </c>
      <c r="E29" t="s">
        <v>42</v>
      </c>
      <c r="F29" s="1">
        <v>35575</v>
      </c>
      <c r="G29" t="s">
        <v>36</v>
      </c>
      <c r="H29" t="s">
        <v>243</v>
      </c>
      <c r="I29" t="s">
        <v>44</v>
      </c>
      <c r="J29">
        <v>2</v>
      </c>
      <c r="K29" s="1">
        <v>45527</v>
      </c>
      <c r="L29" t="s">
        <v>29</v>
      </c>
      <c r="M29" s="1"/>
      <c r="O29">
        <v>434337442</v>
      </c>
      <c r="P29" t="s">
        <v>129</v>
      </c>
      <c r="Q29" s="1">
        <v>45685.059560185182</v>
      </c>
      <c r="T29" t="s">
        <v>32</v>
      </c>
      <c r="V29" t="s">
        <v>33</v>
      </c>
      <c r="X29">
        <v>28</v>
      </c>
      <c r="Y29" t="str">
        <f t="shared" si="0"/>
        <v>2024</v>
      </c>
      <c r="Z29" t="str">
        <f t="shared" si="1"/>
        <v/>
      </c>
      <c r="AA29">
        <f ca="1">DATEDIF(Table1[[#This Row],[Date of Birth]], TODAY(),"Y")</f>
        <v>27</v>
      </c>
    </row>
    <row r="30" spans="1:27" x14ac:dyDescent="0.35">
      <c r="A30" s="1">
        <v>45685.058302245372</v>
      </c>
      <c r="B30" s="1">
        <v>45685.059253784719</v>
      </c>
      <c r="C30" t="s">
        <v>130</v>
      </c>
      <c r="D30" t="s">
        <v>131</v>
      </c>
      <c r="E30" t="s">
        <v>42</v>
      </c>
      <c r="F30" s="1">
        <v>36493</v>
      </c>
      <c r="G30" t="s">
        <v>60</v>
      </c>
      <c r="H30" t="s">
        <v>241</v>
      </c>
      <c r="I30" t="s">
        <v>44</v>
      </c>
      <c r="J30">
        <v>3</v>
      </c>
      <c r="K30" s="1">
        <v>45259</v>
      </c>
      <c r="L30" t="s">
        <v>45</v>
      </c>
      <c r="M30" s="1">
        <v>45506</v>
      </c>
      <c r="N30" t="s">
        <v>132</v>
      </c>
      <c r="O30">
        <v>434337555</v>
      </c>
      <c r="P30" t="s">
        <v>133</v>
      </c>
      <c r="Q30" s="1">
        <v>45685.060520833336</v>
      </c>
      <c r="T30" t="s">
        <v>32</v>
      </c>
      <c r="V30" t="s">
        <v>33</v>
      </c>
      <c r="X30">
        <v>29</v>
      </c>
      <c r="Y30" t="str">
        <f t="shared" si="0"/>
        <v>2023</v>
      </c>
      <c r="Z30">
        <f t="shared" si="1"/>
        <v>8</v>
      </c>
      <c r="AA30">
        <f ca="1">DATEDIF(Table1[[#This Row],[Date of Birth]], TODAY(),"Y")</f>
        <v>25</v>
      </c>
    </row>
    <row r="31" spans="1:27" x14ac:dyDescent="0.35">
      <c r="A31" s="1">
        <v>45685.059253993059</v>
      </c>
      <c r="B31" s="1">
        <v>45685.060197916668</v>
      </c>
      <c r="C31" t="s">
        <v>134</v>
      </c>
      <c r="D31" t="s">
        <v>135</v>
      </c>
      <c r="E31" t="s">
        <v>26</v>
      </c>
      <c r="F31" s="1">
        <v>33443</v>
      </c>
      <c r="G31" t="s">
        <v>51</v>
      </c>
      <c r="H31" t="s">
        <v>242</v>
      </c>
      <c r="I31" t="s">
        <v>28</v>
      </c>
      <c r="J31">
        <v>5</v>
      </c>
      <c r="K31" s="1">
        <v>45673</v>
      </c>
      <c r="L31" t="s">
        <v>29</v>
      </c>
      <c r="M31" s="1"/>
      <c r="O31">
        <v>434337679</v>
      </c>
      <c r="P31" t="s">
        <v>136</v>
      </c>
      <c r="Q31" s="1">
        <v>45685.06145833333</v>
      </c>
      <c r="T31" t="s">
        <v>32</v>
      </c>
      <c r="V31" t="s">
        <v>33</v>
      </c>
      <c r="X31">
        <v>30</v>
      </c>
      <c r="Y31" t="str">
        <f t="shared" si="0"/>
        <v>2025</v>
      </c>
      <c r="Z31" t="str">
        <f t="shared" si="1"/>
        <v/>
      </c>
      <c r="AA31">
        <f ca="1">DATEDIF(Table1[[#This Row],[Date of Birth]], TODAY(),"Y")</f>
        <v>33</v>
      </c>
    </row>
    <row r="32" spans="1:27" x14ac:dyDescent="0.35">
      <c r="A32" s="1">
        <v>45685.060198090279</v>
      </c>
      <c r="B32" s="1">
        <v>45685.061187430554</v>
      </c>
      <c r="C32" t="s">
        <v>137</v>
      </c>
      <c r="D32" t="s">
        <v>138</v>
      </c>
      <c r="E32" t="s">
        <v>42</v>
      </c>
      <c r="F32" s="1">
        <v>25698</v>
      </c>
      <c r="G32" t="s">
        <v>27</v>
      </c>
      <c r="H32" t="s">
        <v>244</v>
      </c>
      <c r="I32" t="s">
        <v>55</v>
      </c>
      <c r="J32">
        <v>4</v>
      </c>
      <c r="K32" s="1">
        <v>43270</v>
      </c>
      <c r="L32" t="s">
        <v>45</v>
      </c>
      <c r="M32" s="1">
        <v>45521</v>
      </c>
      <c r="N32" t="s">
        <v>85</v>
      </c>
      <c r="O32">
        <v>434337776</v>
      </c>
      <c r="P32" t="s">
        <v>139</v>
      </c>
      <c r="Q32" s="1">
        <v>45685.062442129631</v>
      </c>
      <c r="T32" t="s">
        <v>32</v>
      </c>
      <c r="V32" t="s">
        <v>33</v>
      </c>
      <c r="X32">
        <v>31</v>
      </c>
      <c r="Y32" t="str">
        <f t="shared" si="0"/>
        <v>2018</v>
      </c>
      <c r="Z32">
        <f t="shared" si="1"/>
        <v>73</v>
      </c>
      <c r="AA32">
        <f ca="1">DATEDIF(Table1[[#This Row],[Date of Birth]], TODAY(),"Y")</f>
        <v>54</v>
      </c>
    </row>
    <row r="33" spans="1:27" x14ac:dyDescent="0.35">
      <c r="A33" s="1">
        <v>45685.06118769676</v>
      </c>
      <c r="B33" s="1">
        <v>45685.062127662037</v>
      </c>
      <c r="C33" t="s">
        <v>140</v>
      </c>
      <c r="D33" t="s">
        <v>141</v>
      </c>
      <c r="E33" t="s">
        <v>26</v>
      </c>
      <c r="F33" s="1">
        <v>36564</v>
      </c>
      <c r="G33" t="s">
        <v>36</v>
      </c>
      <c r="H33" t="s">
        <v>241</v>
      </c>
      <c r="I33" t="s">
        <v>28</v>
      </c>
      <c r="J33">
        <v>2</v>
      </c>
      <c r="K33" s="1">
        <v>44064</v>
      </c>
      <c r="L33" t="s">
        <v>29</v>
      </c>
      <c r="M33" s="1"/>
      <c r="O33">
        <v>434337928</v>
      </c>
      <c r="P33" t="s">
        <v>142</v>
      </c>
      <c r="Q33" s="1">
        <v>45685.063391203701</v>
      </c>
      <c r="T33" t="s">
        <v>32</v>
      </c>
      <c r="V33" t="s">
        <v>33</v>
      </c>
      <c r="X33">
        <v>32</v>
      </c>
      <c r="Y33" t="str">
        <f t="shared" si="0"/>
        <v>2020</v>
      </c>
      <c r="Z33" t="str">
        <f t="shared" si="1"/>
        <v/>
      </c>
      <c r="AA33">
        <f ca="1">DATEDIF(Table1[[#This Row],[Date of Birth]], TODAY(),"Y")</f>
        <v>25</v>
      </c>
    </row>
    <row r="34" spans="1:27" x14ac:dyDescent="0.35">
      <c r="A34" s="1">
        <v>45685.062127847224</v>
      </c>
      <c r="B34" s="1">
        <v>45685.062770868055</v>
      </c>
      <c r="C34" t="s">
        <v>143</v>
      </c>
      <c r="D34" t="s">
        <v>144</v>
      </c>
      <c r="E34" t="s">
        <v>42</v>
      </c>
      <c r="F34" s="1">
        <v>36957</v>
      </c>
      <c r="G34" t="s">
        <v>60</v>
      </c>
      <c r="H34" t="s">
        <v>241</v>
      </c>
      <c r="I34" t="s">
        <v>37</v>
      </c>
      <c r="J34">
        <v>1</v>
      </c>
      <c r="K34" s="1">
        <v>45543</v>
      </c>
      <c r="L34" t="s">
        <v>29</v>
      </c>
      <c r="M34" s="1"/>
      <c r="O34">
        <v>434337994</v>
      </c>
      <c r="P34" t="s">
        <v>145</v>
      </c>
      <c r="Q34" s="1">
        <v>45685.064108796294</v>
      </c>
      <c r="T34" t="s">
        <v>32</v>
      </c>
      <c r="V34" t="s">
        <v>33</v>
      </c>
      <c r="X34">
        <v>33</v>
      </c>
      <c r="Y34" t="str">
        <f t="shared" ref="Y34:Y61" si="2">TEXT(K34,"YYYY")</f>
        <v>2024</v>
      </c>
      <c r="Z34" t="str">
        <f t="shared" ref="Z34:Z61" si="3">IF(AND(K34&lt;&gt;"",M34&lt;&gt;""),DATEDIF(K34,M34,"M"),"")</f>
        <v/>
      </c>
      <c r="AA34">
        <f ca="1">DATEDIF(Table1[[#This Row],[Date of Birth]], TODAY(),"Y")</f>
        <v>23</v>
      </c>
    </row>
    <row r="35" spans="1:27" x14ac:dyDescent="0.35">
      <c r="A35" s="1">
        <v>45685.062771041667</v>
      </c>
      <c r="B35" s="1">
        <v>45685.063595011576</v>
      </c>
      <c r="C35" t="s">
        <v>146</v>
      </c>
      <c r="D35" t="s">
        <v>147</v>
      </c>
      <c r="E35" t="s">
        <v>26</v>
      </c>
      <c r="F35" s="1">
        <v>37766</v>
      </c>
      <c r="G35" t="s">
        <v>51</v>
      </c>
      <c r="H35" t="s">
        <v>241</v>
      </c>
      <c r="I35" t="s">
        <v>28</v>
      </c>
      <c r="J35">
        <v>5</v>
      </c>
      <c r="K35" s="1">
        <v>45679</v>
      </c>
      <c r="L35" t="s">
        <v>29</v>
      </c>
      <c r="M35" s="1"/>
      <c r="O35">
        <v>434338088</v>
      </c>
      <c r="P35" t="s">
        <v>148</v>
      </c>
      <c r="Q35" s="1">
        <v>45685.064849537041</v>
      </c>
      <c r="T35" t="s">
        <v>32</v>
      </c>
      <c r="V35" t="s">
        <v>33</v>
      </c>
      <c r="X35">
        <v>34</v>
      </c>
      <c r="Y35" t="str">
        <f t="shared" si="2"/>
        <v>2025</v>
      </c>
      <c r="Z35" t="str">
        <f t="shared" si="3"/>
        <v/>
      </c>
      <c r="AA35">
        <f ca="1">DATEDIF(Table1[[#This Row],[Date of Birth]], TODAY(),"Y")</f>
        <v>21</v>
      </c>
    </row>
    <row r="36" spans="1:27" x14ac:dyDescent="0.35">
      <c r="A36" s="1">
        <v>45685.063595173611</v>
      </c>
      <c r="B36" s="1">
        <v>45685.0644019213</v>
      </c>
      <c r="C36" t="s">
        <v>149</v>
      </c>
      <c r="D36" t="s">
        <v>150</v>
      </c>
      <c r="E36" t="s">
        <v>42</v>
      </c>
      <c r="F36" s="1">
        <v>36495</v>
      </c>
      <c r="G36" t="s">
        <v>43</v>
      </c>
      <c r="H36" t="s">
        <v>243</v>
      </c>
      <c r="I36" t="s">
        <v>37</v>
      </c>
      <c r="J36">
        <v>3</v>
      </c>
      <c r="K36" s="1">
        <v>43931</v>
      </c>
      <c r="L36" t="s">
        <v>29</v>
      </c>
      <c r="M36" s="1"/>
      <c r="O36">
        <v>434338217</v>
      </c>
      <c r="P36" t="s">
        <v>151</v>
      </c>
      <c r="Q36" s="1">
        <v>45685.065659722219</v>
      </c>
      <c r="T36" t="s">
        <v>32</v>
      </c>
      <c r="V36" t="s">
        <v>33</v>
      </c>
      <c r="X36">
        <v>35</v>
      </c>
      <c r="Y36" t="str">
        <f t="shared" si="2"/>
        <v>2020</v>
      </c>
      <c r="Z36" t="str">
        <f t="shared" si="3"/>
        <v/>
      </c>
      <c r="AA36">
        <f ca="1">DATEDIF(Table1[[#This Row],[Date of Birth]], TODAY(),"Y")</f>
        <v>25</v>
      </c>
    </row>
    <row r="37" spans="1:27" x14ac:dyDescent="0.35">
      <c r="A37" s="1">
        <v>45685.064402071759</v>
      </c>
      <c r="B37" s="1">
        <v>45685.065156770834</v>
      </c>
      <c r="C37" t="s">
        <v>152</v>
      </c>
      <c r="D37" t="s">
        <v>153</v>
      </c>
      <c r="E37" t="s">
        <v>26</v>
      </c>
      <c r="F37" s="1">
        <v>34507</v>
      </c>
      <c r="G37" t="s">
        <v>36</v>
      </c>
      <c r="H37" t="s">
        <v>241</v>
      </c>
      <c r="I37" t="s">
        <v>44</v>
      </c>
      <c r="J37">
        <v>4</v>
      </c>
      <c r="K37" s="1">
        <v>44131</v>
      </c>
      <c r="L37" t="s">
        <v>29</v>
      </c>
      <c r="M37" s="1"/>
      <c r="O37">
        <v>434338307</v>
      </c>
      <c r="P37" t="s">
        <v>154</v>
      </c>
      <c r="Q37" s="1">
        <v>45685.066423611112</v>
      </c>
      <c r="T37" t="s">
        <v>32</v>
      </c>
      <c r="V37" t="s">
        <v>33</v>
      </c>
      <c r="X37">
        <v>36</v>
      </c>
      <c r="Y37" t="str">
        <f t="shared" si="2"/>
        <v>2020</v>
      </c>
      <c r="Z37" t="str">
        <f t="shared" si="3"/>
        <v/>
      </c>
      <c r="AA37">
        <f ca="1">DATEDIF(Table1[[#This Row],[Date of Birth]], TODAY(),"Y")</f>
        <v>30</v>
      </c>
    </row>
    <row r="38" spans="1:27" x14ac:dyDescent="0.35">
      <c r="A38" s="1">
        <v>45685.065156944445</v>
      </c>
      <c r="B38" s="1">
        <v>45685.065915636573</v>
      </c>
      <c r="C38" t="s">
        <v>155</v>
      </c>
      <c r="D38" t="s">
        <v>156</v>
      </c>
      <c r="E38" t="s">
        <v>42</v>
      </c>
      <c r="F38" s="1">
        <v>35299</v>
      </c>
      <c r="G38" t="s">
        <v>60</v>
      </c>
      <c r="H38" t="s">
        <v>243</v>
      </c>
      <c r="I38" t="s">
        <v>44</v>
      </c>
      <c r="J38">
        <v>4</v>
      </c>
      <c r="K38" s="1">
        <v>45669</v>
      </c>
      <c r="L38" t="s">
        <v>29</v>
      </c>
      <c r="M38" s="1"/>
      <c r="O38">
        <v>434338433</v>
      </c>
      <c r="P38" t="s">
        <v>157</v>
      </c>
      <c r="Q38" s="1">
        <v>45685.067175925928</v>
      </c>
      <c r="T38" t="s">
        <v>32</v>
      </c>
      <c r="V38" t="s">
        <v>33</v>
      </c>
      <c r="X38">
        <v>37</v>
      </c>
      <c r="Y38" t="str">
        <f t="shared" si="2"/>
        <v>2025</v>
      </c>
      <c r="Z38" t="str">
        <f t="shared" si="3"/>
        <v/>
      </c>
      <c r="AA38">
        <f ca="1">DATEDIF(Table1[[#This Row],[Date of Birth]], TODAY(),"Y")</f>
        <v>28</v>
      </c>
    </row>
    <row r="39" spans="1:27" x14ac:dyDescent="0.35">
      <c r="A39" s="1">
        <v>45685.06591582176</v>
      </c>
      <c r="B39" s="1">
        <v>45685.066619039353</v>
      </c>
      <c r="C39" t="s">
        <v>158</v>
      </c>
      <c r="D39" t="s">
        <v>159</v>
      </c>
      <c r="E39" t="s">
        <v>26</v>
      </c>
      <c r="F39" s="1">
        <v>36362</v>
      </c>
      <c r="G39" t="s">
        <v>27</v>
      </c>
      <c r="H39" t="s">
        <v>243</v>
      </c>
      <c r="I39" t="s">
        <v>37</v>
      </c>
      <c r="J39">
        <v>4</v>
      </c>
      <c r="K39" s="1">
        <v>45362</v>
      </c>
      <c r="L39" t="s">
        <v>45</v>
      </c>
      <c r="M39" s="1">
        <v>45659</v>
      </c>
      <c r="N39" t="s">
        <v>46</v>
      </c>
      <c r="O39">
        <v>434338558</v>
      </c>
      <c r="P39" t="s">
        <v>160</v>
      </c>
      <c r="Q39" s="1">
        <v>45685.067881944444</v>
      </c>
      <c r="T39" t="s">
        <v>32</v>
      </c>
      <c r="V39" t="s">
        <v>33</v>
      </c>
      <c r="X39">
        <v>38</v>
      </c>
      <c r="Y39" t="str">
        <f t="shared" si="2"/>
        <v>2024</v>
      </c>
      <c r="Z39">
        <f t="shared" si="3"/>
        <v>9</v>
      </c>
      <c r="AA39">
        <f ca="1">DATEDIF(Table1[[#This Row],[Date of Birth]], TODAY(),"Y")</f>
        <v>25</v>
      </c>
    </row>
    <row r="40" spans="1:27" x14ac:dyDescent="0.35">
      <c r="A40" s="1">
        <v>45685.06661927083</v>
      </c>
      <c r="B40" s="1">
        <v>45685.067196909724</v>
      </c>
      <c r="C40" t="s">
        <v>161</v>
      </c>
      <c r="D40" t="s">
        <v>162</v>
      </c>
      <c r="E40" t="s">
        <v>42</v>
      </c>
      <c r="F40" s="1">
        <v>33044</v>
      </c>
      <c r="G40" t="s">
        <v>43</v>
      </c>
      <c r="H40" t="s">
        <v>241</v>
      </c>
      <c r="I40" t="s">
        <v>37</v>
      </c>
      <c r="J40">
        <v>5</v>
      </c>
      <c r="K40" s="1">
        <v>45661</v>
      </c>
      <c r="L40" t="s">
        <v>29</v>
      </c>
      <c r="M40" s="1"/>
      <c r="O40">
        <v>434338634</v>
      </c>
      <c r="P40" t="s">
        <v>163</v>
      </c>
      <c r="Q40" s="1">
        <v>45685.068460648145</v>
      </c>
      <c r="T40" t="s">
        <v>32</v>
      </c>
      <c r="V40" t="s">
        <v>33</v>
      </c>
      <c r="X40">
        <v>39</v>
      </c>
      <c r="Y40" t="str">
        <f t="shared" si="2"/>
        <v>2025</v>
      </c>
      <c r="Z40" t="str">
        <f t="shared" si="3"/>
        <v/>
      </c>
      <c r="AA40">
        <f ca="1">DATEDIF(Table1[[#This Row],[Date of Birth]], TODAY(),"Y")</f>
        <v>34</v>
      </c>
    </row>
    <row r="41" spans="1:27" x14ac:dyDescent="0.35">
      <c r="A41" s="1">
        <v>45685.067197083335</v>
      </c>
      <c r="B41" s="1">
        <v>45685.067969722222</v>
      </c>
      <c r="C41" t="s">
        <v>164</v>
      </c>
      <c r="D41" t="s">
        <v>165</v>
      </c>
      <c r="E41" t="s">
        <v>26</v>
      </c>
      <c r="F41" s="1">
        <v>38547</v>
      </c>
      <c r="G41" t="s">
        <v>51</v>
      </c>
      <c r="H41" t="s">
        <v>244</v>
      </c>
      <c r="I41" t="s">
        <v>28</v>
      </c>
      <c r="J41">
        <v>4</v>
      </c>
      <c r="K41" s="1">
        <v>45610</v>
      </c>
      <c r="L41" t="s">
        <v>29</v>
      </c>
      <c r="M41" s="1"/>
      <c r="O41">
        <v>434338751</v>
      </c>
      <c r="P41" t="s">
        <v>166</v>
      </c>
      <c r="Q41" s="1">
        <v>45685.069224537037</v>
      </c>
      <c r="T41" t="s">
        <v>32</v>
      </c>
      <c r="V41" t="s">
        <v>33</v>
      </c>
      <c r="X41">
        <v>40</v>
      </c>
      <c r="Y41" t="str">
        <f t="shared" si="2"/>
        <v>2024</v>
      </c>
      <c r="Z41" t="str">
        <f t="shared" si="3"/>
        <v/>
      </c>
      <c r="AA41">
        <f ca="1">DATEDIF(Table1[[#This Row],[Date of Birth]], TODAY(),"Y")</f>
        <v>19</v>
      </c>
    </row>
    <row r="42" spans="1:27" x14ac:dyDescent="0.35">
      <c r="A42" s="1">
        <v>45685.06796990741</v>
      </c>
      <c r="B42" s="1">
        <v>45685.068693541667</v>
      </c>
      <c r="C42" t="s">
        <v>167</v>
      </c>
      <c r="D42" t="s">
        <v>168</v>
      </c>
      <c r="E42" t="s">
        <v>42</v>
      </c>
      <c r="F42" s="1">
        <v>36095</v>
      </c>
      <c r="G42" t="s">
        <v>36</v>
      </c>
      <c r="H42" t="s">
        <v>242</v>
      </c>
      <c r="I42" t="s">
        <v>28</v>
      </c>
      <c r="J42">
        <v>1</v>
      </c>
      <c r="K42" s="1">
        <v>45162</v>
      </c>
      <c r="L42" t="s">
        <v>45</v>
      </c>
      <c r="M42" s="1">
        <v>45559</v>
      </c>
      <c r="N42" t="s">
        <v>95</v>
      </c>
      <c r="O42">
        <v>434338961</v>
      </c>
      <c r="P42" t="s">
        <v>169</v>
      </c>
      <c r="Q42" s="1">
        <v>45685.069953703707</v>
      </c>
      <c r="T42" t="s">
        <v>32</v>
      </c>
      <c r="V42" t="s">
        <v>33</v>
      </c>
      <c r="X42">
        <v>41</v>
      </c>
      <c r="Y42" t="str">
        <f t="shared" si="2"/>
        <v>2023</v>
      </c>
      <c r="Z42">
        <f t="shared" si="3"/>
        <v>13</v>
      </c>
      <c r="AA42">
        <f ca="1">DATEDIF(Table1[[#This Row],[Date of Birth]], TODAY(),"Y")</f>
        <v>26</v>
      </c>
    </row>
    <row r="43" spans="1:27" x14ac:dyDescent="0.35">
      <c r="A43" s="1">
        <v>45685.068693761576</v>
      </c>
      <c r="B43" s="1">
        <v>45685.069803842591</v>
      </c>
      <c r="C43" t="s">
        <v>170</v>
      </c>
      <c r="D43" t="s">
        <v>171</v>
      </c>
      <c r="E43" t="s">
        <v>26</v>
      </c>
      <c r="F43" s="1">
        <v>35367</v>
      </c>
      <c r="G43" t="s">
        <v>27</v>
      </c>
      <c r="H43" t="s">
        <v>241</v>
      </c>
      <c r="I43" t="s">
        <v>37</v>
      </c>
      <c r="J43">
        <v>2</v>
      </c>
      <c r="K43" s="1">
        <v>44005</v>
      </c>
      <c r="L43" t="s">
        <v>29</v>
      </c>
      <c r="M43" s="1"/>
      <c r="O43">
        <v>434339190</v>
      </c>
      <c r="P43" t="s">
        <v>172</v>
      </c>
      <c r="Q43" s="1">
        <v>45685.071076388886</v>
      </c>
      <c r="T43" t="s">
        <v>32</v>
      </c>
      <c r="V43" t="s">
        <v>33</v>
      </c>
      <c r="X43">
        <v>42</v>
      </c>
      <c r="Y43" t="str">
        <f t="shared" si="2"/>
        <v>2020</v>
      </c>
      <c r="Z43" t="str">
        <f t="shared" si="3"/>
        <v/>
      </c>
      <c r="AA43">
        <f ca="1">DATEDIF(Table1[[#This Row],[Date of Birth]], TODAY(),"Y")</f>
        <v>28</v>
      </c>
    </row>
    <row r="44" spans="1:27" x14ac:dyDescent="0.35">
      <c r="A44" s="1">
        <v>45685.069804039354</v>
      </c>
      <c r="B44" s="1">
        <v>45685.070345775464</v>
      </c>
      <c r="C44" t="s">
        <v>173</v>
      </c>
      <c r="D44" t="s">
        <v>174</v>
      </c>
      <c r="E44" t="s">
        <v>42</v>
      </c>
      <c r="F44" s="1">
        <v>34142</v>
      </c>
      <c r="G44" t="s">
        <v>36</v>
      </c>
      <c r="H44" t="s">
        <v>241</v>
      </c>
      <c r="I44" t="s">
        <v>37</v>
      </c>
      <c r="J44">
        <v>3</v>
      </c>
      <c r="K44" s="1">
        <v>45370</v>
      </c>
      <c r="L44" t="s">
        <v>29</v>
      </c>
      <c r="M44" s="1"/>
      <c r="O44">
        <v>434339239</v>
      </c>
      <c r="P44" t="s">
        <v>175</v>
      </c>
      <c r="Q44" s="1">
        <v>45685.071608796294</v>
      </c>
      <c r="T44" t="s">
        <v>32</v>
      </c>
      <c r="V44" t="s">
        <v>33</v>
      </c>
      <c r="X44">
        <v>43</v>
      </c>
      <c r="Y44" t="str">
        <f t="shared" si="2"/>
        <v>2024</v>
      </c>
      <c r="Z44" t="str">
        <f t="shared" si="3"/>
        <v/>
      </c>
      <c r="AA44">
        <f ca="1">DATEDIF(Table1[[#This Row],[Date of Birth]], TODAY(),"Y")</f>
        <v>31</v>
      </c>
    </row>
    <row r="45" spans="1:27" x14ac:dyDescent="0.35">
      <c r="A45" s="1">
        <v>45685.070346006942</v>
      </c>
      <c r="B45" s="1">
        <v>45685.073345682868</v>
      </c>
      <c r="C45" t="s">
        <v>176</v>
      </c>
      <c r="D45" t="s">
        <v>177</v>
      </c>
      <c r="E45" t="s">
        <v>26</v>
      </c>
      <c r="F45" s="1">
        <v>32910</v>
      </c>
      <c r="G45" t="s">
        <v>43</v>
      </c>
      <c r="H45" t="s">
        <v>243</v>
      </c>
      <c r="I45" t="s">
        <v>28</v>
      </c>
      <c r="J45">
        <v>4</v>
      </c>
      <c r="K45" s="1">
        <v>45674</v>
      </c>
      <c r="L45" t="s">
        <v>29</v>
      </c>
      <c r="M45" s="1"/>
      <c r="O45">
        <v>434339471</v>
      </c>
      <c r="P45" t="s">
        <v>178</v>
      </c>
      <c r="Q45" s="1">
        <v>45685.074606481481</v>
      </c>
      <c r="T45" t="s">
        <v>32</v>
      </c>
      <c r="V45" t="s">
        <v>33</v>
      </c>
      <c r="X45">
        <v>44</v>
      </c>
      <c r="Y45" t="str">
        <f t="shared" si="2"/>
        <v>2025</v>
      </c>
      <c r="Z45" t="str">
        <f t="shared" si="3"/>
        <v/>
      </c>
      <c r="AA45">
        <f ca="1">DATEDIF(Table1[[#This Row],[Date of Birth]], TODAY(),"Y")</f>
        <v>35</v>
      </c>
    </row>
    <row r="46" spans="1:27" x14ac:dyDescent="0.35">
      <c r="A46" s="1">
        <v>45685.073345868055</v>
      </c>
      <c r="B46" s="1">
        <v>45685.073855451388</v>
      </c>
      <c r="C46" t="s">
        <v>179</v>
      </c>
      <c r="D46" t="s">
        <v>180</v>
      </c>
      <c r="E46" t="s">
        <v>42</v>
      </c>
      <c r="F46" s="1">
        <v>34099</v>
      </c>
      <c r="G46" t="s">
        <v>43</v>
      </c>
      <c r="H46" t="s">
        <v>241</v>
      </c>
      <c r="I46" t="s">
        <v>44</v>
      </c>
      <c r="J46">
        <v>3</v>
      </c>
      <c r="K46" s="1">
        <v>45542</v>
      </c>
      <c r="L46" t="s">
        <v>29</v>
      </c>
      <c r="M46" s="1"/>
      <c r="O46">
        <v>434339531</v>
      </c>
      <c r="P46" t="s">
        <v>181</v>
      </c>
      <c r="Q46" s="1">
        <v>45685.075115740743</v>
      </c>
      <c r="T46" t="s">
        <v>32</v>
      </c>
      <c r="V46" t="s">
        <v>33</v>
      </c>
      <c r="X46">
        <v>45</v>
      </c>
      <c r="Y46" t="str">
        <f t="shared" si="2"/>
        <v>2024</v>
      </c>
      <c r="Z46" t="str">
        <f t="shared" si="3"/>
        <v/>
      </c>
      <c r="AA46">
        <f ca="1">DATEDIF(Table1[[#This Row],[Date of Birth]], TODAY(),"Y")</f>
        <v>31</v>
      </c>
    </row>
    <row r="47" spans="1:27" x14ac:dyDescent="0.35">
      <c r="A47" s="1">
        <v>45685.073855636576</v>
      </c>
      <c r="B47" s="1">
        <v>45685.074583483794</v>
      </c>
      <c r="C47" t="s">
        <v>182</v>
      </c>
      <c r="D47" t="s">
        <v>183</v>
      </c>
      <c r="E47" t="s">
        <v>26</v>
      </c>
      <c r="F47" s="1">
        <v>30985</v>
      </c>
      <c r="G47" t="s">
        <v>60</v>
      </c>
      <c r="H47" t="s">
        <v>244</v>
      </c>
      <c r="I47" t="s">
        <v>44</v>
      </c>
      <c r="J47">
        <v>4</v>
      </c>
      <c r="K47" s="1">
        <v>44203</v>
      </c>
      <c r="L47" t="s">
        <v>29</v>
      </c>
      <c r="M47" s="1"/>
      <c r="O47">
        <v>434339656</v>
      </c>
      <c r="P47" t="s">
        <v>184</v>
      </c>
      <c r="Q47" s="1">
        <v>45685.075844907406</v>
      </c>
      <c r="T47" t="s">
        <v>32</v>
      </c>
      <c r="V47" t="s">
        <v>33</v>
      </c>
      <c r="X47">
        <v>46</v>
      </c>
      <c r="Y47" t="str">
        <f t="shared" si="2"/>
        <v>2021</v>
      </c>
      <c r="Z47" t="str">
        <f t="shared" si="3"/>
        <v/>
      </c>
      <c r="AA47">
        <f ca="1">DATEDIF(Table1[[#This Row],[Date of Birth]], TODAY(),"Y")</f>
        <v>40</v>
      </c>
    </row>
    <row r="48" spans="1:27" x14ac:dyDescent="0.35">
      <c r="A48" s="1">
        <v>45685.074583622685</v>
      </c>
      <c r="B48" s="1">
        <v>45685.07525357639</v>
      </c>
      <c r="C48" t="s">
        <v>185</v>
      </c>
      <c r="D48" t="s">
        <v>186</v>
      </c>
      <c r="E48" t="s">
        <v>42</v>
      </c>
      <c r="F48" s="1">
        <v>36229</v>
      </c>
      <c r="G48" t="s">
        <v>43</v>
      </c>
      <c r="H48" t="s">
        <v>241</v>
      </c>
      <c r="I48" t="s">
        <v>28</v>
      </c>
      <c r="J48">
        <v>4</v>
      </c>
      <c r="K48" s="1">
        <v>45674</v>
      </c>
      <c r="L48" t="s">
        <v>29</v>
      </c>
      <c r="M48" s="1"/>
      <c r="O48">
        <v>434340176</v>
      </c>
      <c r="P48" t="s">
        <v>187</v>
      </c>
      <c r="Q48" s="1">
        <v>45685.078113425923</v>
      </c>
      <c r="T48" t="s">
        <v>32</v>
      </c>
      <c r="V48" t="s">
        <v>33</v>
      </c>
      <c r="X48">
        <v>47</v>
      </c>
      <c r="Y48" t="str">
        <f t="shared" si="2"/>
        <v>2025</v>
      </c>
      <c r="Z48" t="str">
        <f t="shared" si="3"/>
        <v/>
      </c>
      <c r="AA48">
        <f ca="1">DATEDIF(Table1[[#This Row],[Date of Birth]], TODAY(),"Y")</f>
        <v>25</v>
      </c>
    </row>
    <row r="49" spans="1:27" x14ac:dyDescent="0.35">
      <c r="A49" s="1">
        <v>45685.076024085647</v>
      </c>
      <c r="B49" s="1">
        <v>45685.076807152778</v>
      </c>
      <c r="C49" t="s">
        <v>188</v>
      </c>
      <c r="D49" t="s">
        <v>189</v>
      </c>
      <c r="E49" t="s">
        <v>42</v>
      </c>
      <c r="F49" s="1">
        <v>33715</v>
      </c>
      <c r="G49" t="s">
        <v>51</v>
      </c>
      <c r="H49" t="s">
        <v>241</v>
      </c>
      <c r="I49" t="s">
        <v>28</v>
      </c>
      <c r="J49">
        <v>3</v>
      </c>
      <c r="K49" s="1">
        <v>45672</v>
      </c>
      <c r="L49" t="s">
        <v>29</v>
      </c>
      <c r="M49" s="1"/>
      <c r="O49">
        <v>434340179</v>
      </c>
      <c r="P49" t="s">
        <v>190</v>
      </c>
      <c r="Q49" s="1">
        <v>45685.078125</v>
      </c>
      <c r="T49" t="s">
        <v>32</v>
      </c>
      <c r="V49" t="s">
        <v>33</v>
      </c>
      <c r="X49">
        <v>49</v>
      </c>
      <c r="Y49" t="str">
        <f t="shared" si="2"/>
        <v>2025</v>
      </c>
      <c r="Z49" t="str">
        <f t="shared" si="3"/>
        <v/>
      </c>
      <c r="AA49">
        <f ca="1">DATEDIF(Table1[[#This Row],[Date of Birth]], TODAY(),"Y")</f>
        <v>32</v>
      </c>
    </row>
    <row r="50" spans="1:27" x14ac:dyDescent="0.35">
      <c r="A50" s="1">
        <v>45685.07680732639</v>
      </c>
      <c r="B50" s="1">
        <v>45685.077676458335</v>
      </c>
      <c r="C50" t="s">
        <v>191</v>
      </c>
      <c r="D50" t="s">
        <v>192</v>
      </c>
      <c r="E50" t="s">
        <v>26</v>
      </c>
      <c r="F50" s="1">
        <v>26827</v>
      </c>
      <c r="G50" t="s">
        <v>60</v>
      </c>
      <c r="H50" t="s">
        <v>242</v>
      </c>
      <c r="I50" t="s">
        <v>55</v>
      </c>
      <c r="J50">
        <v>3</v>
      </c>
      <c r="K50" s="1">
        <v>43566</v>
      </c>
      <c r="L50" t="s">
        <v>29</v>
      </c>
      <c r="M50" s="1"/>
      <c r="O50">
        <v>434340360</v>
      </c>
      <c r="P50" t="s">
        <v>193</v>
      </c>
      <c r="Q50" s="1">
        <v>45685.078958333332</v>
      </c>
      <c r="T50" t="s">
        <v>32</v>
      </c>
      <c r="V50" t="s">
        <v>33</v>
      </c>
      <c r="X50">
        <v>50</v>
      </c>
      <c r="Y50" t="str">
        <f t="shared" si="2"/>
        <v>2019</v>
      </c>
      <c r="Z50" t="str">
        <f t="shared" si="3"/>
        <v/>
      </c>
      <c r="AA50">
        <f ca="1">DATEDIF(Table1[[#This Row],[Date of Birth]], TODAY(),"Y")</f>
        <v>51</v>
      </c>
    </row>
    <row r="51" spans="1:27" x14ac:dyDescent="0.35">
      <c r="A51" s="1">
        <v>45685.077676643516</v>
      </c>
      <c r="B51" s="1">
        <v>45685.078436574076</v>
      </c>
      <c r="C51" t="s">
        <v>194</v>
      </c>
      <c r="D51" t="s">
        <v>195</v>
      </c>
      <c r="E51" t="s">
        <v>42</v>
      </c>
      <c r="F51" s="1">
        <v>33316</v>
      </c>
      <c r="G51" t="s">
        <v>43</v>
      </c>
      <c r="H51" t="s">
        <v>244</v>
      </c>
      <c r="I51" t="s">
        <v>37</v>
      </c>
      <c r="J51">
        <v>2</v>
      </c>
      <c r="K51" s="1">
        <v>45097</v>
      </c>
      <c r="L51" t="s">
        <v>45</v>
      </c>
      <c r="M51" s="1">
        <v>45328</v>
      </c>
      <c r="N51" t="s">
        <v>56</v>
      </c>
      <c r="O51">
        <v>434340647</v>
      </c>
      <c r="P51" t="s">
        <v>196</v>
      </c>
      <c r="Q51" s="1">
        <v>45685.079768518517</v>
      </c>
      <c r="T51" t="s">
        <v>32</v>
      </c>
      <c r="V51" t="s">
        <v>33</v>
      </c>
      <c r="X51">
        <v>51</v>
      </c>
      <c r="Y51" t="str">
        <f t="shared" si="2"/>
        <v>2023</v>
      </c>
      <c r="Z51">
        <f t="shared" si="3"/>
        <v>7</v>
      </c>
      <c r="AA51">
        <f ca="1">DATEDIF(Table1[[#This Row],[Date of Birth]], TODAY(),"Y")</f>
        <v>33</v>
      </c>
    </row>
    <row r="52" spans="1:27" x14ac:dyDescent="0.35">
      <c r="A52" s="1">
        <v>45685.078436759257</v>
      </c>
      <c r="B52" s="1">
        <v>45685.079742430557</v>
      </c>
      <c r="C52" t="s">
        <v>197</v>
      </c>
      <c r="D52" t="s">
        <v>198</v>
      </c>
      <c r="E52" t="s">
        <v>42</v>
      </c>
      <c r="F52" s="1">
        <v>28892</v>
      </c>
      <c r="G52" t="s">
        <v>43</v>
      </c>
      <c r="H52" t="s">
        <v>244</v>
      </c>
      <c r="I52" t="s">
        <v>44</v>
      </c>
      <c r="J52">
        <v>4</v>
      </c>
      <c r="K52" s="1">
        <v>44992</v>
      </c>
      <c r="L52" t="s">
        <v>29</v>
      </c>
      <c r="M52" s="1"/>
      <c r="O52">
        <v>434340789</v>
      </c>
      <c r="P52" t="s">
        <v>199</v>
      </c>
      <c r="Q52" s="1">
        <v>45685.081006944441</v>
      </c>
      <c r="T52" t="s">
        <v>32</v>
      </c>
      <c r="V52" t="s">
        <v>33</v>
      </c>
      <c r="X52">
        <v>52</v>
      </c>
      <c r="Y52" t="str">
        <f t="shared" si="2"/>
        <v>2023</v>
      </c>
      <c r="Z52" t="str">
        <f t="shared" si="3"/>
        <v/>
      </c>
      <c r="AA52">
        <f ca="1">DATEDIF(Table1[[#This Row],[Date of Birth]], TODAY(),"Y")</f>
        <v>46</v>
      </c>
    </row>
    <row r="53" spans="1:27" x14ac:dyDescent="0.35">
      <c r="A53" s="1">
        <v>45685.079742581016</v>
      </c>
      <c r="B53" s="1">
        <v>45685.080401400461</v>
      </c>
      <c r="C53" t="s">
        <v>200</v>
      </c>
      <c r="D53" t="s">
        <v>201</v>
      </c>
      <c r="E53" t="s">
        <v>42</v>
      </c>
      <c r="F53" s="1">
        <v>30050</v>
      </c>
      <c r="G53" t="s">
        <v>60</v>
      </c>
      <c r="H53" t="s">
        <v>242</v>
      </c>
      <c r="I53" t="s">
        <v>37</v>
      </c>
      <c r="J53">
        <v>2</v>
      </c>
      <c r="K53" s="1">
        <v>44286</v>
      </c>
      <c r="L53" t="s">
        <v>29</v>
      </c>
      <c r="M53" s="1"/>
      <c r="O53">
        <v>434340932</v>
      </c>
      <c r="P53" t="s">
        <v>202</v>
      </c>
      <c r="Q53" s="1">
        <v>45685.081666666665</v>
      </c>
      <c r="T53" t="s">
        <v>32</v>
      </c>
      <c r="V53" t="s">
        <v>33</v>
      </c>
      <c r="X53">
        <v>53</v>
      </c>
      <c r="Y53" t="str">
        <f t="shared" si="2"/>
        <v>2021</v>
      </c>
      <c r="Z53" t="str">
        <f t="shared" si="3"/>
        <v/>
      </c>
      <c r="AA53">
        <f ca="1">DATEDIF(Table1[[#This Row],[Date of Birth]], TODAY(),"Y")</f>
        <v>42</v>
      </c>
    </row>
    <row r="54" spans="1:27" x14ac:dyDescent="0.35">
      <c r="A54" s="1">
        <v>45685.080401562504</v>
      </c>
      <c r="B54" s="1">
        <v>45685.081081863427</v>
      </c>
      <c r="C54" t="s">
        <v>203</v>
      </c>
      <c r="D54" t="s">
        <v>204</v>
      </c>
      <c r="E54" t="s">
        <v>42</v>
      </c>
      <c r="F54" s="1">
        <v>36095</v>
      </c>
      <c r="G54" t="s">
        <v>36</v>
      </c>
      <c r="H54" t="s">
        <v>241</v>
      </c>
      <c r="I54" t="s">
        <v>28</v>
      </c>
      <c r="J54">
        <v>5</v>
      </c>
      <c r="K54" s="1">
        <v>45357</v>
      </c>
      <c r="L54" t="s">
        <v>29</v>
      </c>
      <c r="M54" s="1"/>
      <c r="O54">
        <v>434341036</v>
      </c>
      <c r="P54" t="s">
        <v>205</v>
      </c>
      <c r="Q54" s="1">
        <v>45685.082337962966</v>
      </c>
      <c r="T54" t="s">
        <v>32</v>
      </c>
      <c r="V54" t="s">
        <v>33</v>
      </c>
      <c r="X54">
        <v>54</v>
      </c>
      <c r="Y54" t="str">
        <f t="shared" si="2"/>
        <v>2024</v>
      </c>
      <c r="Z54" t="str">
        <f t="shared" si="3"/>
        <v/>
      </c>
      <c r="AA54">
        <f ca="1">DATEDIF(Table1[[#This Row],[Date of Birth]], TODAY(),"Y")</f>
        <v>26</v>
      </c>
    </row>
    <row r="55" spans="1:27" x14ac:dyDescent="0.35">
      <c r="A55" s="1">
        <v>45685.481756863424</v>
      </c>
      <c r="B55" s="1">
        <v>45685.482433472222</v>
      </c>
      <c r="C55" t="s">
        <v>206</v>
      </c>
      <c r="D55" t="s">
        <v>207</v>
      </c>
      <c r="E55" t="s">
        <v>42</v>
      </c>
      <c r="F55" s="1">
        <v>34508</v>
      </c>
      <c r="G55" t="s">
        <v>51</v>
      </c>
      <c r="H55" t="s">
        <v>243</v>
      </c>
      <c r="I55" t="s">
        <v>37</v>
      </c>
      <c r="J55">
        <v>2</v>
      </c>
      <c r="K55" s="1">
        <v>42440</v>
      </c>
      <c r="L55" t="s">
        <v>29</v>
      </c>
      <c r="M55" s="1"/>
      <c r="O55">
        <v>434495153</v>
      </c>
      <c r="P55" t="s">
        <v>208</v>
      </c>
      <c r="Q55" s="1">
        <v>45685.483715277776</v>
      </c>
      <c r="T55" t="s">
        <v>32</v>
      </c>
      <c r="V55" t="s">
        <v>33</v>
      </c>
      <c r="X55">
        <v>55</v>
      </c>
      <c r="Y55" t="str">
        <f t="shared" si="2"/>
        <v>2016</v>
      </c>
      <c r="Z55" t="str">
        <f t="shared" si="3"/>
        <v/>
      </c>
      <c r="AA55">
        <f ca="1">DATEDIF(Table1[[#This Row],[Date of Birth]], TODAY(),"Y")</f>
        <v>30</v>
      </c>
    </row>
    <row r="56" spans="1:27" x14ac:dyDescent="0.35">
      <c r="A56" s="1">
        <v>45685.482433645833</v>
      </c>
      <c r="B56" s="1">
        <v>45685.483071053241</v>
      </c>
      <c r="C56" t="s">
        <v>209</v>
      </c>
      <c r="D56" t="s">
        <v>210</v>
      </c>
      <c r="E56" t="s">
        <v>42</v>
      </c>
      <c r="F56" s="1">
        <v>36570</v>
      </c>
      <c r="G56" t="s">
        <v>36</v>
      </c>
      <c r="H56" t="s">
        <v>244</v>
      </c>
      <c r="I56" t="s">
        <v>28</v>
      </c>
      <c r="J56">
        <v>3</v>
      </c>
      <c r="K56" s="1">
        <v>44763</v>
      </c>
      <c r="L56" t="s">
        <v>29</v>
      </c>
      <c r="M56" s="1"/>
      <c r="O56">
        <v>434495500</v>
      </c>
      <c r="P56" t="s">
        <v>211</v>
      </c>
      <c r="Q56" s="1">
        <v>45685.484351851854</v>
      </c>
      <c r="T56" t="s">
        <v>32</v>
      </c>
      <c r="V56" t="s">
        <v>33</v>
      </c>
      <c r="X56">
        <v>56</v>
      </c>
      <c r="Y56" t="str">
        <f t="shared" si="2"/>
        <v>2022</v>
      </c>
      <c r="Z56" t="str">
        <f t="shared" si="3"/>
        <v/>
      </c>
      <c r="AA56">
        <f ca="1">DATEDIF(Table1[[#This Row],[Date of Birth]], TODAY(),"Y")</f>
        <v>25</v>
      </c>
    </row>
    <row r="57" spans="1:27" x14ac:dyDescent="0.35">
      <c r="A57" s="1">
        <v>45685.483071192131</v>
      </c>
      <c r="B57" s="1">
        <v>45685.483734016205</v>
      </c>
      <c r="C57" t="s">
        <v>212</v>
      </c>
      <c r="D57" t="s">
        <v>213</v>
      </c>
      <c r="E57" t="s">
        <v>42</v>
      </c>
      <c r="F57" s="1">
        <v>33154</v>
      </c>
      <c r="G57" t="s">
        <v>43</v>
      </c>
      <c r="H57" t="s">
        <v>241</v>
      </c>
      <c r="I57" t="s">
        <v>44</v>
      </c>
      <c r="J57">
        <v>4</v>
      </c>
      <c r="K57" s="1">
        <v>44616</v>
      </c>
      <c r="L57" t="s">
        <v>29</v>
      </c>
      <c r="M57" s="1"/>
      <c r="O57">
        <v>434495910</v>
      </c>
      <c r="P57" t="s">
        <v>214</v>
      </c>
      <c r="Q57" s="1">
        <v>45685.485011574077</v>
      </c>
      <c r="T57" t="s">
        <v>32</v>
      </c>
      <c r="V57" t="s">
        <v>33</v>
      </c>
      <c r="X57">
        <v>57</v>
      </c>
      <c r="Y57" t="str">
        <f t="shared" si="2"/>
        <v>2022</v>
      </c>
      <c r="Z57" t="str">
        <f t="shared" si="3"/>
        <v/>
      </c>
      <c r="AA57">
        <f ca="1">DATEDIF(Table1[[#This Row],[Date of Birth]], TODAY(),"Y")</f>
        <v>34</v>
      </c>
    </row>
    <row r="58" spans="1:27" x14ac:dyDescent="0.35">
      <c r="A58" s="1">
        <v>45685.483734166664</v>
      </c>
      <c r="B58" s="1">
        <v>45685.484431365738</v>
      </c>
      <c r="C58" t="s">
        <v>215</v>
      </c>
      <c r="D58" t="s">
        <v>216</v>
      </c>
      <c r="E58" t="s">
        <v>26</v>
      </c>
      <c r="F58" s="1">
        <v>37462</v>
      </c>
      <c r="G58" t="s">
        <v>60</v>
      </c>
      <c r="H58" t="s">
        <v>241</v>
      </c>
      <c r="I58" t="s">
        <v>37</v>
      </c>
      <c r="J58">
        <v>4</v>
      </c>
      <c r="K58" s="1">
        <v>42594</v>
      </c>
      <c r="L58" t="s">
        <v>29</v>
      </c>
      <c r="M58" s="1"/>
      <c r="O58">
        <v>434496344</v>
      </c>
      <c r="P58" t="s">
        <v>217</v>
      </c>
      <c r="Q58" s="1">
        <v>45685.485706018517</v>
      </c>
      <c r="T58" t="s">
        <v>32</v>
      </c>
      <c r="V58" t="s">
        <v>33</v>
      </c>
      <c r="X58">
        <v>58</v>
      </c>
      <c r="Y58" t="str">
        <f t="shared" si="2"/>
        <v>2016</v>
      </c>
      <c r="Z58" t="str">
        <f t="shared" si="3"/>
        <v/>
      </c>
      <c r="AA58">
        <f ca="1">DATEDIF(Table1[[#This Row],[Date of Birth]], TODAY(),"Y")</f>
        <v>22</v>
      </c>
    </row>
    <row r="59" spans="1:27" x14ac:dyDescent="0.35">
      <c r="A59" s="1">
        <v>45685.484431458332</v>
      </c>
      <c r="B59" s="1">
        <v>45685.485184004632</v>
      </c>
      <c r="C59" t="s">
        <v>218</v>
      </c>
      <c r="D59" t="s">
        <v>219</v>
      </c>
      <c r="E59" t="s">
        <v>26</v>
      </c>
      <c r="F59" s="1">
        <v>33744</v>
      </c>
      <c r="G59" t="s">
        <v>27</v>
      </c>
      <c r="H59" t="s">
        <v>242</v>
      </c>
      <c r="I59" t="s">
        <v>28</v>
      </c>
      <c r="J59">
        <v>4</v>
      </c>
      <c r="K59" s="1">
        <v>42409</v>
      </c>
      <c r="L59" t="s">
        <v>45</v>
      </c>
      <c r="M59" s="1">
        <v>45671</v>
      </c>
      <c r="N59" t="s">
        <v>95</v>
      </c>
      <c r="O59">
        <v>434496846</v>
      </c>
      <c r="P59" t="s">
        <v>220</v>
      </c>
      <c r="Q59" s="1">
        <v>45685.486458333333</v>
      </c>
      <c r="T59" t="s">
        <v>32</v>
      </c>
      <c r="V59" t="s">
        <v>33</v>
      </c>
      <c r="X59">
        <v>59</v>
      </c>
      <c r="Y59" t="str">
        <f t="shared" si="2"/>
        <v>2016</v>
      </c>
      <c r="Z59">
        <f t="shared" si="3"/>
        <v>107</v>
      </c>
      <c r="AA59">
        <f ca="1">DATEDIF(Table1[[#This Row],[Date of Birth]], TODAY(),"Y")</f>
        <v>32</v>
      </c>
    </row>
    <row r="60" spans="1:27" x14ac:dyDescent="0.35">
      <c r="A60" s="1">
        <v>45685.697706238425</v>
      </c>
      <c r="B60" s="1">
        <v>45685.698250752313</v>
      </c>
      <c r="C60" t="s">
        <v>221</v>
      </c>
      <c r="D60" t="s">
        <v>222</v>
      </c>
      <c r="E60" t="s">
        <v>42</v>
      </c>
      <c r="F60" s="1">
        <v>32170</v>
      </c>
      <c r="G60" t="s">
        <v>36</v>
      </c>
      <c r="H60" t="s">
        <v>241</v>
      </c>
      <c r="I60" t="s">
        <v>37</v>
      </c>
      <c r="J60">
        <v>3</v>
      </c>
      <c r="K60" s="1">
        <v>45624</v>
      </c>
      <c r="L60" t="s">
        <v>29</v>
      </c>
      <c r="M60" s="1"/>
      <c r="O60">
        <v>434628522</v>
      </c>
      <c r="P60" t="s">
        <v>223</v>
      </c>
      <c r="Q60" s="1">
        <v>45685.698252314818</v>
      </c>
      <c r="T60" t="s">
        <v>32</v>
      </c>
      <c r="V60" t="s">
        <v>33</v>
      </c>
      <c r="X60">
        <v>60</v>
      </c>
      <c r="Y60" t="str">
        <f t="shared" si="2"/>
        <v>2024</v>
      </c>
      <c r="Z60" t="str">
        <f t="shared" si="3"/>
        <v/>
      </c>
      <c r="AA60">
        <f ca="1">DATEDIF(Table1[[#This Row],[Date of Birth]], TODAY(),"Y")</f>
        <v>37</v>
      </c>
    </row>
    <row r="61" spans="1:27" x14ac:dyDescent="0.35">
      <c r="A61" s="1">
        <v>45685.485184166668</v>
      </c>
      <c r="B61" s="1">
        <v>45685.71194789352</v>
      </c>
      <c r="C61" t="s">
        <v>224</v>
      </c>
      <c r="D61" t="s">
        <v>225</v>
      </c>
      <c r="E61" t="s">
        <v>42</v>
      </c>
      <c r="F61" s="1">
        <v>35554</v>
      </c>
      <c r="G61" t="s">
        <v>51</v>
      </c>
      <c r="H61" t="s">
        <v>241</v>
      </c>
      <c r="I61" t="s">
        <v>37</v>
      </c>
      <c r="J61">
        <v>5</v>
      </c>
      <c r="K61" s="1">
        <v>45000</v>
      </c>
      <c r="L61" t="s">
        <v>29</v>
      </c>
      <c r="M61" s="1"/>
      <c r="O61">
        <v>434636043</v>
      </c>
      <c r="P61" t="s">
        <v>226</v>
      </c>
      <c r="Q61" s="1">
        <v>45685.713229166664</v>
      </c>
      <c r="T61" t="s">
        <v>32</v>
      </c>
      <c r="V61" t="s">
        <v>33</v>
      </c>
      <c r="X61">
        <v>61</v>
      </c>
      <c r="Y61" t="str">
        <f t="shared" si="2"/>
        <v>2023</v>
      </c>
      <c r="Z61" t="str">
        <f t="shared" si="3"/>
        <v/>
      </c>
      <c r="AA61">
        <f ca="1">DATEDIF(Table1[[#This Row],[Date of Birth]], TODAY(),"Y")</f>
        <v>27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F708D-780E-40C2-A1B3-4DE7904E7DBF}">
  <dimension ref="A1:K106"/>
  <sheetViews>
    <sheetView topLeftCell="E90" workbookViewId="0">
      <selection activeCell="K97" sqref="K97"/>
    </sheetView>
  </sheetViews>
  <sheetFormatPr defaultRowHeight="14.5" x14ac:dyDescent="0.35"/>
  <cols>
    <col min="1" max="1" width="14.6328125" bestFit="1" customWidth="1"/>
    <col min="2" max="3" width="19.1796875" bestFit="1" customWidth="1"/>
    <col min="4" max="4" width="16.36328125" bestFit="1" customWidth="1"/>
    <col min="5" max="5" width="19.1796875" bestFit="1" customWidth="1"/>
    <col min="6" max="6" width="17.81640625" bestFit="1" customWidth="1"/>
    <col min="7" max="7" width="20.453125" bestFit="1" customWidth="1"/>
    <col min="9" max="9" width="13.36328125" bestFit="1" customWidth="1"/>
    <col min="10" max="10" width="13.08984375" customWidth="1"/>
    <col min="11" max="11" width="24" bestFit="1" customWidth="1"/>
    <col min="12" max="12" width="22.36328125" bestFit="1" customWidth="1"/>
  </cols>
  <sheetData>
    <row r="1" spans="1:11" x14ac:dyDescent="0.35">
      <c r="A1" s="2" t="s">
        <v>11</v>
      </c>
      <c r="B1" t="s">
        <v>29</v>
      </c>
      <c r="E1" s="2" t="s">
        <v>11</v>
      </c>
      <c r="F1" t="s">
        <v>45</v>
      </c>
    </row>
    <row r="3" spans="1:11" x14ac:dyDescent="0.35">
      <c r="A3" t="s">
        <v>230</v>
      </c>
      <c r="E3" t="s">
        <v>230</v>
      </c>
      <c r="I3" t="s">
        <v>231</v>
      </c>
      <c r="K3" t="s">
        <v>232</v>
      </c>
    </row>
    <row r="4" spans="1:11" x14ac:dyDescent="0.35">
      <c r="A4">
        <v>46</v>
      </c>
      <c r="E4">
        <v>14</v>
      </c>
      <c r="I4">
        <v>29.766666666666666</v>
      </c>
      <c r="K4" s="4">
        <v>33.142857142857146</v>
      </c>
    </row>
    <row r="6" spans="1:11" x14ac:dyDescent="0.35">
      <c r="A6" t="s">
        <v>233</v>
      </c>
      <c r="E6" t="s">
        <v>234</v>
      </c>
      <c r="F6" t="s">
        <v>236</v>
      </c>
      <c r="G6" t="s">
        <v>237</v>
      </c>
      <c r="I6" t="s">
        <v>235</v>
      </c>
      <c r="K6" t="s">
        <v>228</v>
      </c>
    </row>
    <row r="7" spans="1:11" x14ac:dyDescent="0.35">
      <c r="A7">
        <f>GETPIVOTDATA("Employee ID",$A$3)</f>
        <v>46</v>
      </c>
      <c r="E7">
        <f>GETPIVOTDATA("Employee ID",$E$3)</f>
        <v>14</v>
      </c>
      <c r="F7" s="5">
        <f>E7/(E7+A7)</f>
        <v>0.23333333333333334</v>
      </c>
      <c r="G7" t="str">
        <f>E7&amp;"|"&amp;TEXT(F7,"0%")</f>
        <v>14|23%</v>
      </c>
      <c r="I7" s="4">
        <f>GETPIVOTDATA("Age",$I$3)</f>
        <v>29.766666666666666</v>
      </c>
      <c r="K7" s="4" t="str">
        <f>IFERROR(ROUND(GETPIVOTDATA("Attrition Tenure",$K$3),0)&amp; " months","0")</f>
        <v>33 months</v>
      </c>
    </row>
    <row r="16" spans="1:11" x14ac:dyDescent="0.35">
      <c r="A16" t="s">
        <v>238</v>
      </c>
    </row>
    <row r="17" spans="1:6" x14ac:dyDescent="0.35">
      <c r="A17" s="4">
        <v>3.1833333333333331</v>
      </c>
    </row>
    <row r="19" spans="1:6" x14ac:dyDescent="0.35">
      <c r="A19" t="s">
        <v>9</v>
      </c>
      <c r="C19" t="s">
        <v>239</v>
      </c>
      <c r="D19" s="3">
        <f>A20</f>
        <v>3.1833333333333331</v>
      </c>
      <c r="E19" t="s">
        <v>236</v>
      </c>
      <c r="F19" s="5">
        <f>D19/5</f>
        <v>0.6366666666666666</v>
      </c>
    </row>
    <row r="20" spans="1:6" x14ac:dyDescent="0.35">
      <c r="A20" s="3">
        <f>GETPIVOTDATA("Job Satisfaction",$A$16)</f>
        <v>3.1833333333333331</v>
      </c>
      <c r="C20" t="s">
        <v>240</v>
      </c>
      <c r="D20" s="3">
        <f>5-D19</f>
        <v>1.8166666666666669</v>
      </c>
      <c r="F20" s="5">
        <f>D20/5</f>
        <v>0.3633333333333334</v>
      </c>
    </row>
    <row r="35" spans="1:2" x14ac:dyDescent="0.35">
      <c r="A35" s="2" t="s">
        <v>246</v>
      </c>
      <c r="B35" t="s">
        <v>245</v>
      </c>
    </row>
    <row r="36" spans="1:2" x14ac:dyDescent="0.35">
      <c r="A36" s="7" t="s">
        <v>248</v>
      </c>
      <c r="B36" s="9">
        <v>3.0235162374020158E-2</v>
      </c>
    </row>
    <row r="37" spans="1:2" x14ac:dyDescent="0.35">
      <c r="A37" s="7" t="s">
        <v>249</v>
      </c>
      <c r="B37" s="9">
        <v>0.27715565509518475</v>
      </c>
    </row>
    <row r="38" spans="1:2" x14ac:dyDescent="0.35">
      <c r="A38" s="7" t="s">
        <v>250</v>
      </c>
      <c r="B38" s="9">
        <v>0.20156774916013437</v>
      </c>
    </row>
    <row r="39" spans="1:2" x14ac:dyDescent="0.35">
      <c r="A39" s="7" t="s">
        <v>251</v>
      </c>
      <c r="B39" s="9">
        <v>0.23852183650615902</v>
      </c>
    </row>
    <row r="40" spans="1:2" x14ac:dyDescent="0.35">
      <c r="A40" s="7" t="s">
        <v>252</v>
      </c>
      <c r="B40" s="9">
        <v>8.6786114221724525E-2</v>
      </c>
    </row>
    <row r="41" spans="1:2" x14ac:dyDescent="0.35">
      <c r="A41" s="7" t="s">
        <v>253</v>
      </c>
      <c r="B41" s="9">
        <v>4.7032474804031353E-2</v>
      </c>
    </row>
    <row r="42" spans="1:2" x14ac:dyDescent="0.35">
      <c r="A42" s="7" t="s">
        <v>254</v>
      </c>
      <c r="B42" s="9">
        <v>2.5755879059350503E-2</v>
      </c>
    </row>
    <row r="43" spans="1:2" x14ac:dyDescent="0.35">
      <c r="A43" s="7" t="s">
        <v>255</v>
      </c>
      <c r="B43" s="9">
        <v>5.8790593505039193E-2</v>
      </c>
    </row>
    <row r="44" spans="1:2" x14ac:dyDescent="0.35">
      <c r="A44" s="7" t="s">
        <v>256</v>
      </c>
      <c r="B44" s="9">
        <v>3.41545352743561E-2</v>
      </c>
    </row>
    <row r="45" spans="1:2" x14ac:dyDescent="0.35">
      <c r="A45" s="7" t="s">
        <v>247</v>
      </c>
      <c r="B45" s="8">
        <v>1</v>
      </c>
    </row>
    <row r="47" spans="1:2" x14ac:dyDescent="0.35">
      <c r="A47" s="2" t="s">
        <v>11</v>
      </c>
      <c r="B47" t="s">
        <v>257</v>
      </c>
    </row>
    <row r="49" spans="1:2" x14ac:dyDescent="0.35">
      <c r="A49" s="2" t="s">
        <v>246</v>
      </c>
      <c r="B49" t="s">
        <v>258</v>
      </c>
    </row>
    <row r="50" spans="1:2" x14ac:dyDescent="0.35">
      <c r="A50" s="7" t="s">
        <v>44</v>
      </c>
      <c r="B50">
        <v>13</v>
      </c>
    </row>
    <row r="51" spans="1:2" x14ac:dyDescent="0.35">
      <c r="A51" s="7" t="s">
        <v>37</v>
      </c>
      <c r="B51">
        <v>21</v>
      </c>
    </row>
    <row r="52" spans="1:2" x14ac:dyDescent="0.35">
      <c r="A52" s="7" t="s">
        <v>28</v>
      </c>
      <c r="B52">
        <v>21</v>
      </c>
    </row>
    <row r="53" spans="1:2" x14ac:dyDescent="0.35">
      <c r="A53" s="7" t="s">
        <v>55</v>
      </c>
      <c r="B53">
        <v>5</v>
      </c>
    </row>
    <row r="54" spans="1:2" x14ac:dyDescent="0.35">
      <c r="A54" s="7" t="s">
        <v>247</v>
      </c>
      <c r="B54">
        <v>60</v>
      </c>
    </row>
    <row r="58" spans="1:2" x14ac:dyDescent="0.35">
      <c r="A58" s="2" t="s">
        <v>11</v>
      </c>
      <c r="B58" t="s">
        <v>29</v>
      </c>
    </row>
    <row r="60" spans="1:2" x14ac:dyDescent="0.35">
      <c r="A60" s="2" t="s">
        <v>246</v>
      </c>
      <c r="B60" t="s">
        <v>230</v>
      </c>
    </row>
    <row r="61" spans="1:2" x14ac:dyDescent="0.35">
      <c r="A61" s="7" t="s">
        <v>27</v>
      </c>
      <c r="B61">
        <v>6</v>
      </c>
    </row>
    <row r="62" spans="1:2" x14ac:dyDescent="0.35">
      <c r="A62" s="7" t="s">
        <v>36</v>
      </c>
      <c r="B62">
        <v>10</v>
      </c>
    </row>
    <row r="63" spans="1:2" x14ac:dyDescent="0.35">
      <c r="A63" s="7" t="s">
        <v>43</v>
      </c>
      <c r="B63">
        <v>12</v>
      </c>
    </row>
    <row r="64" spans="1:2" x14ac:dyDescent="0.35">
      <c r="A64" s="7" t="s">
        <v>60</v>
      </c>
      <c r="B64">
        <v>9</v>
      </c>
    </row>
    <row r="65" spans="1:10" x14ac:dyDescent="0.35">
      <c r="A65" s="7" t="s">
        <v>51</v>
      </c>
      <c r="B65">
        <v>9</v>
      </c>
    </row>
    <row r="66" spans="1:10" x14ac:dyDescent="0.35">
      <c r="A66" s="7" t="s">
        <v>247</v>
      </c>
      <c r="B66">
        <v>46</v>
      </c>
    </row>
    <row r="71" spans="1:10" x14ac:dyDescent="0.35">
      <c r="A71" s="2" t="s">
        <v>246</v>
      </c>
      <c r="B71" t="s">
        <v>230</v>
      </c>
    </row>
    <row r="72" spans="1:10" x14ac:dyDescent="0.35">
      <c r="A72" s="7" t="s">
        <v>26</v>
      </c>
      <c r="B72">
        <v>26</v>
      </c>
    </row>
    <row r="73" spans="1:10" x14ac:dyDescent="0.35">
      <c r="A73" s="7" t="s">
        <v>42</v>
      </c>
      <c r="B73">
        <v>34</v>
      </c>
    </row>
    <row r="74" spans="1:10" x14ac:dyDescent="0.35">
      <c r="A74" s="7" t="s">
        <v>247</v>
      </c>
      <c r="B74">
        <v>60</v>
      </c>
    </row>
    <row r="75" spans="1:10" x14ac:dyDescent="0.35">
      <c r="J75" t="s">
        <v>236</v>
      </c>
    </row>
    <row r="76" spans="1:10" x14ac:dyDescent="0.35">
      <c r="F76" t="s">
        <v>236</v>
      </c>
      <c r="H76" t="s">
        <v>42</v>
      </c>
      <c r="I76">
        <f>B78</f>
        <v>34</v>
      </c>
      <c r="J76" s="5">
        <f>I76/(I76+I77)</f>
        <v>0.56666666666666665</v>
      </c>
    </row>
    <row r="77" spans="1:10" x14ac:dyDescent="0.35">
      <c r="A77" s="7" t="s">
        <v>26</v>
      </c>
      <c r="B77">
        <f>IFERROR(GETPIVOTDATA("Employee ID",$A$71,"Gender","Female"),0)</f>
        <v>26</v>
      </c>
      <c r="D77" t="s">
        <v>26</v>
      </c>
      <c r="E77">
        <f>B77</f>
        <v>26</v>
      </c>
      <c r="F77" s="5">
        <f>$E$77/($E$77+$E$78)</f>
        <v>0.43333333333333335</v>
      </c>
      <c r="H77" t="s">
        <v>260</v>
      </c>
      <c r="I77">
        <f>B77</f>
        <v>26</v>
      </c>
      <c r="J77" s="5">
        <f>I77/(I77+I76)</f>
        <v>0.43333333333333335</v>
      </c>
    </row>
    <row r="78" spans="1:10" x14ac:dyDescent="0.35">
      <c r="A78" s="7" t="s">
        <v>42</v>
      </c>
      <c r="B78">
        <f>IFERROR(GETPIVOTDATA("Employee ID",$A$71,"Gender","Male"),0)</f>
        <v>34</v>
      </c>
      <c r="D78" t="s">
        <v>259</v>
      </c>
      <c r="E78">
        <f>B78</f>
        <v>34</v>
      </c>
      <c r="F78" s="5">
        <f>E78/(E78+E77)</f>
        <v>0.56666666666666665</v>
      </c>
    </row>
    <row r="87" spans="1:5" x14ac:dyDescent="0.35">
      <c r="A87" s="2" t="s">
        <v>11</v>
      </c>
      <c r="B87" t="s">
        <v>45</v>
      </c>
    </row>
    <row r="89" spans="1:5" x14ac:dyDescent="0.35">
      <c r="A89" s="2" t="s">
        <v>246</v>
      </c>
      <c r="B89" t="s">
        <v>230</v>
      </c>
      <c r="D89" s="10" t="str">
        <f>A89</f>
        <v>Row Labels</v>
      </c>
      <c r="E89" s="10" t="str">
        <f>B89</f>
        <v>Count of Employee ID</v>
      </c>
    </row>
    <row r="90" spans="1:5" x14ac:dyDescent="0.35">
      <c r="A90" s="7" t="s">
        <v>95</v>
      </c>
      <c r="B90" s="9">
        <v>0.2857142857142857</v>
      </c>
      <c r="D90" s="11" t="str">
        <f t="shared" ref="D90:D94" si="0">A90</f>
        <v>Better opportunity</v>
      </c>
      <c r="E90" s="12">
        <f>B90</f>
        <v>0.2857142857142857</v>
      </c>
    </row>
    <row r="91" spans="1:5" x14ac:dyDescent="0.35">
      <c r="A91" s="7" t="s">
        <v>46</v>
      </c>
      <c r="B91" s="9">
        <v>0.2857142857142857</v>
      </c>
      <c r="D91" s="11" t="str">
        <f t="shared" si="0"/>
        <v>Health reasons</v>
      </c>
      <c r="E91" s="12">
        <f>B91</f>
        <v>0.2857142857142857</v>
      </c>
    </row>
    <row r="92" spans="1:5" x14ac:dyDescent="0.35">
      <c r="A92" s="7" t="s">
        <v>56</v>
      </c>
      <c r="B92" s="9">
        <v>0.21428571428571427</v>
      </c>
      <c r="D92" s="11" t="str">
        <f t="shared" si="0"/>
        <v>Job dissatisfaction</v>
      </c>
      <c r="E92" s="12">
        <f>B92</f>
        <v>0.21428571428571427</v>
      </c>
    </row>
    <row r="93" spans="1:5" x14ac:dyDescent="0.35">
      <c r="A93" s="7" t="s">
        <v>132</v>
      </c>
      <c r="B93" s="9">
        <v>7.1428571428571425E-2</v>
      </c>
      <c r="D93" s="11" t="str">
        <f t="shared" si="0"/>
        <v>Personal reasons</v>
      </c>
      <c r="E93" s="12">
        <f>B93</f>
        <v>7.1428571428571425E-2</v>
      </c>
    </row>
    <row r="94" spans="1:5" x14ac:dyDescent="0.35">
      <c r="A94" s="7" t="s">
        <v>85</v>
      </c>
      <c r="B94" s="9">
        <v>0.14285714285714285</v>
      </c>
      <c r="D94" s="11" t="str">
        <f t="shared" si="0"/>
        <v>Retirement</v>
      </c>
      <c r="E94" s="12">
        <f>B94</f>
        <v>0.14285714285714285</v>
      </c>
    </row>
    <row r="95" spans="1:5" x14ac:dyDescent="0.35">
      <c r="A95" s="7" t="s">
        <v>247</v>
      </c>
      <c r="B95" s="8">
        <v>1</v>
      </c>
      <c r="D95" s="10"/>
    </row>
    <row r="99" spans="1:5" x14ac:dyDescent="0.35">
      <c r="A99" s="2" t="s">
        <v>11</v>
      </c>
      <c r="B99" t="s">
        <v>45</v>
      </c>
    </row>
    <row r="101" spans="1:5" x14ac:dyDescent="0.35">
      <c r="A101" s="2" t="s">
        <v>246</v>
      </c>
      <c r="B101" t="s">
        <v>230</v>
      </c>
      <c r="D101" t="str">
        <f>A101</f>
        <v>Row Labels</v>
      </c>
      <c r="E101" t="str">
        <f>B101</f>
        <v>Count of Employee ID</v>
      </c>
    </row>
    <row r="102" spans="1:5" x14ac:dyDescent="0.35">
      <c r="A102" s="7" t="s">
        <v>243</v>
      </c>
      <c r="B102" s="9">
        <v>7.1428571428571425E-2</v>
      </c>
      <c r="D102" t="str">
        <f t="shared" ref="D102:D105" si="1">A102</f>
        <v>Master's.</v>
      </c>
      <c r="E102" s="5">
        <f t="shared" ref="E102:E105" si="2">B102</f>
        <v>7.1428571428571425E-2</v>
      </c>
    </row>
    <row r="103" spans="1:5" x14ac:dyDescent="0.35">
      <c r="A103" s="7" t="s">
        <v>241</v>
      </c>
      <c r="B103" s="9">
        <v>0.21428571428571427</v>
      </c>
      <c r="D103" t="str">
        <f t="shared" si="1"/>
        <v>Bachelor's Deg.</v>
      </c>
      <c r="E103" s="5">
        <f t="shared" si="2"/>
        <v>0.21428571428571427</v>
      </c>
    </row>
    <row r="104" spans="1:5" x14ac:dyDescent="0.35">
      <c r="A104" s="7" t="s">
        <v>242</v>
      </c>
      <c r="B104" s="9">
        <v>0.21428571428571427</v>
      </c>
      <c r="D104" t="str">
        <f t="shared" si="1"/>
        <v>Associate Deg.</v>
      </c>
      <c r="E104" s="5">
        <f t="shared" si="2"/>
        <v>0.21428571428571427</v>
      </c>
    </row>
    <row r="105" spans="1:5" x14ac:dyDescent="0.35">
      <c r="A105" s="7" t="s">
        <v>244</v>
      </c>
      <c r="B105" s="9">
        <v>0.5</v>
      </c>
      <c r="D105" t="str">
        <f t="shared" si="1"/>
        <v>H.S Diploma</v>
      </c>
      <c r="E105" s="5">
        <f t="shared" si="2"/>
        <v>0.5</v>
      </c>
    </row>
    <row r="106" spans="1:5" x14ac:dyDescent="0.35">
      <c r="A106" s="7" t="s">
        <v>247</v>
      </c>
      <c r="B106" s="8">
        <v>1</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6224B-34C6-4C7C-A7E5-913AA8DD4003}">
  <dimension ref="A7"/>
  <sheetViews>
    <sheetView showGridLines="0" tabSelected="1" workbookViewId="0">
      <selection activeCell="A8" sqref="A8"/>
    </sheetView>
  </sheetViews>
  <sheetFormatPr defaultRowHeight="14.5" x14ac:dyDescent="0.35"/>
  <cols>
    <col min="1" max="16384" width="8.7265625" style="6"/>
  </cols>
  <sheetData>
    <row r="7" spans="1:1" x14ac:dyDescent="0.35">
      <c r="A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HR Form</vt:lpstr>
      <vt:lpstr>KPI</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Abessolo Ateba Abhas</dc:creator>
  <cp:lastModifiedBy>Mariyam Younas</cp:lastModifiedBy>
  <cp:lastPrinted>2025-02-18T22:28:45Z</cp:lastPrinted>
  <dcterms:created xsi:type="dcterms:W3CDTF">2025-02-03T15:28:27Z</dcterms:created>
  <dcterms:modified xsi:type="dcterms:W3CDTF">2025-02-18T22:29:06Z</dcterms:modified>
</cp:coreProperties>
</file>