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LearnershipSecondBlock\114059 - Estimation\Excercise\"/>
    </mc:Choice>
  </mc:AlternateContent>
  <xr:revisionPtr revIDLastSave="0" documentId="13_ncr:1_{FFD15FCD-8FB9-478B-A720-06396DA2DE42}" xr6:coauthVersionLast="36" xr6:coauthVersionMax="36" xr10:uidLastSave="{00000000-0000-0000-0000-000000000000}"/>
  <bookViews>
    <workbookView xWindow="0" yWindow="0" windowWidth="28800" windowHeight="12225" xr2:uid="{E7F094A6-971F-4ADA-8429-34669171EE37}"/>
  </bookViews>
  <sheets>
    <sheet name="Sheet1" sheetId="3" r:id="rId1"/>
  </sheets>
  <definedNames>
    <definedName name="PERT_Expected">Sheet1!$E$15</definedName>
    <definedName name="Rate_Per_Hour">Sheet1!$K$14</definedName>
    <definedName name="Std_Deviation">Sheet1!$G$15</definedName>
    <definedName name="StdDeviationValue">Sheet1!$H$15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" l="1"/>
  <c r="K17" i="3"/>
  <c r="K18" i="3"/>
  <c r="K19" i="3"/>
  <c r="K16" i="3"/>
  <c r="K15" i="3"/>
  <c r="H15" i="3"/>
  <c r="F16" i="3" l="1"/>
  <c r="F17" i="3" s="1"/>
  <c r="F18" i="3" s="1"/>
  <c r="F19" i="3" s="1"/>
  <c r="F20" i="3" s="1"/>
  <c r="H7" i="3"/>
  <c r="F7" i="3" s="1"/>
  <c r="H3" i="3"/>
  <c r="G3" i="3" s="1"/>
  <c r="H4" i="3"/>
  <c r="G4" i="3" s="1"/>
  <c r="H5" i="3"/>
  <c r="E5" i="3" s="1"/>
  <c r="H6" i="3"/>
  <c r="G6" i="3" s="1"/>
  <c r="H8" i="3"/>
  <c r="E8" i="3" s="1"/>
  <c r="H9" i="3"/>
  <c r="F9" i="3" s="1"/>
  <c r="H10" i="3"/>
  <c r="G10" i="3" s="1"/>
  <c r="H11" i="3"/>
  <c r="F11" i="3" s="1"/>
  <c r="H12" i="3"/>
  <c r="G12" i="3" s="1"/>
  <c r="E3" i="3" l="1"/>
  <c r="H13" i="3"/>
  <c r="E7" i="3"/>
  <c r="G7" i="3"/>
  <c r="E9" i="3"/>
  <c r="E6" i="3"/>
  <c r="F10" i="3"/>
  <c r="F6" i="3"/>
  <c r="G11" i="3"/>
  <c r="G9" i="3"/>
  <c r="F8" i="3"/>
  <c r="E4" i="3"/>
  <c r="F5" i="3"/>
  <c r="G8" i="3"/>
  <c r="E12" i="3"/>
  <c r="F4" i="3"/>
  <c r="G5" i="3"/>
  <c r="E11" i="3"/>
  <c r="F12" i="3"/>
  <c r="F3" i="3"/>
  <c r="E10" i="3"/>
  <c r="G13" i="3" l="1"/>
  <c r="F13" i="3"/>
  <c r="E13" i="3"/>
  <c r="E15" i="3" l="1"/>
  <c r="E19" i="3" l="1"/>
  <c r="E20" i="3"/>
  <c r="E17" i="3"/>
  <c r="E18" i="3"/>
  <c r="E16" i="3"/>
</calcChain>
</file>

<file path=xl/sharedStrings.xml><?xml version="1.0" encoding="utf-8"?>
<sst xmlns="http://schemas.openxmlformats.org/spreadsheetml/2006/main" count="61" uniqueCount="38">
  <si>
    <t>User Stories</t>
  </si>
  <si>
    <t>Ref</t>
  </si>
  <si>
    <t>Story</t>
  </si>
  <si>
    <t xml:space="preserve">Size </t>
  </si>
  <si>
    <t>Complexity</t>
  </si>
  <si>
    <t xml:space="preserve">Optimistic </t>
  </si>
  <si>
    <t xml:space="preserve">Expected </t>
  </si>
  <si>
    <t xml:space="preserve">Persimistic </t>
  </si>
  <si>
    <t>Small</t>
  </si>
  <si>
    <t>Medium</t>
  </si>
  <si>
    <t>Large</t>
  </si>
  <si>
    <t>Factor</t>
  </si>
  <si>
    <t>High</t>
  </si>
  <si>
    <t>Low</t>
  </si>
  <si>
    <t xml:space="preserve">Private Chat List </t>
  </si>
  <si>
    <t xml:space="preserve">Joined Channels List </t>
  </si>
  <si>
    <t>Channel List With Search Functionality</t>
  </si>
  <si>
    <t>Create Channels</t>
  </si>
  <si>
    <t>User List With Search Functionality</t>
  </si>
  <si>
    <t>Login and Authentication</t>
  </si>
  <si>
    <t>Dashboard with KPI Indicators</t>
  </si>
  <si>
    <t xml:space="preserve">Medium </t>
  </si>
  <si>
    <t>Optimistic</t>
  </si>
  <si>
    <t>Expected</t>
  </si>
  <si>
    <t>Persimistic</t>
  </si>
  <si>
    <t>Complexity Estimations</t>
  </si>
  <si>
    <t>Size Estimations in Hours</t>
  </si>
  <si>
    <t xml:space="preserve">Send Private Messages </t>
  </si>
  <si>
    <t>Send Channel Messages</t>
  </si>
  <si>
    <t>Join Channels</t>
  </si>
  <si>
    <t>Total</t>
  </si>
  <si>
    <t>PERT Expected</t>
  </si>
  <si>
    <t>Std Deviation</t>
  </si>
  <si>
    <t>Standard Deviation and Cumulative Frequencies</t>
  </si>
  <si>
    <t>Std Dev.</t>
  </si>
  <si>
    <t>Cumulative. %</t>
  </si>
  <si>
    <t>Std Dev Percent</t>
  </si>
  <si>
    <t>Rate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</si>
</sst>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0" borderId="1" applyNumberFormat="0" applyFill="0" applyBorder="0" applyAlignment="0" applyProtection="0"/>
    <xf numFmtId="0" fontId="4" fillId="0" borderId="2" applyNumberFormat="0" applyFill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2" borderId="0" xfId="3"/>
    <xf numFmtId="0" fontId="2" fillId="2" borderId="3" xfId="3" applyBorder="1"/>
    <xf numFmtId="10" fontId="0" fillId="0" borderId="0" xfId="0" applyNumberFormat="1" applyAlignment="1">
      <alignment horizontal="left"/>
    </xf>
    <xf numFmtId="2" fontId="0" fillId="0" borderId="0" xfId="0" applyNumberFormat="1"/>
    <xf numFmtId="0" fontId="4" fillId="0" borderId="0" xfId="2" applyBorder="1" applyAlignment="1">
      <alignment horizontal="center"/>
    </xf>
    <xf numFmtId="0" fontId="4" fillId="0" borderId="2" xfId="2" applyAlignment="1">
      <alignment horizontal="center"/>
    </xf>
    <xf numFmtId="165" fontId="0" fillId="0" borderId="0" xfId="0" applyNumberFormat="1"/>
    <xf numFmtId="9" fontId="2" fillId="2" borderId="0" xfId="3" applyNumberFormat="1" applyAlignment="1">
      <alignment horizontal="left"/>
    </xf>
    <xf numFmtId="2" fontId="2" fillId="2" borderId="0" xfId="3" applyNumberFormat="1"/>
    <xf numFmtId="10" fontId="2" fillId="2" borderId="0" xfId="3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4">
    <cellStyle name="60% - Accent6" xfId="3" builtinId="52"/>
    <cellStyle name="Heading 1" xfId="1" builtinId="16" customBuiltin="1"/>
    <cellStyle name="Heading 2" xfId="2" builtinId="17"/>
    <cellStyle name="Normal" xfId="0" builtinId="0"/>
  </cellStyles>
  <dxfs count="14">
    <dxf>
      <numFmt numFmtId="14" formatCode="0.00%"/>
    </dxf>
    <dxf>
      <numFmt numFmtId="14" formatCode="0.00%"/>
    </dxf>
    <dxf>
      <border outline="0">
        <top style="thick">
          <color theme="4" tint="0.499984740745262"/>
        </top>
      </border>
    </dxf>
    <dxf>
      <alignment horizontal="left" vertical="bottom" textRotation="0" wrapText="0" indent="0" justifyLastLine="0" shrinkToFit="0" readingOrder="0"/>
    </dxf>
    <dxf>
      <border outline="0">
        <top style="thick">
          <color theme="4" tint="0.499984740745262"/>
        </top>
      </border>
    </dxf>
    <dxf>
      <border outline="0">
        <top style="thick">
          <color theme="4" tint="0.499984740745262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E4A43B-4DC1-4428-85B1-19796372DE36}" name="UserStories" displayName="UserStories" ref="A2:H13" totalsRowCount="1" headerRowDxfId="13">
  <autoFilter ref="A2:H12" xr:uid="{083DA0AD-1B03-4972-9CD2-3F69AC7C36B8}"/>
  <tableColumns count="8">
    <tableColumn id="1" xr3:uid="{2E9BC4ED-5A86-4643-94E8-38AFD9FB0D73}" name="Ref" totalsRowLabel="Total" totalsRowCellStyle="60% - Accent6"/>
    <tableColumn id="2" xr3:uid="{DA8A69A4-2AFA-434F-A9BE-B47AA35DA813}" name="Story" dataDxfId="12" totalsRowDxfId="11"/>
    <tableColumn id="4" xr3:uid="{DBB2D4FE-F8BA-444A-ACB1-63E8CDE355C9}" name="Size "/>
    <tableColumn id="5" xr3:uid="{81D412DB-B867-4BEF-8E8D-D56BB9F4AA7B}" name="Complexity"/>
    <tableColumn id="6" xr3:uid="{F638A209-87D6-4342-87B8-E866FC6FED01}" name="Optimistic" totalsRowFunction="sum" dataDxfId="10" totalsRowCellStyle="60% - Accent6">
      <calculatedColumnFormula>VLOOKUP(UserStories[[#This Row],[Size ]],SizeEstimations[],2,FALSE)*UserStories[[#This Row],[Factor]]</calculatedColumnFormula>
    </tableColumn>
    <tableColumn id="7" xr3:uid="{044D33E7-4199-4287-AEB5-010BED4820FE}" name="Expected" totalsRowFunction="sum" dataDxfId="9" totalsRowCellStyle="60% - Accent6">
      <calculatedColumnFormula>VLOOKUP(UserStories[[#This Row],[Size ]],SizeEstimations[],3,FALSE)*UserStories[[#This Row],[Factor]]</calculatedColumnFormula>
    </tableColumn>
    <tableColumn id="8" xr3:uid="{E397F8BA-9C70-4E8E-B2D4-F85221571C8F}" name="Persimistic" totalsRowFunction="sum" dataDxfId="8" totalsRowCellStyle="60% - Accent6">
      <calculatedColumnFormula>VLOOKUP(UserStories[[#This Row],[Size ]],SizeEstimations[],4,FALSE)*UserStories[[#This Row],[Factor]]</calculatedColumnFormula>
    </tableColumn>
    <tableColumn id="9" xr3:uid="{3C0F2416-ADCE-45CC-A332-5C814B3167FA}" name="Factor" totalsRowFunction="sum" dataDxfId="7" totalsRowCellStyle="60% - Accent6">
      <calculatedColumnFormula>VLOOKUP(UserStories[[#This Row],[Complexity]],ComplexityEstimations[],2,FALSE)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AB53AE-A8E4-4968-B4DB-EC442C0B86A5}" name="SizeEstimations" displayName="SizeEstimations" ref="A23:D26" totalsRowShown="0" headerRowDxfId="6" tableBorderDxfId="5">
  <autoFilter ref="A23:D26" xr:uid="{0DF855A2-DFAC-4B88-9323-E75A0F23483E}"/>
  <tableColumns count="4">
    <tableColumn id="1" xr3:uid="{991B154E-750E-4DD5-97A8-4A5A1AC48BB3}" name="Size "/>
    <tableColumn id="2" xr3:uid="{DBA38080-97ED-45C3-ADC5-7276D821F633}" name="Optimistic "/>
    <tableColumn id="3" xr3:uid="{F85788E1-3F8D-4163-AC5A-BA2D934718EF}" name="Expected "/>
    <tableColumn id="4" xr3:uid="{301CE20F-6C4D-4E70-8631-EBC7F5743B5E}" name="Persimistic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53E001-C031-4257-8F70-DA6C7C1C275B}" name="ComplexityEstimations" displayName="ComplexityEstimations" ref="A30:B33" totalsRowShown="0" tableBorderDxfId="4">
  <autoFilter ref="A30:B33" xr:uid="{FA2C4184-1F49-4770-A24D-33B51BC28BFB}"/>
  <tableColumns count="2">
    <tableColumn id="1" xr3:uid="{D8584182-7C90-4FBF-B162-66C392D34A40}" name="Complexity" dataDxfId="3"/>
    <tableColumn id="3" xr3:uid="{D9F73F0D-134B-40ED-8FC3-EFE8CCB98D40}" name="Factor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F003CA-3ECE-45BA-BBC3-FC9C7F8BBC1C}" name="StdDeviation" displayName="StdDeviation" ref="A37:C43" totalsRowShown="0" tableBorderDxfId="2">
  <autoFilter ref="A37:C43" xr:uid="{7DCE05D5-8017-43EE-AA99-E18902A143CE}"/>
  <tableColumns count="3">
    <tableColumn id="1" xr3:uid="{79B709DB-8502-4E67-8693-7E76A8ACE2FF}" name="Std Dev."/>
    <tableColumn id="2" xr3:uid="{69C85945-1E8F-4279-9A0C-563F2313C32B}" name="Std Dev Percent" dataDxfId="1"/>
    <tableColumn id="3" xr3:uid="{E291186E-7EC8-4150-AA15-4D16A5F7A2C1}" name="Cumulative. %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8105-A2B1-46B8-BB45-D4A179BC2835}">
  <dimension ref="A1:N43"/>
  <sheetViews>
    <sheetView tabSelected="1" workbookViewId="0">
      <selection activeCell="L18" sqref="L18"/>
    </sheetView>
  </sheetViews>
  <sheetFormatPr defaultRowHeight="15" x14ac:dyDescent="0.25"/>
  <cols>
    <col min="1" max="1" width="13.28515625" customWidth="1"/>
    <col min="2" max="2" width="37.28515625" customWidth="1"/>
    <col min="3" max="3" width="18" customWidth="1"/>
    <col min="4" max="4" width="14.28515625" customWidth="1"/>
    <col min="5" max="5" width="13.28515625" customWidth="1"/>
    <col min="6" max="6" width="13" customWidth="1"/>
    <col min="7" max="7" width="14.140625" customWidth="1"/>
    <col min="8" max="8" width="9.42578125" customWidth="1"/>
    <col min="10" max="10" width="13.28515625" bestFit="1" customWidth="1"/>
  </cols>
  <sheetData>
    <row r="1" spans="1:14" ht="18" thickBot="1" x14ac:dyDescent="0.35">
      <c r="A1" s="12" t="s">
        <v>0</v>
      </c>
      <c r="B1" s="12"/>
      <c r="C1" s="12"/>
      <c r="D1" s="12"/>
    </row>
    <row r="2" spans="1:14" ht="15.75" thickTop="1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22</v>
      </c>
      <c r="F2" s="1" t="s">
        <v>23</v>
      </c>
      <c r="G2" s="1" t="s">
        <v>24</v>
      </c>
      <c r="H2" s="1" t="s">
        <v>11</v>
      </c>
    </row>
    <row r="3" spans="1:14" x14ac:dyDescent="0.25">
      <c r="A3">
        <v>1</v>
      </c>
      <c r="B3" s="3" t="s">
        <v>19</v>
      </c>
      <c r="C3" t="s">
        <v>10</v>
      </c>
      <c r="D3" t="s">
        <v>12</v>
      </c>
      <c r="E3">
        <f>VLOOKUP(UserStories[[#This Row],[Size ]],SizeEstimations[],2,FALSE)*UserStories[[#This Row],[Factor]]</f>
        <v>9</v>
      </c>
      <c r="F3">
        <f>VLOOKUP(UserStories[[#This Row],[Size ]],SizeEstimations[],3,FALSE)*UserStories[[#This Row],[Factor]]</f>
        <v>13.5</v>
      </c>
      <c r="G3">
        <f>VLOOKUP(UserStories[[#This Row],[Size ]],SizeEstimations[],4,FALSE)*UserStories[[#This Row],[Factor]]</f>
        <v>18</v>
      </c>
      <c r="H3" s="4">
        <f>VLOOKUP(UserStories[[#This Row],[Complexity]],ComplexityEstimations[],2,FALSE)</f>
        <v>1.5</v>
      </c>
    </row>
    <row r="4" spans="1:14" x14ac:dyDescent="0.25">
      <c r="A4">
        <v>2</v>
      </c>
      <c r="B4" s="3" t="s">
        <v>20</v>
      </c>
      <c r="C4" t="s">
        <v>10</v>
      </c>
      <c r="D4" t="s">
        <v>12</v>
      </c>
      <c r="E4">
        <f>VLOOKUP(UserStories[[#This Row],[Size ]],SizeEstimations[],2,FALSE)*UserStories[[#This Row],[Factor]]</f>
        <v>9</v>
      </c>
      <c r="F4">
        <f>VLOOKUP(UserStories[[#This Row],[Size ]],SizeEstimations[],3,FALSE)*UserStories[[#This Row],[Factor]]</f>
        <v>13.5</v>
      </c>
      <c r="G4">
        <f>VLOOKUP(UserStories[[#This Row],[Size ]],SizeEstimations[],4,FALSE)*UserStories[[#This Row],[Factor]]</f>
        <v>18</v>
      </c>
      <c r="H4" s="4">
        <f>VLOOKUP(UserStories[[#This Row],[Complexity]],ComplexityEstimations[],2,FALSE)</f>
        <v>1.5</v>
      </c>
    </row>
    <row r="5" spans="1:14" x14ac:dyDescent="0.25">
      <c r="A5">
        <v>3</v>
      </c>
      <c r="B5" s="3" t="s">
        <v>18</v>
      </c>
      <c r="C5" t="s">
        <v>21</v>
      </c>
      <c r="D5" t="s">
        <v>9</v>
      </c>
      <c r="E5">
        <f>VLOOKUP(UserStories[[#This Row],[Size ]],SizeEstimations[],2,FALSE)*UserStories[[#This Row],[Factor]]</f>
        <v>3</v>
      </c>
      <c r="F5">
        <f>VLOOKUP(UserStories[[#This Row],[Size ]],SizeEstimations[],3,FALSE)*UserStories[[#This Row],[Factor]]</f>
        <v>6</v>
      </c>
      <c r="G5">
        <f>VLOOKUP(UserStories[[#This Row],[Size ]],SizeEstimations[],4,FALSE)*UserStories[[#This Row],[Factor]]</f>
        <v>9</v>
      </c>
      <c r="H5" s="4">
        <f>VLOOKUP(UserStories[[#This Row],[Complexity]],ComplexityEstimations[],2,FALSE)</f>
        <v>1</v>
      </c>
    </row>
    <row r="6" spans="1:14" x14ac:dyDescent="0.25">
      <c r="A6">
        <v>4</v>
      </c>
      <c r="B6" s="3" t="s">
        <v>16</v>
      </c>
      <c r="C6" t="s">
        <v>21</v>
      </c>
      <c r="D6" t="s">
        <v>9</v>
      </c>
      <c r="E6">
        <f>VLOOKUP(UserStories[[#This Row],[Size ]],SizeEstimations[],2,FALSE)*UserStories[[#This Row],[Factor]]</f>
        <v>3</v>
      </c>
      <c r="F6">
        <f>VLOOKUP(UserStories[[#This Row],[Size ]],SizeEstimations[],3,FALSE)*UserStories[[#This Row],[Factor]]</f>
        <v>6</v>
      </c>
      <c r="G6">
        <f>VLOOKUP(UserStories[[#This Row],[Size ]],SizeEstimations[],4,FALSE)*UserStories[[#This Row],[Factor]]</f>
        <v>9</v>
      </c>
      <c r="H6" s="4">
        <f>VLOOKUP(UserStories[[#This Row],[Complexity]],ComplexityEstimations[],2,FALSE)</f>
        <v>1</v>
      </c>
    </row>
    <row r="7" spans="1:14" x14ac:dyDescent="0.25">
      <c r="A7">
        <v>5</v>
      </c>
      <c r="B7" s="3" t="s">
        <v>29</v>
      </c>
      <c r="C7" t="s">
        <v>8</v>
      </c>
      <c r="D7" t="s">
        <v>13</v>
      </c>
      <c r="E7" s="4">
        <f>VLOOKUP(UserStories[[#This Row],[Size ]],SizeEstimations[],2,FALSE)*UserStories[[#This Row],[Factor]]</f>
        <v>1.35</v>
      </c>
      <c r="F7" s="4">
        <f>VLOOKUP(UserStories[[#This Row],[Size ]],SizeEstimations[],3,FALSE)*UserStories[[#This Row],[Factor]]</f>
        <v>2.7</v>
      </c>
      <c r="G7" s="4">
        <f>VLOOKUP(UserStories[[#This Row],[Size ]],SizeEstimations[],4,FALSE)*UserStories[[#This Row],[Factor]]</f>
        <v>5.4</v>
      </c>
      <c r="H7" s="4">
        <f>VLOOKUP(UserStories[[#This Row],[Complexity]],ComplexityEstimations[],2,FALSE)</f>
        <v>0.9</v>
      </c>
    </row>
    <row r="8" spans="1:14" x14ac:dyDescent="0.25">
      <c r="A8">
        <v>6</v>
      </c>
      <c r="B8" s="3" t="s">
        <v>14</v>
      </c>
      <c r="C8" t="s">
        <v>21</v>
      </c>
      <c r="D8" t="s">
        <v>9</v>
      </c>
      <c r="E8">
        <f>VLOOKUP(UserStories[[#This Row],[Size ]],SizeEstimations[],2,FALSE)*UserStories[[#This Row],[Factor]]</f>
        <v>3</v>
      </c>
      <c r="F8">
        <f>VLOOKUP(UserStories[[#This Row],[Size ]],SizeEstimations[],3,FALSE)*UserStories[[#This Row],[Factor]]</f>
        <v>6</v>
      </c>
      <c r="G8">
        <f>VLOOKUP(UserStories[[#This Row],[Size ]],SizeEstimations[],4,FALSE)*UserStories[[#This Row],[Factor]]</f>
        <v>9</v>
      </c>
      <c r="H8" s="4">
        <f>VLOOKUP(UserStories[[#This Row],[Complexity]],ComplexityEstimations[],2,FALSE)</f>
        <v>1</v>
      </c>
    </row>
    <row r="9" spans="1:14" x14ac:dyDescent="0.25">
      <c r="A9">
        <v>7</v>
      </c>
      <c r="B9" s="3" t="s">
        <v>15</v>
      </c>
      <c r="C9" t="s">
        <v>8</v>
      </c>
      <c r="D9" t="s">
        <v>13</v>
      </c>
      <c r="E9">
        <f>VLOOKUP(UserStories[[#This Row],[Size ]],SizeEstimations[],2,FALSE)*UserStories[[#This Row],[Factor]]</f>
        <v>1.35</v>
      </c>
      <c r="F9">
        <f>VLOOKUP(UserStories[[#This Row],[Size ]],SizeEstimations[],3,FALSE)*UserStories[[#This Row],[Factor]]</f>
        <v>2.7</v>
      </c>
      <c r="G9">
        <f>VLOOKUP(UserStories[[#This Row],[Size ]],SizeEstimations[],4,FALSE)*UserStories[[#This Row],[Factor]]</f>
        <v>5.4</v>
      </c>
      <c r="H9" s="4">
        <f>VLOOKUP(UserStories[[#This Row],[Complexity]],ComplexityEstimations[],2,FALSE)</f>
        <v>0.9</v>
      </c>
    </row>
    <row r="10" spans="1:14" x14ac:dyDescent="0.25">
      <c r="A10">
        <v>8</v>
      </c>
      <c r="B10" s="3" t="s">
        <v>27</v>
      </c>
      <c r="C10" t="s">
        <v>8</v>
      </c>
      <c r="D10" t="s">
        <v>9</v>
      </c>
      <c r="E10">
        <f>VLOOKUP(UserStories[[#This Row],[Size ]],SizeEstimations[],2,FALSE)*UserStories[[#This Row],[Factor]]</f>
        <v>1.5</v>
      </c>
      <c r="F10">
        <f>VLOOKUP(UserStories[[#This Row],[Size ]],SizeEstimations[],3,FALSE)*UserStories[[#This Row],[Factor]]</f>
        <v>3</v>
      </c>
      <c r="G10">
        <f>VLOOKUP(UserStories[[#This Row],[Size ]],SizeEstimations[],4,FALSE)*UserStories[[#This Row],[Factor]]</f>
        <v>6</v>
      </c>
      <c r="H10" s="4">
        <f>VLOOKUP(UserStories[[#This Row],[Complexity]],ComplexityEstimations[],2,FALSE)</f>
        <v>1</v>
      </c>
    </row>
    <row r="11" spans="1:14" x14ac:dyDescent="0.25">
      <c r="A11">
        <v>9</v>
      </c>
      <c r="B11" s="3" t="s">
        <v>28</v>
      </c>
      <c r="C11" t="s">
        <v>8</v>
      </c>
      <c r="D11" t="s">
        <v>13</v>
      </c>
      <c r="E11">
        <f>VLOOKUP(UserStories[[#This Row],[Size ]],SizeEstimations[],2,FALSE)*UserStories[[#This Row],[Factor]]</f>
        <v>1.35</v>
      </c>
      <c r="F11">
        <f>VLOOKUP(UserStories[[#This Row],[Size ]],SizeEstimations[],3,FALSE)*UserStories[[#This Row],[Factor]]</f>
        <v>2.7</v>
      </c>
      <c r="G11">
        <f>VLOOKUP(UserStories[[#This Row],[Size ]],SizeEstimations[],4,FALSE)*UserStories[[#This Row],[Factor]]</f>
        <v>5.4</v>
      </c>
      <c r="H11" s="4">
        <f>VLOOKUP(UserStories[[#This Row],[Complexity]],ComplexityEstimations[],2,FALSE)</f>
        <v>0.9</v>
      </c>
    </row>
    <row r="12" spans="1:14" x14ac:dyDescent="0.25">
      <c r="A12">
        <v>10</v>
      </c>
      <c r="B12" s="3" t="s">
        <v>17</v>
      </c>
      <c r="C12" t="s">
        <v>8</v>
      </c>
      <c r="D12" t="s">
        <v>13</v>
      </c>
      <c r="E12">
        <f>VLOOKUP(UserStories[[#This Row],[Size ]],SizeEstimations[],2,FALSE)*UserStories[[#This Row],[Factor]]</f>
        <v>1.35</v>
      </c>
      <c r="F12">
        <f>VLOOKUP(UserStories[[#This Row],[Size ]],SizeEstimations[],3,FALSE)*UserStories[[#This Row],[Factor]]</f>
        <v>2.7</v>
      </c>
      <c r="G12">
        <f>VLOOKUP(UserStories[[#This Row],[Size ]],SizeEstimations[],4,FALSE)*UserStories[[#This Row],[Factor]]</f>
        <v>5.4</v>
      </c>
      <c r="H12" s="4">
        <f>VLOOKUP(UserStories[[#This Row],[Complexity]],ComplexityEstimations[],2,FALSE)</f>
        <v>0.9</v>
      </c>
    </row>
    <row r="13" spans="1:14" x14ac:dyDescent="0.25">
      <c r="A13" s="8" t="s">
        <v>30</v>
      </c>
      <c r="B13" s="3"/>
      <c r="E13" s="7">
        <f>SUBTOTAL(109,UserStories[Optimistic])</f>
        <v>33.900000000000006</v>
      </c>
      <c r="F13" s="7">
        <f>SUBTOTAL(109,UserStories[Expected])</f>
        <v>58.800000000000011</v>
      </c>
      <c r="G13" s="7">
        <f>SUBTOTAL(109,UserStories[Persimistic])</f>
        <v>90.600000000000023</v>
      </c>
      <c r="H13" s="7">
        <f>SUBTOTAL(109,UserStories[Factor])</f>
        <v>10.600000000000001</v>
      </c>
    </row>
    <row r="14" spans="1:14" x14ac:dyDescent="0.25">
      <c r="J14" s="1" t="s">
        <v>37</v>
      </c>
      <c r="K14" s="17">
        <v>100</v>
      </c>
    </row>
    <row r="15" spans="1:14" x14ac:dyDescent="0.25">
      <c r="D15" s="1" t="s">
        <v>31</v>
      </c>
      <c r="E15" s="7">
        <f>(UserStories[[#Totals],[Optimistic]]+(4*UserStories[[#Totals],[Expected]])+UserStories[[#Totals],[Persimistic]])/6</f>
        <v>59.95000000000001</v>
      </c>
      <c r="F15" s="14">
        <v>0.5</v>
      </c>
      <c r="G15" s="1" t="s">
        <v>32</v>
      </c>
      <c r="H15" s="3">
        <f>(UserStories[[#Totals],[Persimistic]] - UserStories[[#Totals],[Optimistic]])/6</f>
        <v>9.4500000000000028</v>
      </c>
      <c r="J15" s="1"/>
      <c r="K15" s="17">
        <f>Rate_Per_Hour*PERT_Expected</f>
        <v>5995.0000000000009</v>
      </c>
      <c r="M15" s="1"/>
      <c r="N15" s="17"/>
    </row>
    <row r="16" spans="1:14" x14ac:dyDescent="0.25">
      <c r="D16">
        <v>0.5</v>
      </c>
      <c r="E16" s="10">
        <f>PERT_Expected+D16*StdDeviationValue</f>
        <v>64.675000000000011</v>
      </c>
      <c r="F16" s="9">
        <f>F15+VLOOKUP(D16,StdDeviation[],2,FALSE)</f>
        <v>0.69100000000000006</v>
      </c>
      <c r="K16" s="13">
        <f>Rate_Per_Hour*E16</f>
        <v>6467.5000000000009</v>
      </c>
    </row>
    <row r="17" spans="1:11" x14ac:dyDescent="0.25">
      <c r="D17">
        <v>1</v>
      </c>
      <c r="E17">
        <f>PERT_Expected+D17*StdDeviationValue</f>
        <v>69.400000000000006</v>
      </c>
      <c r="F17" s="9">
        <f>F16+VLOOKUP(D17,StdDeviation[],2,FALSE)</f>
        <v>0.84100000000000008</v>
      </c>
      <c r="K17" s="13">
        <f>Rate_Per_Hour*E17</f>
        <v>6940.0000000000009</v>
      </c>
    </row>
    <row r="18" spans="1:11" x14ac:dyDescent="0.25">
      <c r="D18">
        <v>1.5</v>
      </c>
      <c r="E18" s="15">
        <f>PERT_Expected+D18*StdDeviationValue</f>
        <v>74.125000000000014</v>
      </c>
      <c r="F18" s="16">
        <f>F17+VLOOKUP(D18,StdDeviation[],2,FALSE)</f>
        <v>0.93300000000000005</v>
      </c>
      <c r="K18" s="13">
        <f>Rate_Per_Hour*E18</f>
        <v>7412.5000000000018</v>
      </c>
    </row>
    <row r="19" spans="1:11" x14ac:dyDescent="0.25">
      <c r="D19">
        <v>2</v>
      </c>
      <c r="E19" s="10">
        <f>PERT_Expected+D19*StdDeviationValue</f>
        <v>78.850000000000023</v>
      </c>
      <c r="F19" s="9">
        <f>F18+VLOOKUP(D19,StdDeviation[],2,FALSE)</f>
        <v>0.97700000000000009</v>
      </c>
      <c r="K19" s="13">
        <f>Rate_Per_Hour*E19</f>
        <v>7885.0000000000018</v>
      </c>
    </row>
    <row r="20" spans="1:11" x14ac:dyDescent="0.25">
      <c r="D20">
        <v>2.5</v>
      </c>
      <c r="E20" s="10">
        <f>PERT_Expected+D20*StdDeviationValue</f>
        <v>83.575000000000017</v>
      </c>
      <c r="F20" s="9">
        <f>F19+VLOOKUP(D20,StdDeviation[],2,FALSE)</f>
        <v>0.99400000000000011</v>
      </c>
      <c r="K20" s="13">
        <f>Rate_Per_Hour*E20</f>
        <v>8357.5000000000018</v>
      </c>
    </row>
    <row r="22" spans="1:11" ht="18" thickBot="1" x14ac:dyDescent="0.35">
      <c r="A22" s="12" t="s">
        <v>26</v>
      </c>
      <c r="B22" s="12"/>
      <c r="C22" s="12"/>
      <c r="D22" s="12"/>
    </row>
    <row r="23" spans="1:11" ht="15.75" thickTop="1" x14ac:dyDescent="0.25">
      <c r="A23" s="1" t="s">
        <v>3</v>
      </c>
      <c r="B23" s="1" t="s">
        <v>5</v>
      </c>
      <c r="C23" s="1" t="s">
        <v>6</v>
      </c>
      <c r="D23" s="1" t="s">
        <v>7</v>
      </c>
    </row>
    <row r="24" spans="1:11" x14ac:dyDescent="0.25">
      <c r="A24" t="s">
        <v>8</v>
      </c>
      <c r="B24">
        <v>1.5</v>
      </c>
      <c r="C24">
        <v>3</v>
      </c>
      <c r="D24">
        <v>6</v>
      </c>
    </row>
    <row r="25" spans="1:11" x14ac:dyDescent="0.25">
      <c r="A25" t="s">
        <v>21</v>
      </c>
      <c r="B25">
        <v>3</v>
      </c>
      <c r="C25">
        <v>6</v>
      </c>
      <c r="D25">
        <v>9</v>
      </c>
    </row>
    <row r="26" spans="1:11" x14ac:dyDescent="0.25">
      <c r="A26" t="s">
        <v>10</v>
      </c>
      <c r="B26">
        <v>6</v>
      </c>
      <c r="C26">
        <v>9</v>
      </c>
      <c r="D26">
        <v>12</v>
      </c>
    </row>
    <row r="29" spans="1:11" ht="17.25" x14ac:dyDescent="0.3">
      <c r="A29" s="11" t="s">
        <v>25</v>
      </c>
      <c r="B29" s="11"/>
    </row>
    <row r="30" spans="1:11" x14ac:dyDescent="0.25">
      <c r="A30" s="1" t="s">
        <v>4</v>
      </c>
      <c r="B30" s="1" t="s">
        <v>11</v>
      </c>
    </row>
    <row r="31" spans="1:11" x14ac:dyDescent="0.25">
      <c r="A31" s="3" t="s">
        <v>12</v>
      </c>
      <c r="B31">
        <v>1.5</v>
      </c>
    </row>
    <row r="32" spans="1:11" x14ac:dyDescent="0.25">
      <c r="A32" s="3" t="s">
        <v>9</v>
      </c>
      <c r="B32">
        <v>1</v>
      </c>
    </row>
    <row r="33" spans="1:3" x14ac:dyDescent="0.25">
      <c r="A33" s="3" t="s">
        <v>13</v>
      </c>
      <c r="B33">
        <v>0.9</v>
      </c>
    </row>
    <row r="36" spans="1:3" ht="17.25" x14ac:dyDescent="0.3">
      <c r="A36" s="11" t="s">
        <v>33</v>
      </c>
      <c r="B36" s="11"/>
      <c r="C36" s="11"/>
    </row>
    <row r="37" spans="1:3" x14ac:dyDescent="0.25">
      <c r="A37" t="s">
        <v>34</v>
      </c>
      <c r="B37" t="s">
        <v>36</v>
      </c>
      <c r="C37" t="s">
        <v>35</v>
      </c>
    </row>
    <row r="38" spans="1:3" x14ac:dyDescent="0.25">
      <c r="A38">
        <v>0.5</v>
      </c>
      <c r="B38" s="5">
        <v>0.191</v>
      </c>
      <c r="C38" s="5">
        <v>0.191</v>
      </c>
    </row>
    <row r="39" spans="1:3" x14ac:dyDescent="0.25">
      <c r="A39">
        <v>1</v>
      </c>
      <c r="B39" s="6">
        <v>0.15</v>
      </c>
      <c r="C39" s="5">
        <v>0.34100000000000003</v>
      </c>
    </row>
    <row r="40" spans="1:3" x14ac:dyDescent="0.25">
      <c r="A40">
        <v>1.5</v>
      </c>
      <c r="B40" s="5">
        <v>9.1999999999999998E-2</v>
      </c>
      <c r="C40" s="5">
        <v>0.433</v>
      </c>
    </row>
    <row r="41" spans="1:3" x14ac:dyDescent="0.25">
      <c r="A41">
        <v>2</v>
      </c>
      <c r="B41" s="5">
        <v>4.3999999999999997E-2</v>
      </c>
      <c r="C41" s="5">
        <v>0.47699999999999998</v>
      </c>
    </row>
    <row r="42" spans="1:3" x14ac:dyDescent="0.25">
      <c r="A42">
        <v>2.5</v>
      </c>
      <c r="B42" s="5">
        <v>1.7000000000000001E-2</v>
      </c>
      <c r="C42" s="5">
        <v>0.49399999999999999</v>
      </c>
    </row>
    <row r="43" spans="1:3" x14ac:dyDescent="0.25">
      <c r="A43">
        <v>3</v>
      </c>
      <c r="B43" s="5">
        <v>5.0000000000000001E-3</v>
      </c>
      <c r="C43" s="5">
        <v>0.499</v>
      </c>
    </row>
  </sheetData>
  <mergeCells count="4">
    <mergeCell ref="A29:B29"/>
    <mergeCell ref="A36:C36"/>
    <mergeCell ref="A22:D22"/>
    <mergeCell ref="A1:D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PERT_Expected</vt:lpstr>
      <vt:lpstr>Rate_Per_Hour</vt:lpstr>
      <vt:lpstr>Std_Deviation</vt:lpstr>
      <vt:lpstr>StdDeviationValue</vt:lpstr>
    </vt:vector>
  </TitlesOfParts>
  <Company>Chillisoft Solution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Muniram</dc:creator>
  <cp:lastModifiedBy>Sahil Muniram</cp:lastModifiedBy>
  <dcterms:created xsi:type="dcterms:W3CDTF">2020-06-20T22:02:02Z</dcterms:created>
  <dcterms:modified xsi:type="dcterms:W3CDTF">2020-06-22T20:35:05Z</dcterms:modified>
</cp:coreProperties>
</file>