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6\Finance\ppts\"/>
    </mc:Choice>
  </mc:AlternateContent>
  <xr:revisionPtr revIDLastSave="0" documentId="13_ncr:1_{36C9EA78-D82B-4CBF-9621-C241395ABF5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8" i="1" l="1"/>
  <c r="L86" i="1"/>
  <c r="L85" i="1"/>
  <c r="K71" i="1"/>
  <c r="K69" i="1"/>
  <c r="K68" i="1"/>
  <c r="K67" i="1"/>
  <c r="C119" i="1"/>
  <c r="B115" i="1"/>
  <c r="B114" i="1"/>
  <c r="D80" i="1"/>
  <c r="E80" i="1"/>
  <c r="E76" i="1"/>
  <c r="E77" i="1"/>
  <c r="E78" i="1"/>
  <c r="E79" i="1"/>
  <c r="E75" i="1"/>
  <c r="D75" i="1"/>
  <c r="D76" i="1" s="1"/>
  <c r="D77" i="1" s="1"/>
  <c r="D78" i="1" s="1"/>
  <c r="D79" i="1" s="1"/>
  <c r="B94" i="1"/>
  <c r="C91" i="1"/>
  <c r="C90" i="1"/>
  <c r="E60" i="1"/>
  <c r="E59" i="1"/>
  <c r="E58" i="1"/>
  <c r="E57" i="1"/>
  <c r="D57" i="1"/>
  <c r="D58" i="1" s="1"/>
  <c r="D59" i="1" s="1"/>
  <c r="C60" i="1"/>
  <c r="L48" i="1"/>
  <c r="L47" i="1"/>
  <c r="L46" i="1"/>
  <c r="L45" i="1"/>
  <c r="L44" i="1"/>
  <c r="K48" i="1"/>
  <c r="K47" i="1"/>
  <c r="K46" i="1"/>
  <c r="K45" i="1"/>
  <c r="K44" i="1"/>
  <c r="E48" i="1"/>
  <c r="E47" i="1"/>
  <c r="E46" i="1"/>
  <c r="E45" i="1"/>
  <c r="E44" i="1"/>
  <c r="D48" i="1"/>
  <c r="D47" i="1"/>
  <c r="D46" i="1"/>
  <c r="D45" i="1"/>
  <c r="D44" i="1"/>
  <c r="C48" i="1"/>
  <c r="C47" i="1"/>
  <c r="C46" i="1"/>
  <c r="C45" i="1"/>
  <c r="C44" i="1"/>
  <c r="K35" i="1"/>
  <c r="J23" i="1"/>
</calcChain>
</file>

<file path=xl/sharedStrings.xml><?xml version="1.0" encoding="utf-8"?>
<sst xmlns="http://schemas.openxmlformats.org/spreadsheetml/2006/main" count="123" uniqueCount="118">
  <si>
    <t>TIME VALUE OF MONEY</t>
  </si>
  <si>
    <t>Value of money in real terms decreases by passage of time</t>
  </si>
  <si>
    <t xml:space="preserve">Meaning is the same basket of goods which was availble for Rs X say 10 years back, the same is available </t>
  </si>
  <si>
    <t>after 10 years at Rs. X Plus</t>
  </si>
  <si>
    <t>In 1961 Gold of 10 Grams was available for Rs 180 and today i.e. after 63 years in 2024 same gold is available for Rs 70K</t>
  </si>
  <si>
    <t>Therefore Money has Two Values</t>
  </si>
  <si>
    <t>Present Value</t>
  </si>
  <si>
    <t>Future Value</t>
  </si>
  <si>
    <t>Suppose You are investing Rs. 10,000 in Bank FD for 5 years at say 7% rate of interest</t>
  </si>
  <si>
    <t>This is cumulative. After 5 years bank will pay you Rs10K + Compound interest at 7% p.a</t>
  </si>
  <si>
    <t>By using compound interest formula</t>
  </si>
  <si>
    <t>Maturity Value = P * (1+r)^n</t>
  </si>
  <si>
    <t>p = principal amount</t>
  </si>
  <si>
    <t>r = rate of interest</t>
  </si>
  <si>
    <t>n= Time in years</t>
  </si>
  <si>
    <t>P = 10000</t>
  </si>
  <si>
    <t>r = 7% p.a. OR we can write it as 0.07</t>
  </si>
  <si>
    <t>n = 5 Years</t>
  </si>
  <si>
    <r>
      <t xml:space="preserve">Maturity value after 5 years …..... </t>
    </r>
    <r>
      <rPr>
        <b/>
        <sz val="11"/>
        <color theme="1"/>
        <rFont val="Calibri"/>
        <family val="2"/>
        <scheme val="minor"/>
      </rPr>
      <t>Future Value</t>
    </r>
  </si>
  <si>
    <t>…....FORMULA FOR FUTURE VALUE OF MONEY</t>
  </si>
  <si>
    <t>On the contrary…. Suppose You owe me Rs 10000 after 1 year</t>
  </si>
  <si>
    <t>However, I am in need of money right now …..</t>
  </si>
  <si>
    <t>You will tell me that Rs 10K is a future value (after 1 year) if this payment is done immediately, then it will be a present value</t>
  </si>
  <si>
    <t>Rate of interest is 7% i.e. 0.07</t>
  </si>
  <si>
    <t>Formula for present value is</t>
  </si>
  <si>
    <t>PV = FV * (1/1+r)^n</t>
  </si>
  <si>
    <t>OR   FV * (1+R)^-n</t>
  </si>
  <si>
    <t>FV = 10000 (after 1 year)</t>
  </si>
  <si>
    <t>r = 0.07</t>
  </si>
  <si>
    <t>n=1 Year</t>
  </si>
  <si>
    <t>Present Value of Rs 10,000</t>
  </si>
  <si>
    <t>Term - Present Value factors</t>
  </si>
  <si>
    <t>Term - Future Value factors</t>
  </si>
  <si>
    <t>suppose rate of interest is 10% i.e 0.1</t>
  </si>
  <si>
    <t>Present value of Re 1 at the end of each year</t>
  </si>
  <si>
    <t>Years</t>
  </si>
  <si>
    <t>PV Factor at 10%</t>
  </si>
  <si>
    <t>Suppose Re 1 is invested in FD at 10% for</t>
  </si>
  <si>
    <t>various number of years….FV factor</t>
  </si>
  <si>
    <t>FV factor at 10%</t>
  </si>
  <si>
    <t>Instead of single figure, let us consider the following example</t>
  </si>
  <si>
    <t>Suppose X Ltd will invest Rs.1 Lakh in a machine</t>
  </si>
  <si>
    <t>Company estimates cash flows for next 3 years as</t>
  </si>
  <si>
    <t>Cash Flow</t>
  </si>
  <si>
    <t>Total amount you will earn Rs 120000</t>
  </si>
  <si>
    <t>while you invest Rs 1,00,000</t>
  </si>
  <si>
    <t>What is prevailing interest rate?</t>
  </si>
  <si>
    <t>r=10% OR 0.1 p.a</t>
  </si>
  <si>
    <t xml:space="preserve">Rs 1 Lakh is a present value and Rs 1.2 lakh is a future value and therefore can't be comparable </t>
  </si>
  <si>
    <t>directly ….... So will have to bring it to same platform of present value</t>
  </si>
  <si>
    <t>PV factors at 10%</t>
  </si>
  <si>
    <t>PV of future cash flow</t>
  </si>
  <si>
    <t>I am making a loss ….. This is not a good deal</t>
  </si>
  <si>
    <t xml:space="preserve">Suppose rate of interest is 10% p.a. and your mother had invested some amount </t>
  </si>
  <si>
    <t>and which is giving you Rs 50,000 p.a…... This you will earn for next 5 years</t>
  </si>
  <si>
    <t>Interest amount</t>
  </si>
  <si>
    <t>Your requirement is that you need one single amount right away…without waiting for next 5 years</t>
  </si>
  <si>
    <t>Pl Note - Since you will be getting same amount every year, this is called as Annuity</t>
  </si>
  <si>
    <t xml:space="preserve">To calculate the PV of annuity ….... PVAF …..we calculate one single factor &amp; it is multiplied </t>
  </si>
  <si>
    <t>by the annuity amount</t>
  </si>
  <si>
    <t>PVAF = Present Value Annuity Factor</t>
  </si>
  <si>
    <t>PVAF = 1-(1+r)^-n / r</t>
  </si>
  <si>
    <t>Therefore present value of Rs 50000 for 5 years at 10% is</t>
  </si>
  <si>
    <t>Single present value factor</t>
  </si>
  <si>
    <t>1/(1+r)</t>
  </si>
  <si>
    <t>Present Value Annuity Factor</t>
  </si>
  <si>
    <t xml:space="preserve">Let us consider that you are going to take a loan of Rs 50 Lakhs for </t>
  </si>
  <si>
    <t>buying a flat. Bank tells you rate of interest is 8% p.a.</t>
  </si>
  <si>
    <t>You will have to repay this amount in equal 10 Instalments p.a.</t>
  </si>
  <si>
    <t>I want to know how much will be the instalment amount</t>
  </si>
  <si>
    <t>Loan taken is Rs 50 Lakhs</t>
  </si>
  <si>
    <t>r = 8%</t>
  </si>
  <si>
    <t>Tennure is 10 years</t>
  </si>
  <si>
    <t>instalment amount shall be same</t>
  </si>
  <si>
    <t>This is = The amount of Loan / PVAF</t>
  </si>
  <si>
    <t>PVAF</t>
  </si>
  <si>
    <t>Instalment amount = 50,00,000/6.7100814</t>
  </si>
  <si>
    <t>Yearly Instalment for Loan Repayment</t>
  </si>
  <si>
    <t>Future Value of Annuity</t>
  </si>
  <si>
    <t>Here you will invest same amount at the end of each year</t>
  </si>
  <si>
    <t>so what will be the Future value of this investment</t>
  </si>
  <si>
    <t>Example</t>
  </si>
  <si>
    <t>You will invest Rs 4 Lakh at the end of each year for next 5 years</t>
  </si>
  <si>
    <t>rate of interest is 9% p.a….... How much you will get back</t>
  </si>
  <si>
    <t>FVAF = (1+r)^n-1 / r</t>
  </si>
  <si>
    <t>r=0.09</t>
  </si>
  <si>
    <t>n=5 years</t>
  </si>
  <si>
    <t>Annuity is Rs 4 lakh p.a.</t>
  </si>
  <si>
    <t>FVAF</t>
  </si>
  <si>
    <t>This is amount you will get back at the end of 5 years at 9% p.a.</t>
  </si>
  <si>
    <t>Suppose Mr. Gupte requires amount of Rs 75 lakhs at the end of 10 Years</t>
  </si>
  <si>
    <t>for the education of his daughter… who is 10 years old now</t>
  </si>
  <si>
    <t>rate of interest is 7.5% p.a.. How much he shall invest each year</t>
  </si>
  <si>
    <t>to get Rs 75 lakhs at the end of 10 Years</t>
  </si>
  <si>
    <t xml:space="preserve"> = Required amount / FVAF</t>
  </si>
  <si>
    <t>FVAF where n=10 Years &amp; r = 0.075</t>
  </si>
  <si>
    <t>Rquired annual investment</t>
  </si>
  <si>
    <t>EXPLAINATION:</t>
  </si>
  <si>
    <t>You're planning to borrow Rs 50 lakhs from the bank to buy a flat. The bank tells you that the interest rate is 8% per year. You'll need to pay back this loan in 10 equal installments each year.</t>
  </si>
  <si>
    <t>To find out how much each installment will be, you can use a formula called "Present Value Annuity Factor" (PVAF).</t>
  </si>
  <si>
    <t>First, you calculate the PVAF. It's like a factor that helps you figure out how much each installment should be based on the loan amount, interest rate, and repayment period.</t>
  </si>
  <si>
    <t>For your loan:</t>
  </si>
  <si>
    <t>Loan amount = Rs 50 lakhs Interest rate = 8% Tenure (repayment period) = 10 years</t>
  </si>
  <si>
    <t>Using the PVAF formula, you find that the PVAF is approximately 6.7100814.</t>
  </si>
  <si>
    <t>Now, to find out the installment amount, you divide the loan amount by the PVAF:</t>
  </si>
  <si>
    <t>Rs 50,00,000 (loan amount) / 6.7100814 (PVAF) ≈ Rs 7,45,147.44</t>
  </si>
  <si>
    <t>So, your yearly installment for loan repayment would be around Rs 7,45,147.44.</t>
  </si>
  <si>
    <t>First, you're investing Rs 4 lakh at the end of each year for the next 5 years. The rate of interest is 9% per annum (per year). To figure out how much you'll get back at the end of 5 years, we use a formula called the Future Value Annuity Factor (FVAF).</t>
  </si>
  <si>
    <t>The formula for FVAF is: (1 + r)^n - 1 / r</t>
  </si>
  <si>
    <t>Here, 'r' is the interest rate, which is 0.09 (because 9% as a decimal is 0.09), and 'n' is the number of years, which is 5 in this case.</t>
  </si>
  <si>
    <t>By plugging in the values, we find that the FVAF is approximately 5.98471061.</t>
  </si>
  <si>
    <t>So, if you multiply this FVAF by the annual investment of Rs 4 lakh, you'll get the total amount you'll receive at the end of 5 years, which is approximately Rs 23.93884244.</t>
  </si>
  <si>
    <t>Now, let's consider Mr. Gupte's situation. He needs Rs 75 lakhs at the end of 10 years for his daughter's education. The rate of interest here is 7.5% per annum.</t>
  </si>
  <si>
    <t>To find out how much he needs to invest each year, we use the same FVAF formula, but this time with 'n' as 10 years and 'r' as 0.075 (7.5% as a decimal).</t>
  </si>
  <si>
    <t>By plugging in these values, we get an FVAF of approximately 1.061031562.</t>
  </si>
  <si>
    <t>So, Mr. Gupte needs to divide the required amount (Rs 75 lakhs) by this FVAF to find out how much he needs to invest each year. Doing this calculation, he needs to invest approximately Rs 5.301444557 lakhs every year.</t>
  </si>
  <si>
    <t>for PVAF</t>
  </si>
  <si>
    <t>EXPLAINATION FOR FVAF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</si>
</sst>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color rgb="FF0D0D0D"/>
      <name val="Segoe U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15" fontId="0" fillId="0" borderId="0" xfId="0" applyNumberFormat="1"/>
    <xf numFmtId="0" fontId="2" fillId="0" borderId="0" xfId="0" applyFont="1" applyAlignment="1">
      <alignment horizontal="center"/>
    </xf>
    <xf numFmtId="0" fontId="2" fillId="0" borderId="0" xfId="0" applyFont="1"/>
    <xf numFmtId="164" fontId="0" fillId="0" borderId="0" xfId="1" applyNumberFormat="1" applyFont="1"/>
    <xf numFmtId="43" fontId="0" fillId="0" borderId="0" xfId="1" applyFont="1"/>
    <xf numFmtId="43" fontId="2" fillId="0" borderId="0" xfId="1" applyFont="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0" borderId="0" xfId="0" applyFont="1"/>
    <xf numFmtId="0" fontId="0" fillId="0" borderId="0" xfId="0" applyAlignment="1">
      <alignment wrapText="1"/>
    </xf>
    <xf numFmtId="0" fontId="2" fillId="0" borderId="0" xfId="0" applyFont="1" applyAlignment="1">
      <alignment wrapText="1"/>
    </xf>
    <xf numFmtId="43" fontId="0" fillId="0" borderId="0" xfId="0" applyNumberFormat="1"/>
    <xf numFmtId="0" fontId="0" fillId="0" borderId="9" xfId="0" applyBorder="1"/>
    <xf numFmtId="43" fontId="0" fillId="0" borderId="9" xfId="0" applyNumberFormat="1" applyBorder="1"/>
    <xf numFmtId="43" fontId="2" fillId="2" borderId="9" xfId="0" applyNumberFormat="1" applyFont="1" applyFill="1" applyBorder="1"/>
    <xf numFmtId="0" fontId="2" fillId="0" borderId="9" xfId="0" applyFont="1" applyBorder="1"/>
    <xf numFmtId="164" fontId="0" fillId="0" borderId="9" xfId="1" applyNumberFormat="1" applyFont="1" applyBorder="1"/>
    <xf numFmtId="0" fontId="2" fillId="0" borderId="9" xfId="0" applyFont="1" applyBorder="1" applyAlignment="1">
      <alignment wrapText="1"/>
    </xf>
    <xf numFmtId="164" fontId="0" fillId="3" borderId="9" xfId="0" applyNumberFormat="1" applyFill="1" applyBorder="1"/>
    <xf numFmtId="0" fontId="0" fillId="3" borderId="0" xfId="0" applyFill="1"/>
    <xf numFmtId="164" fontId="0" fillId="3" borderId="0" xfId="1" applyNumberFormat="1" applyFont="1" applyFill="1"/>
    <xf numFmtId="43" fontId="0" fillId="3" borderId="0" xfId="0" applyNumberFormat="1" applyFill="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applyAlignment="1">
      <alignment horizontal="left"/>
    </xf>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43" fontId="2" fillId="2" borderId="0" xfId="1"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163"/>
  <sheetViews>
    <sheetView tabSelected="1" topLeftCell="A135" zoomScale="115" zoomScaleNormal="115" workbookViewId="0">
      <selection activeCell="B145" sqref="B145"/>
    </sheetView>
  </sheetViews>
  <sheetFormatPr defaultRowHeight="14.4" x14ac:dyDescent="0.3"/>
  <cols>
    <col min="2" max="2" width="11.21875" bestFit="1" customWidth="1"/>
    <col min="3" max="3" width="13.109375" customWidth="1"/>
    <col min="5" max="5" width="11.77734375" customWidth="1"/>
    <col min="10" max="10" width="9.77734375" style="5" bestFit="1" customWidth="1"/>
  </cols>
  <sheetData>
    <row r="2" spans="1:5" x14ac:dyDescent="0.3">
      <c r="B2" s="1">
        <v>45395</v>
      </c>
    </row>
    <row r="4" spans="1:5" x14ac:dyDescent="0.3">
      <c r="B4" s="42" t="s">
        <v>0</v>
      </c>
      <c r="C4" s="42"/>
      <c r="D4" s="42"/>
      <c r="E4" s="42"/>
    </row>
    <row r="6" spans="1:5" x14ac:dyDescent="0.3">
      <c r="B6" t="s">
        <v>1</v>
      </c>
    </row>
    <row r="7" spans="1:5" x14ac:dyDescent="0.3">
      <c r="B7" t="s">
        <v>2</v>
      </c>
    </row>
    <row r="8" spans="1:5" x14ac:dyDescent="0.3">
      <c r="B8" t="s">
        <v>3</v>
      </c>
    </row>
    <row r="9" spans="1:5" x14ac:dyDescent="0.3">
      <c r="B9" t="s">
        <v>4</v>
      </c>
    </row>
    <row r="11" spans="1:5" x14ac:dyDescent="0.3">
      <c r="B11" s="42" t="s">
        <v>5</v>
      </c>
      <c r="C11" s="42"/>
      <c r="D11" s="42"/>
      <c r="E11" s="42"/>
    </row>
    <row r="12" spans="1:5" x14ac:dyDescent="0.3">
      <c r="A12" s="3">
        <v>1</v>
      </c>
      <c r="B12" s="3" t="s">
        <v>6</v>
      </c>
      <c r="C12" s="3"/>
    </row>
    <row r="13" spans="1:5" x14ac:dyDescent="0.3">
      <c r="A13" s="3">
        <v>2</v>
      </c>
      <c r="B13" s="3" t="s">
        <v>7</v>
      </c>
      <c r="C13" s="3"/>
    </row>
    <row r="16" spans="1:5" x14ac:dyDescent="0.3">
      <c r="B16" t="s">
        <v>8</v>
      </c>
    </row>
    <row r="17" spans="2:11" x14ac:dyDescent="0.3">
      <c r="B17" t="s">
        <v>9</v>
      </c>
    </row>
    <row r="19" spans="2:11" x14ac:dyDescent="0.3">
      <c r="B19" s="43" t="s">
        <v>10</v>
      </c>
      <c r="C19" s="43"/>
      <c r="D19" s="43"/>
      <c r="E19" s="43"/>
    </row>
    <row r="21" spans="2:11" x14ac:dyDescent="0.3">
      <c r="B21" s="34" t="s">
        <v>11</v>
      </c>
      <c r="C21" s="34"/>
      <c r="D21" s="34"/>
      <c r="E21" s="34" t="s">
        <v>19</v>
      </c>
      <c r="F21" s="34"/>
      <c r="G21" s="34"/>
      <c r="H21" s="34"/>
      <c r="I21" s="34"/>
    </row>
    <row r="23" spans="2:11" x14ac:dyDescent="0.3">
      <c r="B23" t="s">
        <v>12</v>
      </c>
      <c r="F23" t="s">
        <v>15</v>
      </c>
      <c r="J23" s="6">
        <f>10000*(1+0.07)^5</f>
        <v>14025.517307000002</v>
      </c>
      <c r="K23" t="s">
        <v>18</v>
      </c>
    </row>
    <row r="24" spans="2:11" x14ac:dyDescent="0.3">
      <c r="B24" t="s">
        <v>13</v>
      </c>
      <c r="F24" t="s">
        <v>16</v>
      </c>
    </row>
    <row r="25" spans="2:11" x14ac:dyDescent="0.3">
      <c r="B25" t="s">
        <v>14</v>
      </c>
      <c r="F25" t="s">
        <v>17</v>
      </c>
    </row>
    <row r="28" spans="2:11" x14ac:dyDescent="0.3">
      <c r="B28" t="s">
        <v>20</v>
      </c>
    </row>
    <row r="29" spans="2:11" x14ac:dyDescent="0.3">
      <c r="B29" t="s">
        <v>21</v>
      </c>
    </row>
    <row r="30" spans="2:11" x14ac:dyDescent="0.3">
      <c r="B30" t="s">
        <v>22</v>
      </c>
    </row>
    <row r="32" spans="2:11" x14ac:dyDescent="0.3">
      <c r="B32" t="s">
        <v>23</v>
      </c>
    </row>
    <row r="33" spans="2:14" ht="15" thickBot="1" x14ac:dyDescent="0.35"/>
    <row r="34" spans="2:14" x14ac:dyDescent="0.3">
      <c r="B34" s="45" t="s">
        <v>24</v>
      </c>
      <c r="C34" s="46"/>
      <c r="D34" s="46"/>
      <c r="E34" s="46"/>
      <c r="F34" s="47"/>
      <c r="H34" t="s">
        <v>27</v>
      </c>
    </row>
    <row r="35" spans="2:14" x14ac:dyDescent="0.3">
      <c r="B35" s="7"/>
      <c r="C35" s="3"/>
      <c r="D35" s="3"/>
      <c r="E35" s="3"/>
      <c r="F35" s="8"/>
      <c r="H35" t="s">
        <v>28</v>
      </c>
      <c r="K35" s="12">
        <f>10000*(1+0.07)^-1</f>
        <v>9345.7943925233649</v>
      </c>
      <c r="L35" s="12" t="s">
        <v>30</v>
      </c>
      <c r="M35" s="12"/>
      <c r="N35" s="12"/>
    </row>
    <row r="36" spans="2:14" x14ac:dyDescent="0.3">
      <c r="B36" s="44" t="s">
        <v>25</v>
      </c>
      <c r="C36" s="43"/>
      <c r="D36" s="43" t="s">
        <v>26</v>
      </c>
      <c r="E36" s="43"/>
      <c r="F36" s="8"/>
      <c r="H36" t="s">
        <v>29</v>
      </c>
    </row>
    <row r="37" spans="2:14" ht="15" thickBot="1" x14ac:dyDescent="0.35">
      <c r="B37" s="9"/>
      <c r="C37" s="10"/>
      <c r="D37" s="10"/>
      <c r="E37" s="10"/>
      <c r="F37" s="11"/>
    </row>
    <row r="40" spans="2:14" x14ac:dyDescent="0.3">
      <c r="B40" s="34" t="s">
        <v>31</v>
      </c>
      <c r="C40" s="34"/>
      <c r="D40" s="34"/>
      <c r="E40" s="34"/>
      <c r="J40" s="37" t="s">
        <v>32</v>
      </c>
      <c r="K40" s="37"/>
      <c r="L40" s="37"/>
    </row>
    <row r="41" spans="2:14" x14ac:dyDescent="0.3">
      <c r="B41" t="s">
        <v>33</v>
      </c>
      <c r="J41" s="5" t="s">
        <v>37</v>
      </c>
    </row>
    <row r="42" spans="2:14" x14ac:dyDescent="0.3">
      <c r="B42" t="s">
        <v>34</v>
      </c>
      <c r="J42" s="5" t="s">
        <v>38</v>
      </c>
    </row>
    <row r="43" spans="2:14" ht="28.8" x14ac:dyDescent="0.3">
      <c r="B43" s="2" t="s">
        <v>35</v>
      </c>
      <c r="C43" s="14" t="s">
        <v>36</v>
      </c>
      <c r="J43" s="5" t="s">
        <v>35</v>
      </c>
      <c r="K43" s="13" t="s">
        <v>39</v>
      </c>
    </row>
    <row r="44" spans="2:14" x14ac:dyDescent="0.3">
      <c r="B44">
        <v>1</v>
      </c>
      <c r="C44">
        <f>1/1.1</f>
        <v>0.90909090909090906</v>
      </c>
      <c r="D44">
        <f>1/1.1</f>
        <v>0.90909090909090906</v>
      </c>
      <c r="E44">
        <f>(1.1)^-1</f>
        <v>0.90909090909090906</v>
      </c>
      <c r="J44">
        <v>1</v>
      </c>
      <c r="K44">
        <f>(1.1)^1</f>
        <v>1.1000000000000001</v>
      </c>
      <c r="L44">
        <f>(1.1)^1</f>
        <v>1.1000000000000001</v>
      </c>
    </row>
    <row r="45" spans="2:14" x14ac:dyDescent="0.3">
      <c r="B45">
        <v>2</v>
      </c>
      <c r="C45">
        <f>C44/1.1</f>
        <v>0.82644628099173545</v>
      </c>
      <c r="D45">
        <f>1/(1.1)^2</f>
        <v>0.82644628099173545</v>
      </c>
      <c r="E45">
        <f>(1.1)^-2</f>
        <v>0.82644628099173545</v>
      </c>
      <c r="J45">
        <v>2</v>
      </c>
      <c r="K45">
        <f>K44*1.1</f>
        <v>1.2100000000000002</v>
      </c>
      <c r="L45">
        <f>(1.1)^2</f>
        <v>1.2100000000000002</v>
      </c>
    </row>
    <row r="46" spans="2:14" x14ac:dyDescent="0.3">
      <c r="B46">
        <v>3</v>
      </c>
      <c r="C46">
        <f>C45/1.1</f>
        <v>0.75131480090157765</v>
      </c>
      <c r="D46">
        <f>1/(1.1)^3</f>
        <v>0.75131480090157754</v>
      </c>
      <c r="E46">
        <f>(1.1)^-3</f>
        <v>0.75131480090157754</v>
      </c>
      <c r="J46">
        <v>3</v>
      </c>
      <c r="K46">
        <f>K45*1.1</f>
        <v>1.3310000000000004</v>
      </c>
      <c r="L46">
        <f>(1.1)^3</f>
        <v>1.3310000000000004</v>
      </c>
    </row>
    <row r="47" spans="2:14" x14ac:dyDescent="0.3">
      <c r="B47">
        <v>4</v>
      </c>
      <c r="C47">
        <f>C46/1.1</f>
        <v>0.68301345536507052</v>
      </c>
      <c r="D47">
        <f>1/(1.1)^4</f>
        <v>0.68301345536507052</v>
      </c>
      <c r="E47">
        <f>(1.1)^-4</f>
        <v>0.68301345536507052</v>
      </c>
      <c r="J47">
        <v>4</v>
      </c>
      <c r="K47">
        <f>K46*1.1</f>
        <v>1.4641000000000006</v>
      </c>
      <c r="L47">
        <f>(1.1)^4</f>
        <v>1.4641000000000004</v>
      </c>
    </row>
    <row r="48" spans="2:14" x14ac:dyDescent="0.3">
      <c r="B48">
        <v>5</v>
      </c>
      <c r="C48">
        <f>C47/1.1</f>
        <v>0.62092132305915493</v>
      </c>
      <c r="D48">
        <f>1/(1.1)^5</f>
        <v>0.62092132305915493</v>
      </c>
      <c r="E48">
        <f>(1.1)^-5</f>
        <v>0.62092132305915493</v>
      </c>
      <c r="J48">
        <v>5</v>
      </c>
      <c r="K48">
        <f>K47*1.1</f>
        <v>1.6105100000000008</v>
      </c>
      <c r="L48">
        <f>(1.1)^5</f>
        <v>1.6105100000000006</v>
      </c>
    </row>
    <row r="52" spans="2:14" x14ac:dyDescent="0.3">
      <c r="B52" t="s">
        <v>40</v>
      </c>
      <c r="K52" s="34" t="s">
        <v>78</v>
      </c>
      <c r="L52" s="34"/>
      <c r="M52" s="34"/>
      <c r="N52" s="34"/>
    </row>
    <row r="54" spans="2:14" x14ac:dyDescent="0.3">
      <c r="B54" s="33" t="s">
        <v>41</v>
      </c>
      <c r="C54" s="33"/>
      <c r="D54" s="33"/>
      <c r="E54" s="33"/>
      <c r="F54" s="33"/>
      <c r="K54" t="s">
        <v>79</v>
      </c>
    </row>
    <row r="55" spans="2:14" x14ac:dyDescent="0.3">
      <c r="B55" s="33" t="s">
        <v>42</v>
      </c>
      <c r="C55" s="33"/>
      <c r="D55" s="33"/>
      <c r="E55" s="33"/>
      <c r="F55" s="33"/>
      <c r="K55" t="s">
        <v>80</v>
      </c>
    </row>
    <row r="56" spans="2:14" ht="43.2" x14ac:dyDescent="0.3">
      <c r="B56" s="19" t="s">
        <v>35</v>
      </c>
      <c r="C56" s="19" t="s">
        <v>43</v>
      </c>
      <c r="D56" s="21" t="s">
        <v>50</v>
      </c>
      <c r="E56" s="21" t="s">
        <v>51</v>
      </c>
    </row>
    <row r="57" spans="2:14" x14ac:dyDescent="0.3">
      <c r="B57" s="16">
        <v>1</v>
      </c>
      <c r="C57" s="20">
        <v>30000</v>
      </c>
      <c r="D57" s="16">
        <f>1/1.1</f>
        <v>0.90909090909090906</v>
      </c>
      <c r="E57" s="17">
        <f>C57*D57</f>
        <v>27272.727272727272</v>
      </c>
      <c r="K57" s="12" t="s">
        <v>81</v>
      </c>
    </row>
    <row r="58" spans="2:14" x14ac:dyDescent="0.3">
      <c r="B58" s="16">
        <v>2</v>
      </c>
      <c r="C58" s="20">
        <v>40000</v>
      </c>
      <c r="D58" s="16">
        <f>D57/1.1</f>
        <v>0.82644628099173545</v>
      </c>
      <c r="E58" s="17">
        <f>C58*D58</f>
        <v>33057.85123966942</v>
      </c>
      <c r="K58" t="s">
        <v>82</v>
      </c>
    </row>
    <row r="59" spans="2:14" x14ac:dyDescent="0.3">
      <c r="B59" s="16">
        <v>3</v>
      </c>
      <c r="C59" s="20">
        <v>50000</v>
      </c>
      <c r="D59" s="16">
        <f>D58/1.1</f>
        <v>0.75131480090157765</v>
      </c>
      <c r="E59" s="17">
        <f>C59*D59</f>
        <v>37565.740045078885</v>
      </c>
      <c r="K59" t="s">
        <v>83</v>
      </c>
    </row>
    <row r="60" spans="2:14" x14ac:dyDescent="0.3">
      <c r="B60" s="16"/>
      <c r="C60" s="22">
        <f>SUM(C57:C59)</f>
        <v>120000</v>
      </c>
      <c r="D60" s="16"/>
      <c r="E60" s="18">
        <f>SUM(E57:E59)</f>
        <v>97896.318557475577</v>
      </c>
      <c r="F60" t="s">
        <v>52</v>
      </c>
    </row>
    <row r="61" spans="2:14" x14ac:dyDescent="0.3">
      <c r="C61" t="s">
        <v>44</v>
      </c>
      <c r="K61" s="34" t="s">
        <v>84</v>
      </c>
      <c r="L61" s="34"/>
      <c r="M61" s="34"/>
      <c r="N61" s="34"/>
    </row>
    <row r="62" spans="2:14" x14ac:dyDescent="0.3">
      <c r="C62" t="s">
        <v>45</v>
      </c>
    </row>
    <row r="63" spans="2:14" x14ac:dyDescent="0.3">
      <c r="K63" t="s">
        <v>85</v>
      </c>
    </row>
    <row r="64" spans="2:14" x14ac:dyDescent="0.3">
      <c r="C64" t="s">
        <v>46</v>
      </c>
      <c r="K64" t="s">
        <v>86</v>
      </c>
    </row>
    <row r="65" spans="2:12" x14ac:dyDescent="0.3">
      <c r="C65" t="s">
        <v>47</v>
      </c>
      <c r="K65" t="s">
        <v>87</v>
      </c>
    </row>
    <row r="67" spans="2:12" x14ac:dyDescent="0.3">
      <c r="B67" t="s">
        <v>48</v>
      </c>
      <c r="K67">
        <f>(1.09)^5</f>
        <v>1.5386239549000005</v>
      </c>
    </row>
    <row r="68" spans="2:12" x14ac:dyDescent="0.3">
      <c r="B68" t="s">
        <v>49</v>
      </c>
      <c r="K68">
        <f>K67-1</f>
        <v>0.53862395490000048</v>
      </c>
    </row>
    <row r="69" spans="2:12" x14ac:dyDescent="0.3">
      <c r="K69">
        <f>K68/0.09</f>
        <v>5.9847106100000058</v>
      </c>
      <c r="L69" t="s">
        <v>88</v>
      </c>
    </row>
    <row r="71" spans="2:12" x14ac:dyDescent="0.3">
      <c r="B71" t="s">
        <v>53</v>
      </c>
      <c r="K71">
        <f>4*K69</f>
        <v>23.938842440000023</v>
      </c>
      <c r="L71" t="s">
        <v>89</v>
      </c>
    </row>
    <row r="72" spans="2:12" x14ac:dyDescent="0.3">
      <c r="B72" t="s">
        <v>54</v>
      </c>
    </row>
    <row r="73" spans="2:12" x14ac:dyDescent="0.3">
      <c r="B73" s="3" t="s">
        <v>56</v>
      </c>
    </row>
    <row r="74" spans="2:12" ht="28.8" x14ac:dyDescent="0.3">
      <c r="B74" s="3" t="s">
        <v>35</v>
      </c>
      <c r="C74" s="14" t="s">
        <v>55</v>
      </c>
    </row>
    <row r="75" spans="2:12" x14ac:dyDescent="0.3">
      <c r="B75">
        <v>1</v>
      </c>
      <c r="C75" s="4">
        <v>50000</v>
      </c>
      <c r="D75">
        <f>1/1.1</f>
        <v>0.90909090909090906</v>
      </c>
      <c r="E75" s="15">
        <f>C75*D75</f>
        <v>45454.545454545456</v>
      </c>
      <c r="K75" t="s">
        <v>90</v>
      </c>
    </row>
    <row r="76" spans="2:12" x14ac:dyDescent="0.3">
      <c r="B76">
        <v>2</v>
      </c>
      <c r="C76" s="4">
        <v>50000</v>
      </c>
      <c r="D76">
        <f>D75/1.1</f>
        <v>0.82644628099173545</v>
      </c>
      <c r="E76" s="15">
        <f t="shared" ref="E76:E79" si="0">C76*D76</f>
        <v>41322.31404958677</v>
      </c>
      <c r="K76" t="s">
        <v>91</v>
      </c>
    </row>
    <row r="77" spans="2:12" x14ac:dyDescent="0.3">
      <c r="B77">
        <v>3</v>
      </c>
      <c r="C77" s="4">
        <v>50000</v>
      </c>
      <c r="D77">
        <f>D76/1.1</f>
        <v>0.75131480090157765</v>
      </c>
      <c r="E77" s="15">
        <f t="shared" si="0"/>
        <v>37565.740045078885</v>
      </c>
    </row>
    <row r="78" spans="2:12" x14ac:dyDescent="0.3">
      <c r="B78">
        <v>4</v>
      </c>
      <c r="C78" s="4">
        <v>50000</v>
      </c>
      <c r="D78">
        <f>D77/1.1</f>
        <v>0.68301345536507052</v>
      </c>
      <c r="E78" s="15">
        <f t="shared" si="0"/>
        <v>34150.672768253527</v>
      </c>
      <c r="K78" t="s">
        <v>92</v>
      </c>
    </row>
    <row r="79" spans="2:12" x14ac:dyDescent="0.3">
      <c r="B79">
        <v>5</v>
      </c>
      <c r="C79" s="4">
        <v>50000</v>
      </c>
      <c r="D79">
        <f>D78/1.1</f>
        <v>0.62092132305915493</v>
      </c>
      <c r="E79" s="15">
        <f t="shared" si="0"/>
        <v>31046.066152957745</v>
      </c>
      <c r="K79" t="s">
        <v>93</v>
      </c>
    </row>
    <row r="80" spans="2:12" x14ac:dyDescent="0.3">
      <c r="D80" s="28">
        <f>SUM(D75:D79)</f>
        <v>3.7907867694084478</v>
      </c>
      <c r="E80" s="25">
        <f>SUM(E75:E79)</f>
        <v>189539.33847042237</v>
      </c>
    </row>
    <row r="81" spans="2:14" x14ac:dyDescent="0.3">
      <c r="K81" s="35" t="s">
        <v>94</v>
      </c>
      <c r="L81" s="35"/>
      <c r="M81" s="35"/>
      <c r="N81" s="35"/>
    </row>
    <row r="82" spans="2:14" x14ac:dyDescent="0.3">
      <c r="B82" s="3" t="s">
        <v>57</v>
      </c>
    </row>
    <row r="83" spans="2:14" x14ac:dyDescent="0.3">
      <c r="B83" t="s">
        <v>58</v>
      </c>
      <c r="K83" t="s">
        <v>95</v>
      </c>
    </row>
    <row r="84" spans="2:14" x14ac:dyDescent="0.3">
      <c r="B84" t="s">
        <v>59</v>
      </c>
    </row>
    <row r="85" spans="2:14" ht="15" thickBot="1" x14ac:dyDescent="0.35">
      <c r="K85" t="s">
        <v>88</v>
      </c>
      <c r="L85">
        <f>(1.075^10)-1</f>
        <v>1.0610315621647111</v>
      </c>
    </row>
    <row r="86" spans="2:14" x14ac:dyDescent="0.3">
      <c r="B86" s="38" t="s">
        <v>60</v>
      </c>
      <c r="C86" s="39"/>
      <c r="D86" s="39"/>
      <c r="E86" s="39"/>
      <c r="F86" s="26"/>
      <c r="L86">
        <f>L85/0.075</f>
        <v>14.147087495529481</v>
      </c>
    </row>
    <row r="87" spans="2:14" x14ac:dyDescent="0.3">
      <c r="B87" s="27"/>
      <c r="C87" s="28"/>
      <c r="D87" s="28"/>
      <c r="E87" s="28"/>
      <c r="F87" s="29"/>
    </row>
    <row r="88" spans="2:14" x14ac:dyDescent="0.3">
      <c r="B88" s="40" t="s">
        <v>61</v>
      </c>
      <c r="C88" s="35"/>
      <c r="D88" s="35"/>
      <c r="E88" s="35"/>
      <c r="F88" s="41"/>
      <c r="K88" s="36" t="s">
        <v>96</v>
      </c>
      <c r="L88" s="36"/>
      <c r="M88" s="36"/>
      <c r="N88" s="28">
        <f>75/L86</f>
        <v>5.3014445569591766</v>
      </c>
    </row>
    <row r="89" spans="2:14" ht="15" thickBot="1" x14ac:dyDescent="0.35">
      <c r="B89" s="30"/>
      <c r="C89" s="31"/>
      <c r="D89" s="31"/>
      <c r="E89" s="31"/>
      <c r="F89" s="32"/>
    </row>
    <row r="90" spans="2:14" x14ac:dyDescent="0.3">
      <c r="C90">
        <f>1-(1.1)^-5</f>
        <v>0.37907867694084507</v>
      </c>
    </row>
    <row r="91" spans="2:14" x14ac:dyDescent="0.3">
      <c r="C91" s="23">
        <f>C90/0.1</f>
        <v>3.7907867694084505</v>
      </c>
    </row>
    <row r="93" spans="2:14" x14ac:dyDescent="0.3">
      <c r="B93" t="s">
        <v>62</v>
      </c>
    </row>
    <row r="94" spans="2:14" x14ac:dyDescent="0.3">
      <c r="B94" s="24">
        <f>50000*C91</f>
        <v>189539.33847042252</v>
      </c>
    </row>
    <row r="97" spans="2:5" x14ac:dyDescent="0.3">
      <c r="B97" s="33" t="s">
        <v>63</v>
      </c>
      <c r="C97" s="33"/>
      <c r="D97" s="33"/>
      <c r="E97" t="s">
        <v>64</v>
      </c>
    </row>
    <row r="99" spans="2:5" x14ac:dyDescent="0.3">
      <c r="B99" t="s">
        <v>65</v>
      </c>
    </row>
    <row r="102" spans="2:5" x14ac:dyDescent="0.3">
      <c r="B102" t="s">
        <v>66</v>
      </c>
    </row>
    <row r="103" spans="2:5" x14ac:dyDescent="0.3">
      <c r="B103" t="s">
        <v>67</v>
      </c>
    </row>
    <row r="104" spans="2:5" x14ac:dyDescent="0.3">
      <c r="B104" t="s">
        <v>68</v>
      </c>
    </row>
    <row r="105" spans="2:5" x14ac:dyDescent="0.3">
      <c r="B105" t="s">
        <v>69</v>
      </c>
    </row>
    <row r="107" spans="2:5" x14ac:dyDescent="0.3">
      <c r="B107" t="s">
        <v>70</v>
      </c>
    </row>
    <row r="108" spans="2:5" x14ac:dyDescent="0.3">
      <c r="B108" t="s">
        <v>71</v>
      </c>
    </row>
    <row r="109" spans="2:5" x14ac:dyDescent="0.3">
      <c r="B109" t="s">
        <v>72</v>
      </c>
    </row>
    <row r="110" spans="2:5" x14ac:dyDescent="0.3">
      <c r="B110" t="s">
        <v>73</v>
      </c>
    </row>
    <row r="112" spans="2:5" x14ac:dyDescent="0.3">
      <c r="B112" s="34" t="s">
        <v>74</v>
      </c>
      <c r="C112" s="34"/>
      <c r="D112" s="34"/>
      <c r="E112" s="34"/>
    </row>
    <row r="114" spans="2:19" x14ac:dyDescent="0.3">
      <c r="B114">
        <f>1-(1.08)^-10</f>
        <v>0.53680651191531581</v>
      </c>
    </row>
    <row r="115" spans="2:19" x14ac:dyDescent="0.3">
      <c r="B115">
        <f>B114/0.08</f>
        <v>6.7100813989414476</v>
      </c>
      <c r="C115" t="s">
        <v>75</v>
      </c>
    </row>
    <row r="117" spans="2:19" x14ac:dyDescent="0.3">
      <c r="B117" t="s">
        <v>76</v>
      </c>
    </row>
    <row r="119" spans="2:19" x14ac:dyDescent="0.3">
      <c r="C119" s="5">
        <f>5000000/B115</f>
        <v>745147.44348537677</v>
      </c>
      <c r="D119" t="s">
        <v>77</v>
      </c>
    </row>
    <row r="121" spans="2:19" x14ac:dyDescent="0.3">
      <c r="B121" t="s">
        <v>97</v>
      </c>
      <c r="D121" t="s">
        <v>116</v>
      </c>
      <c r="S121" t="s">
        <v>97</v>
      </c>
    </row>
    <row r="123" spans="2:19" ht="15" x14ac:dyDescent="0.3">
      <c r="B123" s="48" t="s">
        <v>98</v>
      </c>
    </row>
    <row r="125" spans="2:19" ht="15" x14ac:dyDescent="0.3">
      <c r="B125" s="48" t="s">
        <v>99</v>
      </c>
    </row>
    <row r="127" spans="2:19" ht="15" x14ac:dyDescent="0.3">
      <c r="B127" s="48" t="s">
        <v>100</v>
      </c>
    </row>
    <row r="129" spans="2:2" ht="15" x14ac:dyDescent="0.3">
      <c r="B129" s="48" t="s">
        <v>101</v>
      </c>
    </row>
    <row r="131" spans="2:2" ht="15" x14ac:dyDescent="0.3">
      <c r="B131" s="48" t="s">
        <v>102</v>
      </c>
    </row>
    <row r="133" spans="2:2" ht="15" x14ac:dyDescent="0.3">
      <c r="B133" s="48" t="s">
        <v>103</v>
      </c>
    </row>
    <row r="135" spans="2:2" ht="15" x14ac:dyDescent="0.3">
      <c r="B135" s="48" t="s">
        <v>104</v>
      </c>
    </row>
    <row r="137" spans="2:2" ht="15" x14ac:dyDescent="0.3">
      <c r="B137" s="48" t="s">
        <v>105</v>
      </c>
    </row>
    <row r="139" spans="2:2" ht="15" x14ac:dyDescent="0.3">
      <c r="B139" s="48" t="s">
        <v>106</v>
      </c>
    </row>
    <row r="145" spans="2:2" x14ac:dyDescent="0.3">
      <c r="B145" t="s">
        <v>117</v>
      </c>
    </row>
    <row r="147" spans="2:2" x14ac:dyDescent="0.3">
      <c r="B147" t="s">
        <v>107</v>
      </c>
    </row>
    <row r="149" spans="2:2" x14ac:dyDescent="0.3">
      <c r="B149" t="s">
        <v>108</v>
      </c>
    </row>
    <row r="151" spans="2:2" x14ac:dyDescent="0.3">
      <c r="B151" t="s">
        <v>109</v>
      </c>
    </row>
    <row r="153" spans="2:2" x14ac:dyDescent="0.3">
      <c r="B153" t="s">
        <v>110</v>
      </c>
    </row>
    <row r="155" spans="2:2" x14ac:dyDescent="0.3">
      <c r="B155" t="s">
        <v>111</v>
      </c>
    </row>
    <row r="157" spans="2:2" x14ac:dyDescent="0.3">
      <c r="B157" t="s">
        <v>112</v>
      </c>
    </row>
    <row r="159" spans="2:2" x14ac:dyDescent="0.3">
      <c r="B159" t="s">
        <v>113</v>
      </c>
    </row>
    <row r="161" spans="2:2" x14ac:dyDescent="0.3">
      <c r="B161" t="s">
        <v>114</v>
      </c>
    </row>
    <row r="163" spans="2:2" x14ac:dyDescent="0.3">
      <c r="B163" t="s">
        <v>115</v>
      </c>
    </row>
  </sheetData>
  <mergeCells count="20">
    <mergeCell ref="B36:C36"/>
    <mergeCell ref="D36:E36"/>
    <mergeCell ref="B34:F34"/>
    <mergeCell ref="B4:E4"/>
    <mergeCell ref="B11:E11"/>
    <mergeCell ref="B21:D21"/>
    <mergeCell ref="B19:E19"/>
    <mergeCell ref="E21:I21"/>
    <mergeCell ref="B40:E40"/>
    <mergeCell ref="J40:L40"/>
    <mergeCell ref="B54:F54"/>
    <mergeCell ref="B55:F55"/>
    <mergeCell ref="B86:E86"/>
    <mergeCell ref="B97:D97"/>
    <mergeCell ref="B112:E112"/>
    <mergeCell ref="K52:N52"/>
    <mergeCell ref="K61:N61"/>
    <mergeCell ref="K81:N81"/>
    <mergeCell ref="K88:M88"/>
    <mergeCell ref="B88:F8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Sahhil Deshpandde</cp:lastModifiedBy>
  <dcterms:created xsi:type="dcterms:W3CDTF">2015-06-05T18:17:20Z</dcterms:created>
  <dcterms:modified xsi:type="dcterms:W3CDTF">2024-04-14T12:42:47Z</dcterms:modified>
</cp:coreProperties>
</file>